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5.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6.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tables/table7.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tables/table8.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tables/table9.xml" ContentType="application/vnd.openxmlformats-officedocument.spreadsheetml.table+xml"/>
  <Override PartName="/xl/comments6.xml" ContentType="application/vnd.openxmlformats-officedocument.spreadsheetml.comments+xml"/>
  <Override PartName="/xl/threadedComments/threadedComment6.xml" ContentType="application/vnd.ms-excel.threadedcomments+xml"/>
  <Override PartName="/xl/tables/table10.xml" ContentType="application/vnd.openxmlformats-officedocument.spreadsheetml.table+xml"/>
  <Override PartName="/xl/comments7.xml" ContentType="application/vnd.openxmlformats-officedocument.spreadsheetml.comments+xml"/>
  <Override PartName="/xl/threadedComments/threadedComment7.xml" ContentType="application/vnd.ms-excel.threadedcomments+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comments8.xml" ContentType="application/vnd.openxmlformats-officedocument.spreadsheetml.comments+xml"/>
  <Override PartName="/xl/threadedComments/threadedComment8.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updateLinks="always" codeName="ThisWorkbook" defaultThemeVersion="166925"/>
  <mc:AlternateContent xmlns:mc="http://schemas.openxmlformats.org/markup-compatibility/2006">
    <mc:Choice Requires="x15">
      <x15ac:absPath xmlns:x15ac="http://schemas.microsoft.com/office/spreadsheetml/2010/11/ac" url="https://nrel-my.sharepoint.com/personal/tvonkueg_nrel_gov/Documents/NREL.gov/Maintenance/Transportation/NAATBatt/"/>
    </mc:Choice>
  </mc:AlternateContent>
  <xr:revisionPtr revIDLastSave="0" documentId="8_{160E2B78-8B3F-492C-8DC1-813E900F78F4}" xr6:coauthVersionLast="47" xr6:coauthVersionMax="47" xr10:uidLastSave="{00000000-0000-0000-0000-000000000000}"/>
  <bookViews>
    <workbookView xWindow="28680" yWindow="-120" windowWidth="29040" windowHeight="15840" tabRatio="852" xr2:uid="{42447A7B-536A-40DB-8F10-D6A50135C38E}"/>
  </bookViews>
  <sheets>
    <sheet name="Disclaimer" sheetId="48" r:id="rId1"/>
    <sheet name="SummaryTable" sheetId="37" r:id="rId2"/>
    <sheet name="Glossary" sheetId="35" r:id="rId3"/>
    <sheet name="Search" sheetId="38" r:id="rId4"/>
    <sheet name="R_R Search" sheetId="43" r:id="rId5"/>
    <sheet name="Append2" sheetId="45" state="hidden" r:id="rId6"/>
    <sheet name="Map Instructions" sheetId="47" r:id="rId7"/>
    <sheet name="Raw Materials" sheetId="31" r:id="rId8"/>
    <sheet name="Battery Grade Materials" sheetId="18" r:id="rId9"/>
    <sheet name="Other Battery Component &amp; Mat." sheetId="55" r:id="rId10"/>
    <sheet name="Electrode &amp; Cell Manufacturing" sheetId="19" r:id="rId11"/>
    <sheet name="Module-Pack Manufacturing" sheetId="6" r:id="rId12"/>
    <sheet name="Recycling-Repurposing" sheetId="32" r:id="rId13"/>
    <sheet name="Equipment" sheetId="25" r:id="rId14"/>
    <sheet name="R&amp;D" sheetId="13" r:id="rId15"/>
    <sheet name="Services &amp; Consulting" sheetId="8" r:id="rId16"/>
    <sheet name="Modeling &amp; Software" sheetId="14" r:id="rId17"/>
    <sheet name="Distributors" sheetId="34" r:id="rId18"/>
    <sheet name="ProfSvcs" sheetId="53" state="hidden" r:id="rId19"/>
    <sheet name="Professional" sheetId="54" state="hidden" r:id="rId20"/>
    <sheet name="Professional Services (NB)" sheetId="50" r:id="rId21"/>
    <sheet name="Abbreviations" sheetId="51" r:id="rId22"/>
    <sheet name="Search List" sheetId="49" state="hidden" r:id="rId23"/>
  </sheets>
  <definedNames>
    <definedName name="_xlnm._FilterDatabase" localSheetId="20" hidden="1">'Professional Services (NB)'!$B$1:$AC$1</definedName>
    <definedName name="_xlnm._FilterDatabase" localSheetId="7" hidden="1">'Raw Materials'!$AF$1:$AH$1</definedName>
    <definedName name="_xlcn.WorksheetConnection_BGMatl1" hidden="1">BGMatl[]</definedName>
    <definedName name="_xlcn.WorksheetConnection_Cells1" hidden="1">Cells[]</definedName>
    <definedName name="_xlcn.WorksheetConnection_Distributors1" hidden="1">Distributors[]</definedName>
    <definedName name="_xlcn.WorksheetConnection_EOL_Tbl1" hidden="1">EOL_Tbl[]</definedName>
    <definedName name="_xlcn.WorksheetConnection_Equip1" hidden="1">Equip[]</definedName>
    <definedName name="_xlcn.WorksheetConnection_Modeling1" hidden="1">Modeling[]</definedName>
    <definedName name="_xlcn.WorksheetConnection_Other1" hidden="1">Other[]</definedName>
    <definedName name="_xlcn.WorksheetConnection_PackMod1" hidden="1">PackMod[]</definedName>
    <definedName name="_xlcn.WorksheetConnection_RandD1" hidden="1">RandD[]</definedName>
    <definedName name="_xlcn.WorksheetConnection_RawMatl1" hidden="1">RawMatl[]</definedName>
    <definedName name="_xlcn.WorksheetConnection_Service1" hidden="1">Service[]</definedName>
    <definedName name="EOLSearch">'Search List'!$C$2:$C$4</definedName>
    <definedName name="ExternalData_1" localSheetId="19" hidden="1">Professional!#REF!</definedName>
    <definedName name="ExternalData_3" localSheetId="5" hidden="1">Append2!$A$1:$AN$1029</definedName>
    <definedName name="SearchType" localSheetId="9">#REF!</definedName>
    <definedName name="SearchType">'Search List'!$A$2:$A$4</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Service" name="Service" connection="WorksheetConnection_Service"/>
          <x15:modelTable id="RawMatl" name="RawMatl" connection="WorksheetConnection_RawMatl"/>
          <x15:modelTable id="RandD" name="RandD" connection="WorksheetConnection_RandD"/>
          <x15:modelTable id="PackMod" name="PackMod" connection="WorksheetConnection_PackMod"/>
          <x15:modelTable id="Other" name="Other" connection="WorksheetConnection_Other"/>
          <x15:modelTable id="Modeling" name="Modeling" connection="WorksheetConnection_Modeling"/>
          <x15:modelTable id="Equip" name="Equip" connection="WorksheetConnection_Equip"/>
          <x15:modelTable id="EOL_Tbl" name="EOL_Tbl" connection="WorksheetConnection_EOL_Tbl"/>
          <x15:modelTable id="Distributors" name="Distributors" connection="WorksheetConnection_Distributors"/>
          <x15:modelTable id="Cells" name="Cells" connection="WorksheetConnection_Cells"/>
          <x15:modelTable id="BGMatl" name="BGMatl" connection="WorksheetConnection_BGMatl"/>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5" i="37" l="1"/>
  <c r="H15" i="37"/>
  <c r="C15" i="37" a="1"/>
  <c r="C15" i="37" s="1"/>
  <c r="B15" i="37" a="1"/>
  <c r="B15" i="37" s="1"/>
  <c r="AF39" i="50"/>
  <c r="AC39" i="50"/>
  <c r="I13" i="37"/>
  <c r="H13" i="37"/>
  <c r="G13" i="37" a="1"/>
  <c r="G13" i="37" s="1"/>
  <c r="F13" i="37" a="1"/>
  <c r="F13" i="37" s="1"/>
  <c r="E13" i="37" a="1"/>
  <c r="E13" i="37" s="1"/>
  <c r="D13" i="37" a="1"/>
  <c r="D13" i="37" s="1"/>
  <c r="B13" i="37" a="1"/>
  <c r="B13" i="37" s="1"/>
  <c r="C13" i="37" a="1"/>
  <c r="C13" i="37" s="1"/>
  <c r="AF122" i="8"/>
  <c r="AC122" i="8"/>
  <c r="I14" i="37"/>
  <c r="H14" i="37"/>
  <c r="G14" i="37" a="1"/>
  <c r="G14" i="37" s="1"/>
  <c r="F14" i="37" a="1"/>
  <c r="F14" i="37" s="1"/>
  <c r="E14" i="37" a="1"/>
  <c r="E14" i="37" s="1"/>
  <c r="D14" i="37" a="1"/>
  <c r="D14" i="37" s="1"/>
  <c r="C14" i="37" a="1"/>
  <c r="C14" i="37" s="1"/>
  <c r="B14" i="37" a="1"/>
  <c r="B14" i="37" s="1"/>
  <c r="AF36" i="14"/>
  <c r="AC36" i="14"/>
  <c r="I8" i="37"/>
  <c r="H8" i="37"/>
  <c r="E8" i="37" a="1"/>
  <c r="E8" i="37" s="1"/>
  <c r="D8" i="37" a="1"/>
  <c r="D8" i="37" s="1"/>
  <c r="C8" i="37" a="1"/>
  <c r="C8" i="37" s="1"/>
  <c r="G8" i="37" a="1"/>
  <c r="G8" i="37" s="1"/>
  <c r="F8" i="37" a="1"/>
  <c r="F8" i="37" s="1"/>
  <c r="AF117" i="19"/>
  <c r="AH117" i="19" s="1"/>
  <c r="I12" i="37"/>
  <c r="H12" i="37"/>
  <c r="G12" i="37" a="1"/>
  <c r="G12" i="37" s="1"/>
  <c r="F12" i="37" a="1"/>
  <c r="F12" i="37" s="1"/>
  <c r="E12" i="37" a="1"/>
  <c r="E12" i="37" s="1"/>
  <c r="D12" i="37" a="1"/>
  <c r="D12" i="37" s="1"/>
  <c r="C12" i="37" a="1"/>
  <c r="C12" i="37" s="1"/>
  <c r="B12" i="37" a="1"/>
  <c r="B12" i="37" s="1"/>
  <c r="AD121" i="13"/>
  <c r="AF121" i="13" s="1"/>
  <c r="AD120" i="13"/>
  <c r="AF120" i="13" s="1"/>
  <c r="I11" i="37" l="1"/>
  <c r="H11" i="37"/>
  <c r="E11" i="37" a="1"/>
  <c r="E11" i="37" s="1"/>
  <c r="D11" i="37" a="1"/>
  <c r="D11" i="37" s="1"/>
  <c r="C11" i="37" a="1"/>
  <c r="C11" i="37" s="1"/>
  <c r="B11" i="37" a="1"/>
  <c r="B11" i="37" s="1"/>
  <c r="H7" i="37"/>
  <c r="B8" i="37" a="1"/>
  <c r="B8" i="37" s="1"/>
  <c r="AD89" i="31"/>
  <c r="I5" i="37"/>
  <c r="H5" i="37"/>
  <c r="G5" i="37" a="1"/>
  <c r="G5" i="37" s="1"/>
  <c r="F5" i="37" a="1"/>
  <c r="F5" i="37" s="1"/>
  <c r="E5" i="37" a="1"/>
  <c r="E5" i="37" s="1"/>
  <c r="D5" i="37" a="1"/>
  <c r="D5" i="37" s="1"/>
  <c r="C5" i="37" a="1"/>
  <c r="C5" i="37" s="1"/>
  <c r="B5" i="37" a="1"/>
  <c r="B5" i="37" s="1"/>
  <c r="AC121" i="8"/>
  <c r="AF121" i="8"/>
  <c r="AC120" i="8"/>
  <c r="AF120" i="8"/>
  <c r="I9" i="37"/>
  <c r="H9" i="37"/>
  <c r="G9" i="37" a="1"/>
  <c r="G9" i="37" s="1"/>
  <c r="F9" i="37" a="1"/>
  <c r="F9" i="37" s="1"/>
  <c r="E9" i="37" a="1"/>
  <c r="E9" i="37" s="1"/>
  <c r="D9" i="37" a="1"/>
  <c r="D9" i="37" s="1"/>
  <c r="C9" i="37" a="1"/>
  <c r="C9" i="37" s="1"/>
  <c r="B9" i="37" a="1"/>
  <c r="B9" i="37" s="1"/>
  <c r="AF188" i="6"/>
  <c r="AH188" i="6" s="1"/>
  <c r="AC119" i="8"/>
  <c r="AF119" i="8"/>
  <c r="AC118" i="8"/>
  <c r="I7" i="37"/>
  <c r="G7" i="37" a="1"/>
  <c r="G7" i="37"/>
  <c r="F7" i="37" a="1"/>
  <c r="F7" i="37" s="1"/>
  <c r="E7" i="37" a="1"/>
  <c r="E7" i="37" s="1"/>
  <c r="D7" i="37" a="1"/>
  <c r="D7" i="37" s="1"/>
  <c r="C7" i="37" a="1"/>
  <c r="C7" i="37" s="1"/>
  <c r="B7" i="37" a="1"/>
  <c r="B7" i="37" s="1"/>
  <c r="AF75" i="55"/>
  <c r="AF137" i="25"/>
  <c r="G11" i="37" a="1"/>
  <c r="G11" i="37" s="1"/>
  <c r="F11" i="37" a="1"/>
  <c r="F11" i="37" s="1"/>
  <c r="F6" i="37" a="1"/>
  <c r="F6" i="37"/>
  <c r="G6" i="37" a="1"/>
  <c r="G6" i="37" s="1"/>
  <c r="D6" i="37" a="1"/>
  <c r="D6" i="37"/>
  <c r="E6" i="37" a="1"/>
  <c r="E6" i="37" s="1"/>
  <c r="I6" i="37"/>
  <c r="H6" i="37"/>
  <c r="C6" i="37" a="1"/>
  <c r="C6" i="37"/>
  <c r="B6" i="37" a="1"/>
  <c r="B6" i="37"/>
  <c r="AF116" i="19"/>
  <c r="AD119" i="13"/>
  <c r="AF115" i="19"/>
  <c r="AF187" i="6"/>
  <c r="AC35" i="14"/>
  <c r="AD118" i="13"/>
  <c r="AC34" i="14"/>
  <c r="AD117" i="13"/>
  <c r="AC117" i="8"/>
  <c r="AF136" i="25"/>
  <c r="AF135" i="25"/>
  <c r="AF134" i="25"/>
  <c r="AF133" i="25"/>
  <c r="AF132" i="25"/>
  <c r="AF74" i="55"/>
  <c r="AD116" i="13"/>
  <c r="AF73" i="55"/>
  <c r="AF131" i="25"/>
  <c r="AD115" i="13"/>
  <c r="AD114" i="13"/>
  <c r="AE130" i="18"/>
  <c r="AE129" i="18"/>
  <c r="AE128" i="18"/>
  <c r="AF112" i="6"/>
  <c r="AC29" i="14"/>
  <c r="AD82" i="13"/>
  <c r="AF8" i="55"/>
  <c r="AD59" i="13"/>
  <c r="AF15" i="19"/>
  <c r="AD94" i="13"/>
  <c r="AD98" i="13"/>
  <c r="AC104" i="8"/>
  <c r="AF104" i="8"/>
  <c r="G15" i="37" a="1"/>
  <c r="G15" i="37" s="1"/>
  <c r="F15" i="37" a="1"/>
  <c r="F15" i="37" s="1"/>
  <c r="E15" i="37" a="1"/>
  <c r="E15" i="37" s="1"/>
  <c r="D15" i="37" a="1"/>
  <c r="D15" i="37" s="1"/>
  <c r="AC26" i="50"/>
  <c r="AF73" i="6"/>
  <c r="AD70" i="31"/>
  <c r="AF68" i="25"/>
  <c r="AF59" i="6"/>
  <c r="AF16" i="25"/>
  <c r="G10" i="37" a="1"/>
  <c r="G10" i="37" s="1"/>
  <c r="F10" i="37" a="1"/>
  <c r="F10" i="37" s="1"/>
  <c r="I10" i="37"/>
  <c r="H10" i="37"/>
  <c r="E10" i="37" a="1"/>
  <c r="E10" i="37" s="1"/>
  <c r="D10" i="37" a="1"/>
  <c r="D10" i="37" s="1"/>
  <c r="C10" i="37" a="1"/>
  <c r="C10" i="37" s="1"/>
  <c r="B10" i="37" a="1"/>
  <c r="B10" i="37" s="1"/>
  <c r="AH25" i="32"/>
  <c r="AD20" i="31"/>
  <c r="AF71" i="25"/>
  <c r="AF123" i="25"/>
  <c r="AF72" i="25"/>
  <c r="AF119" i="25"/>
  <c r="AF48" i="55"/>
  <c r="AF14" i="6"/>
  <c r="AF79" i="6" l="1"/>
  <c r="AF78" i="6"/>
  <c r="AD35" i="31"/>
  <c r="AD34" i="31"/>
  <c r="AD5" i="31"/>
  <c r="AD35" i="13"/>
  <c r="AD15" i="31"/>
  <c r="AD9" i="31"/>
  <c r="AD45" i="31"/>
  <c r="AD58" i="31"/>
  <c r="AD7" i="31"/>
  <c r="AD12" i="31"/>
  <c r="AF106" i="6"/>
  <c r="AH106" i="6" s="1"/>
  <c r="AC39" i="8"/>
  <c r="AC50" i="8" l="1"/>
  <c r="AC92" i="8"/>
  <c r="AC55" i="8"/>
  <c r="AC36" i="8"/>
  <c r="AC19" i="8"/>
  <c r="AF24" i="25"/>
  <c r="AF123" i="6"/>
  <c r="AF10" i="19"/>
  <c r="AF6" i="25"/>
  <c r="AD106" i="13"/>
  <c r="AE70" i="18"/>
  <c r="AD69" i="31"/>
  <c r="AD88" i="31"/>
  <c r="AF93" i="6"/>
  <c r="AC107" i="8"/>
  <c r="AE127" i="18"/>
  <c r="AD23" i="13"/>
  <c r="AF41" i="55"/>
  <c r="AF70" i="55"/>
  <c r="AE123" i="18"/>
  <c r="AH14" i="32"/>
  <c r="AH70" i="32"/>
  <c r="AH8" i="32"/>
  <c r="AH40" i="32"/>
  <c r="S40" i="32"/>
  <c r="AF34" i="19"/>
  <c r="AF62" i="55"/>
  <c r="AF69" i="55"/>
  <c r="AF12" i="55"/>
  <c r="AF15" i="55"/>
  <c r="AF52" i="55"/>
  <c r="AF50" i="55"/>
  <c r="AE68" i="18"/>
  <c r="AE89" i="18"/>
  <c r="AE88" i="18"/>
  <c r="AE100" i="18"/>
  <c r="AD73" i="31"/>
  <c r="AD71" i="31"/>
  <c r="G16" i="37" a="1"/>
  <c r="G16" i="37" s="1"/>
  <c r="F16" i="37" a="1"/>
  <c r="F16" i="37"/>
  <c r="I16" i="37"/>
  <c r="E16" i="37" a="1"/>
  <c r="E16" i="37" s="1"/>
  <c r="H16" i="37"/>
  <c r="D16" i="37" a="1"/>
  <c r="D16" i="37" s="1"/>
  <c r="C16" i="37" a="1"/>
  <c r="C16" i="37" s="1"/>
  <c r="B16" i="37" a="1"/>
  <c r="B16" i="37" s="1"/>
  <c r="AC24" i="14" l="1"/>
  <c r="AF19" i="55"/>
  <c r="AH6" i="32"/>
  <c r="AH47" i="32"/>
  <c r="AF70" i="6"/>
  <c r="AF118" i="25"/>
  <c r="AF114" i="25"/>
  <c r="AF60" i="6"/>
  <c r="AD52" i="31"/>
  <c r="AD51" i="31"/>
  <c r="AD58" i="13"/>
  <c r="AF20" i="50" l="1"/>
  <c r="AC20" i="50"/>
  <c r="AC72" i="8"/>
  <c r="AF127" i="6"/>
  <c r="AH124" i="32"/>
  <c r="AH123" i="32"/>
  <c r="AH122" i="32"/>
  <c r="AH121" i="32"/>
  <c r="AH120" i="32"/>
  <c r="AH119" i="32"/>
  <c r="AH118" i="32"/>
  <c r="AH117" i="32"/>
  <c r="AH114" i="32"/>
  <c r="AH113" i="32"/>
  <c r="AH102" i="32"/>
  <c r="AF34" i="50"/>
  <c r="AC34" i="50"/>
  <c r="AC2" i="8" l="1"/>
  <c r="AC3" i="8"/>
  <c r="AC4" i="8"/>
  <c r="AC5" i="8"/>
  <c r="AC7" i="8"/>
  <c r="AC8" i="8"/>
  <c r="AC9" i="8"/>
  <c r="AC10" i="8"/>
  <c r="AC11" i="8"/>
  <c r="AC12" i="8"/>
  <c r="AC13" i="8"/>
  <c r="AC14" i="8"/>
  <c r="AC15" i="8"/>
  <c r="AC16" i="8"/>
  <c r="AC17" i="8"/>
  <c r="AC18" i="8"/>
  <c r="AC20" i="8"/>
  <c r="AC22" i="8"/>
  <c r="AC23" i="8"/>
  <c r="AC21" i="8"/>
  <c r="AC24" i="8"/>
  <c r="AC25" i="8"/>
  <c r="AC27" i="8"/>
  <c r="AC28" i="8"/>
  <c r="AC29" i="8"/>
  <c r="AC30" i="8"/>
  <c r="AC31" i="8"/>
  <c r="AC33" i="8"/>
  <c r="AC34" i="8"/>
  <c r="AC35" i="8"/>
  <c r="AC38" i="8"/>
  <c r="AC41" i="8"/>
  <c r="AC42" i="8"/>
  <c r="AC44" i="8"/>
  <c r="AC45" i="8"/>
  <c r="AC46" i="8"/>
  <c r="AC47" i="8"/>
  <c r="AC48" i="8"/>
  <c r="AC49" i="8"/>
  <c r="AC52" i="8"/>
  <c r="AC53" i="8"/>
  <c r="AC54" i="8"/>
  <c r="AC56" i="8"/>
  <c r="AC57" i="8"/>
  <c r="AC58" i="8"/>
  <c r="AC59" i="8"/>
  <c r="AC60" i="8"/>
  <c r="AC61" i="8"/>
  <c r="AC62" i="8"/>
  <c r="AC63" i="8"/>
  <c r="AC65" i="8"/>
  <c r="AC66" i="8"/>
  <c r="AC67" i="8"/>
  <c r="AC68" i="8"/>
  <c r="AC69" i="8"/>
  <c r="AC70" i="8"/>
  <c r="AC71" i="8"/>
  <c r="AC75" i="8"/>
  <c r="AC76" i="8"/>
  <c r="AC77" i="8"/>
  <c r="AC81" i="8"/>
  <c r="AC83" i="8"/>
  <c r="AC84" i="8"/>
  <c r="AC86" i="8"/>
  <c r="AC87" i="8"/>
  <c r="AC88" i="8"/>
  <c r="AC89" i="8"/>
  <c r="AC90" i="8"/>
  <c r="AC91" i="8"/>
  <c r="AC93" i="8"/>
  <c r="AC95" i="8"/>
  <c r="AC97" i="8"/>
  <c r="AC98" i="8"/>
  <c r="AC99" i="8"/>
  <c r="AC100" i="8"/>
  <c r="AC101" i="8"/>
  <c r="AC102" i="8"/>
  <c r="AC105" i="8"/>
  <c r="AC106" i="8"/>
  <c r="AC108" i="8"/>
  <c r="AC109" i="8"/>
  <c r="AC111" i="8"/>
  <c r="AC112" i="8"/>
  <c r="AC113" i="8"/>
  <c r="AC114" i="8"/>
  <c r="AC115" i="8"/>
  <c r="AC116" i="8"/>
  <c r="AC6" i="8"/>
  <c r="AC26" i="8"/>
  <c r="AC32" i="8"/>
  <c r="AC37" i="8"/>
  <c r="AC43" i="8"/>
  <c r="AC110" i="8"/>
  <c r="AC64" i="8"/>
  <c r="AC40" i="8"/>
  <c r="AC73" i="8"/>
  <c r="AC51" i="8"/>
  <c r="AC103" i="8"/>
  <c r="AC96" i="8"/>
  <c r="AC94" i="8"/>
  <c r="AC80" i="8"/>
  <c r="AC85" i="8"/>
  <c r="AC82" i="8"/>
  <c r="AC79" i="8"/>
  <c r="AC78" i="8"/>
  <c r="AF94" i="8" l="1"/>
  <c r="AC74" i="8" l="1"/>
  <c r="AE78" i="18"/>
  <c r="AH81" i="32" l="1"/>
  <c r="AE59" i="18"/>
  <c r="AC2" i="34"/>
  <c r="AF85" i="6"/>
  <c r="AF45" i="25"/>
  <c r="AF36" i="19"/>
  <c r="AF6" i="6"/>
  <c r="AF50" i="6"/>
  <c r="AC12" i="14"/>
  <c r="AF42" i="6"/>
  <c r="AC5" i="14"/>
  <c r="AF20" i="6"/>
  <c r="AF5" i="19"/>
  <c r="AF130" i="25"/>
  <c r="AH44" i="32" l="1"/>
  <c r="AF89" i="25"/>
  <c r="AC14" i="34"/>
  <c r="AF78" i="8"/>
  <c r="AF79" i="8"/>
  <c r="AC2" i="14"/>
  <c r="AC3" i="14"/>
  <c r="AC4" i="14"/>
  <c r="AC6" i="14"/>
  <c r="AC7" i="14"/>
  <c r="AC8" i="14"/>
  <c r="AC9" i="14"/>
  <c r="AC11" i="14"/>
  <c r="AC13" i="14"/>
  <c r="AC14" i="14"/>
  <c r="AC15" i="14"/>
  <c r="AC16" i="14"/>
  <c r="AC17" i="14"/>
  <c r="AC18" i="14"/>
  <c r="AC19" i="14"/>
  <c r="AC20" i="14"/>
  <c r="AC21" i="14"/>
  <c r="AC22" i="14"/>
  <c r="AC23" i="14"/>
  <c r="AC25" i="14"/>
  <c r="AC27" i="14"/>
  <c r="AC28" i="14"/>
  <c r="AC30" i="14"/>
  <c r="AC31" i="14"/>
  <c r="AC33" i="14"/>
  <c r="AC10" i="14"/>
  <c r="AC32" i="14"/>
  <c r="AC26" i="14"/>
  <c r="AF26" i="14"/>
  <c r="AF82" i="8"/>
  <c r="AF85" i="8"/>
  <c r="AF122" i="25"/>
  <c r="AF120" i="25"/>
  <c r="AF76" i="25"/>
  <c r="AF60" i="25"/>
  <c r="AF65" i="25"/>
  <c r="AF32" i="14"/>
  <c r="AD78" i="13"/>
  <c r="AD93" i="13"/>
  <c r="AD91" i="13"/>
  <c r="AH88" i="32"/>
  <c r="AH79" i="32"/>
  <c r="AH78" i="32"/>
  <c r="AF71" i="19"/>
  <c r="AE69" i="18"/>
  <c r="AF55" i="19"/>
  <c r="AF2" i="55"/>
  <c r="AF3" i="55"/>
  <c r="AF4" i="55"/>
  <c r="AF5" i="55"/>
  <c r="AF6" i="55"/>
  <c r="AF7" i="55"/>
  <c r="AF9" i="55"/>
  <c r="AF10" i="55"/>
  <c r="AF11" i="55"/>
  <c r="AF13" i="55"/>
  <c r="AF14" i="55"/>
  <c r="AF16" i="55"/>
  <c r="AF17" i="55"/>
  <c r="AF18" i="55"/>
  <c r="AF20" i="55"/>
  <c r="AF21" i="55"/>
  <c r="AF23" i="55"/>
  <c r="AF22" i="55"/>
  <c r="AF24" i="55"/>
  <c r="AF25" i="55"/>
  <c r="AF26" i="55"/>
  <c r="AF27" i="55"/>
  <c r="AF28" i="55"/>
  <c r="AF29" i="55"/>
  <c r="AF30" i="55"/>
  <c r="AF31" i="55"/>
  <c r="AF32" i="55"/>
  <c r="AF33" i="55"/>
  <c r="AF34" i="55"/>
  <c r="AF35" i="55"/>
  <c r="AF36" i="55"/>
  <c r="AF37" i="55"/>
  <c r="AF38" i="55"/>
  <c r="AF40" i="55"/>
  <c r="AF39" i="55"/>
  <c r="AF42" i="55"/>
  <c r="AF43" i="55"/>
  <c r="AF44" i="55"/>
  <c r="AF46" i="55"/>
  <c r="AF47" i="55"/>
  <c r="AF49" i="55"/>
  <c r="AF51" i="55"/>
  <c r="AF53" i="55"/>
  <c r="AF54" i="55"/>
  <c r="AF55" i="55"/>
  <c r="AF56" i="55"/>
  <c r="AF57" i="55"/>
  <c r="AF58" i="55"/>
  <c r="AF60" i="55"/>
  <c r="AF61" i="55"/>
  <c r="AF63" i="55"/>
  <c r="AF65" i="55"/>
  <c r="AF64" i="55"/>
  <c r="AF66" i="55"/>
  <c r="AF67" i="55"/>
  <c r="AF68" i="55"/>
  <c r="AF71" i="55"/>
  <c r="AF72" i="55"/>
  <c r="AF45" i="55"/>
  <c r="AF59" i="55"/>
  <c r="AE126" i="18"/>
  <c r="AH77" i="32"/>
  <c r="AH91" i="32"/>
  <c r="AH103" i="32"/>
  <c r="AH105" i="32"/>
  <c r="AH106" i="32"/>
  <c r="AF96" i="8"/>
  <c r="AH107" i="32"/>
  <c r="AD68" i="31"/>
  <c r="AD102" i="13"/>
  <c r="AD101" i="13"/>
  <c r="AD104" i="13"/>
  <c r="AD113" i="13"/>
  <c r="AE101" i="18"/>
  <c r="AE106" i="18"/>
  <c r="AH21" i="32"/>
  <c r="AF91" i="19"/>
  <c r="AF175" i="6"/>
  <c r="AH116" i="32"/>
  <c r="AE3" i="18"/>
  <c r="AF103" i="8"/>
  <c r="AF51" i="25"/>
  <c r="AF43" i="19"/>
  <c r="AH54" i="32"/>
  <c r="AF38" i="19"/>
  <c r="AF51" i="8"/>
  <c r="AF73" i="8"/>
  <c r="AF40" i="8"/>
  <c r="AF64" i="8"/>
  <c r="AF110" i="8"/>
  <c r="AC32" i="50"/>
  <c r="AF43" i="8"/>
  <c r="AF37" i="8"/>
  <c r="AH50" i="32"/>
  <c r="AH46" i="32"/>
  <c r="AF26" i="8"/>
  <c r="AF10" i="14"/>
  <c r="AF77" i="25"/>
  <c r="AF183" i="6"/>
  <c r="AF55" i="25"/>
  <c r="AD67" i="31"/>
  <c r="AF6" i="8"/>
  <c r="AE50" i="18"/>
  <c r="AF104" i="25"/>
  <c r="AF103" i="25"/>
  <c r="AE122" i="18" l="1"/>
  <c r="AE40" i="18"/>
  <c r="AH69" i="32"/>
  <c r="AF8" i="6"/>
  <c r="AF146" i="6"/>
  <c r="AH68" i="32"/>
  <c r="AH10" i="32"/>
  <c r="AH109" i="32"/>
  <c r="AH87" i="32"/>
  <c r="AF89" i="6"/>
  <c r="AF117" i="25"/>
  <c r="AF46" i="25"/>
  <c r="AF36" i="25"/>
  <c r="AF121" i="25"/>
  <c r="AF13" i="25"/>
  <c r="AH18" i="32"/>
  <c r="AF7" i="6"/>
  <c r="AD21" i="31"/>
  <c r="AH60" i="32"/>
  <c r="AH101" i="32"/>
  <c r="AE57" i="18"/>
  <c r="AH45" i="32"/>
  <c r="AD97" i="13"/>
  <c r="AD55" i="13"/>
  <c r="AF39" i="19"/>
  <c r="AH52" i="32"/>
  <c r="AH61" i="32"/>
  <c r="AH53" i="32"/>
  <c r="AF69" i="6"/>
  <c r="AH43" i="32" l="1"/>
  <c r="AF71" i="6"/>
  <c r="AF88" i="25"/>
  <c r="AE125" i="18"/>
  <c r="AE124" i="18"/>
  <c r="AE54" i="18"/>
  <c r="AE29" i="18"/>
  <c r="AE109" i="18"/>
  <c r="AE46" i="18"/>
  <c r="AE4" i="18"/>
  <c r="AE47" i="18"/>
  <c r="AF90" i="25"/>
  <c r="AF81" i="8"/>
  <c r="AF54" i="8"/>
  <c r="AF8" i="25"/>
  <c r="AF4" i="19"/>
  <c r="AF124" i="25"/>
  <c r="AF64" i="25"/>
  <c r="AF63" i="25"/>
  <c r="AF62" i="25"/>
  <c r="AD2" i="31"/>
  <c r="AD34" i="13"/>
  <c r="AD40" i="13"/>
  <c r="AD95" i="13"/>
  <c r="AD57" i="13"/>
  <c r="AH2" i="32" l="1"/>
  <c r="AH80" i="32"/>
  <c r="AF34" i="6"/>
  <c r="AE121" i="18"/>
  <c r="AD87" i="31" l="1"/>
  <c r="AD86" i="31"/>
  <c r="AD85" i="31"/>
  <c r="AD84" i="31"/>
  <c r="AD83" i="31"/>
  <c r="AD82" i="31"/>
  <c r="AD81" i="31"/>
  <c r="AD80" i="31"/>
  <c r="AD79" i="31"/>
  <c r="AD78" i="31"/>
  <c r="AD77" i="31"/>
  <c r="AD76" i="31"/>
  <c r="AD75" i="31"/>
  <c r="AD74" i="31"/>
  <c r="AD72" i="31"/>
  <c r="AD66" i="31"/>
  <c r="AD65" i="31"/>
  <c r="AD64" i="31"/>
  <c r="AD63" i="31"/>
  <c r="AD62" i="31"/>
  <c r="AD61" i="31"/>
  <c r="AD60" i="31"/>
  <c r="AD59" i="31"/>
  <c r="AD57" i="31"/>
  <c r="AD56" i="31"/>
  <c r="AD55" i="31"/>
  <c r="AD54" i="31"/>
  <c r="AD53" i="31"/>
  <c r="AD50" i="31"/>
  <c r="AD49" i="31"/>
  <c r="AD48" i="31"/>
  <c r="AD47" i="31"/>
  <c r="AD46" i="31"/>
  <c r="AD44" i="31"/>
  <c r="AD43" i="31"/>
  <c r="AD42" i="31"/>
  <c r="AD41" i="31"/>
  <c r="AD39" i="31"/>
  <c r="AD40" i="31"/>
  <c r="AD38" i="31"/>
  <c r="AD37" i="31"/>
  <c r="AD36" i="31"/>
  <c r="AD33" i="31"/>
  <c r="AD32" i="31"/>
  <c r="AD31" i="31"/>
  <c r="AD30" i="31"/>
  <c r="AD29" i="31"/>
  <c r="AD28" i="31"/>
  <c r="AD27" i="31"/>
  <c r="AD26" i="31"/>
  <c r="AD25" i="31"/>
  <c r="AD24" i="31"/>
  <c r="AD23" i="31"/>
  <c r="AD22" i="31"/>
  <c r="AD19" i="31"/>
  <c r="AD18" i="31"/>
  <c r="AD17" i="31"/>
  <c r="AD16" i="31"/>
  <c r="AD14" i="31"/>
  <c r="AD13" i="31"/>
  <c r="AD11" i="31"/>
  <c r="AD10" i="31"/>
  <c r="AD8" i="31"/>
  <c r="AD6" i="31"/>
  <c r="AD4" i="31"/>
  <c r="AD3" i="31"/>
  <c r="AF186" i="6"/>
  <c r="AF185" i="6"/>
  <c r="AF184" i="6"/>
  <c r="AF182" i="6"/>
  <c r="AF181" i="6"/>
  <c r="AF180" i="6"/>
  <c r="AF179" i="6"/>
  <c r="AF178" i="6"/>
  <c r="AF177" i="6"/>
  <c r="AF176" i="6"/>
  <c r="AF174" i="6"/>
  <c r="AF173" i="6"/>
  <c r="AF172" i="6"/>
  <c r="AF171" i="6"/>
  <c r="AF170" i="6"/>
  <c r="AF169" i="6"/>
  <c r="AF168" i="6"/>
  <c r="AF167" i="6"/>
  <c r="AF166" i="6"/>
  <c r="AF165" i="6"/>
  <c r="AF164" i="6"/>
  <c r="AF163" i="6"/>
  <c r="AF162" i="6"/>
  <c r="AF161" i="6"/>
  <c r="AF158" i="6"/>
  <c r="AF157" i="6"/>
  <c r="AF156" i="6"/>
  <c r="AF155" i="6"/>
  <c r="AF153" i="6"/>
  <c r="AF152" i="6"/>
  <c r="AF151" i="6"/>
  <c r="AF154" i="6"/>
  <c r="AF150" i="6"/>
  <c r="AF149" i="6"/>
  <c r="AF148" i="6"/>
  <c r="AF147" i="6"/>
  <c r="AF145" i="6"/>
  <c r="AF144" i="6"/>
  <c r="AF143" i="6"/>
  <c r="AF142" i="6"/>
  <c r="AF140" i="6"/>
  <c r="AF139" i="6"/>
  <c r="AF138" i="6"/>
  <c r="AF137" i="6"/>
  <c r="AF136" i="6"/>
  <c r="AF135" i="6"/>
  <c r="AF134" i="6"/>
  <c r="AF133" i="6"/>
  <c r="AF132" i="6"/>
  <c r="AF131" i="6"/>
  <c r="AF130" i="6"/>
  <c r="AF129" i="6"/>
  <c r="AF128" i="6"/>
  <c r="AF126" i="6"/>
  <c r="AF125" i="6"/>
  <c r="AF124" i="6"/>
  <c r="AF122" i="6"/>
  <c r="AF121" i="6"/>
  <c r="AF120" i="6"/>
  <c r="AF119" i="6"/>
  <c r="AF118" i="6"/>
  <c r="AF117" i="6"/>
  <c r="AF116" i="6"/>
  <c r="AF115" i="6"/>
  <c r="AF114" i="6"/>
  <c r="AF113" i="6"/>
  <c r="AF111" i="6"/>
  <c r="AF110" i="6"/>
  <c r="AF109" i="6"/>
  <c r="AF108" i="6"/>
  <c r="AF107" i="6"/>
  <c r="AF105" i="6"/>
  <c r="AF104" i="6"/>
  <c r="AF103" i="6"/>
  <c r="AF102" i="6"/>
  <c r="AF101" i="6"/>
  <c r="AF100" i="6"/>
  <c r="AF99" i="6"/>
  <c r="AF98" i="6"/>
  <c r="AF97" i="6"/>
  <c r="AF96" i="6"/>
  <c r="AF95" i="6"/>
  <c r="AF94" i="6"/>
  <c r="AF92" i="6"/>
  <c r="AF91" i="6"/>
  <c r="AF90" i="6"/>
  <c r="AF88" i="6"/>
  <c r="AF87" i="6"/>
  <c r="AF86" i="6"/>
  <c r="AF84" i="6"/>
  <c r="AF83" i="6"/>
  <c r="AF82" i="6"/>
  <c r="AF81" i="6"/>
  <c r="AF80" i="6"/>
  <c r="AF75" i="6"/>
  <c r="AF76" i="6"/>
  <c r="AF77" i="6"/>
  <c r="S77" i="6"/>
  <c r="AF74" i="6"/>
  <c r="AF72" i="6"/>
  <c r="AF68" i="6"/>
  <c r="AF67" i="6"/>
  <c r="AF66" i="6"/>
  <c r="AF65" i="6"/>
  <c r="AF64" i="6"/>
  <c r="AF63" i="6"/>
  <c r="AF62" i="6"/>
  <c r="AF61" i="6"/>
  <c r="AF58" i="6"/>
  <c r="AF57" i="6"/>
  <c r="AF56" i="6"/>
  <c r="AF55" i="6"/>
  <c r="AF54" i="6"/>
  <c r="AF53" i="6"/>
  <c r="AF52" i="6"/>
  <c r="AF51" i="6"/>
  <c r="AF49" i="6"/>
  <c r="AF48" i="6"/>
  <c r="AF47" i="6"/>
  <c r="AF46" i="6"/>
  <c r="AF45" i="6"/>
  <c r="AF44" i="6"/>
  <c r="AF43" i="6"/>
  <c r="AF41" i="6"/>
  <c r="AF40" i="6"/>
  <c r="AF39" i="6"/>
  <c r="AF37" i="6"/>
  <c r="AF38" i="6"/>
  <c r="AF36" i="6"/>
  <c r="AF35" i="6"/>
  <c r="AF33" i="6"/>
  <c r="AF32" i="6"/>
  <c r="AF31" i="6"/>
  <c r="AF30" i="6"/>
  <c r="AF29" i="6"/>
  <c r="AF27" i="6"/>
  <c r="AF28" i="6"/>
  <c r="AF26" i="6"/>
  <c r="AF25" i="6"/>
  <c r="AF24" i="6"/>
  <c r="AF23" i="6"/>
  <c r="AF22" i="6"/>
  <c r="AF21" i="6"/>
  <c r="AF19" i="6"/>
  <c r="AF18" i="6"/>
  <c r="AF17" i="6"/>
  <c r="AF16" i="6"/>
  <c r="AF15" i="6"/>
  <c r="AF13" i="6"/>
  <c r="AF12" i="6"/>
  <c r="AF10" i="6"/>
  <c r="AF11" i="6"/>
  <c r="AF9" i="6"/>
  <c r="AF5" i="6"/>
  <c r="AF4" i="6"/>
  <c r="AF3" i="6"/>
  <c r="AF2" i="6"/>
  <c r="AD112" i="13" l="1"/>
  <c r="AF58" i="19"/>
  <c r="AF114" i="19"/>
  <c r="AD79" i="13"/>
  <c r="AC2" i="50"/>
  <c r="AC3" i="50"/>
  <c r="AC4" i="50"/>
  <c r="AC5" i="50"/>
  <c r="AC6" i="50"/>
  <c r="AC7" i="50"/>
  <c r="AC8" i="50"/>
  <c r="AC9" i="50"/>
  <c r="AC10" i="50"/>
  <c r="AC11" i="50"/>
  <c r="AC12" i="50"/>
  <c r="AC13" i="50"/>
  <c r="AC15" i="50"/>
  <c r="AC16" i="50"/>
  <c r="AC19" i="50"/>
  <c r="AC17" i="50"/>
  <c r="AC18" i="50"/>
  <c r="AC21" i="50"/>
  <c r="AC22" i="50"/>
  <c r="AC23" i="50"/>
  <c r="AC24" i="50"/>
  <c r="AC25" i="50"/>
  <c r="AC27" i="50"/>
  <c r="AC28" i="50"/>
  <c r="AC29" i="50"/>
  <c r="AC30" i="50"/>
  <c r="AC31" i="50"/>
  <c r="AC33" i="50"/>
  <c r="AC35" i="50"/>
  <c r="AC36" i="50"/>
  <c r="AC37" i="50"/>
  <c r="AC14" i="50"/>
  <c r="AC38" i="50"/>
  <c r="AC3" i="34"/>
  <c r="AC4" i="34"/>
  <c r="AC5" i="34"/>
  <c r="AC6" i="34"/>
  <c r="AC7" i="34"/>
  <c r="AC8" i="34"/>
  <c r="AC9" i="34"/>
  <c r="AC10" i="34"/>
  <c r="AC11" i="34"/>
  <c r="AC12" i="34"/>
  <c r="AC13" i="34"/>
  <c r="AC15" i="34"/>
  <c r="AC16" i="34"/>
  <c r="AC17" i="34"/>
  <c r="AC18" i="34"/>
  <c r="AC19" i="34"/>
  <c r="AC20" i="34"/>
  <c r="AC21" i="34"/>
  <c r="AC22" i="34"/>
  <c r="AF15" i="25"/>
  <c r="AH16" i="32"/>
  <c r="AF128" i="25"/>
  <c r="AF47" i="25"/>
  <c r="AF3" i="25"/>
  <c r="AH4" i="32"/>
  <c r="AE49" i="18"/>
  <c r="AH48" i="32" l="1"/>
  <c r="AE90" i="18"/>
  <c r="AF49" i="19" l="1"/>
  <c r="AH28" i="32" l="1"/>
  <c r="AH27" i="32"/>
  <c r="AH26" i="32"/>
  <c r="AH22" i="32"/>
  <c r="AH20" i="32"/>
  <c r="AF54" i="25"/>
  <c r="AD3" i="13"/>
  <c r="AD2" i="13"/>
  <c r="AD5" i="13"/>
  <c r="AD6" i="13"/>
  <c r="AD4" i="13"/>
  <c r="AD7" i="13"/>
  <c r="AD8" i="13"/>
  <c r="AD9" i="13"/>
  <c r="AD10" i="13"/>
  <c r="AD11" i="13"/>
  <c r="AD12" i="13"/>
  <c r="AD13" i="13"/>
  <c r="AD14" i="13"/>
  <c r="AD17" i="13"/>
  <c r="AD16" i="13"/>
  <c r="AD15" i="13"/>
  <c r="AD18" i="13"/>
  <c r="AD19" i="13"/>
  <c r="AD20" i="13"/>
  <c r="AD21" i="13"/>
  <c r="AD22" i="13"/>
  <c r="AD24" i="13"/>
  <c r="AD25" i="13"/>
  <c r="AD26" i="13"/>
  <c r="AD27" i="13"/>
  <c r="AD28" i="13"/>
  <c r="AD29" i="13"/>
  <c r="AD30" i="13"/>
  <c r="AD31" i="13"/>
  <c r="AD32" i="13"/>
  <c r="AD33" i="13"/>
  <c r="AD37" i="13"/>
  <c r="AD36" i="13"/>
  <c r="AD38" i="13"/>
  <c r="AD39" i="13"/>
  <c r="AD41" i="13"/>
  <c r="AD42" i="13"/>
  <c r="AD43" i="13"/>
  <c r="AD44" i="13"/>
  <c r="AD45" i="13"/>
  <c r="AD46" i="13"/>
  <c r="AD47" i="13"/>
  <c r="AD50" i="13"/>
  <c r="AD48" i="13"/>
  <c r="AD49" i="13"/>
  <c r="AD51" i="13"/>
  <c r="AD53" i="13"/>
  <c r="AD52" i="13"/>
  <c r="AD54" i="13"/>
  <c r="AD56" i="13"/>
  <c r="AD60" i="13"/>
  <c r="AD61" i="13"/>
  <c r="AD62" i="13"/>
  <c r="AD63" i="13"/>
  <c r="AD64" i="13"/>
  <c r="AD65" i="13"/>
  <c r="AD66" i="13"/>
  <c r="AD67" i="13"/>
  <c r="AD68" i="13"/>
  <c r="AD69" i="13"/>
  <c r="AD70" i="13"/>
  <c r="AD71" i="13"/>
  <c r="AD72" i="13"/>
  <c r="AD73" i="13"/>
  <c r="AD74" i="13"/>
  <c r="AD75" i="13"/>
  <c r="AD76" i="13"/>
  <c r="AD77" i="13"/>
  <c r="AD80" i="13"/>
  <c r="AD81" i="13"/>
  <c r="AD83" i="13"/>
  <c r="AD84" i="13"/>
  <c r="AD85" i="13"/>
  <c r="AD86" i="13"/>
  <c r="AD87" i="13"/>
  <c r="AD88" i="13"/>
  <c r="AD89" i="13"/>
  <c r="AD90" i="13"/>
  <c r="AD92" i="13"/>
  <c r="AD96" i="13"/>
  <c r="AD99" i="13"/>
  <c r="AD100" i="13"/>
  <c r="AD103" i="13"/>
  <c r="AD105" i="13"/>
  <c r="AD107" i="13"/>
  <c r="AD108" i="13"/>
  <c r="AD109" i="13"/>
  <c r="AD110" i="13"/>
  <c r="AD111" i="13"/>
  <c r="AF27" i="25"/>
  <c r="AF56" i="19"/>
  <c r="AF25" i="19" l="1"/>
  <c r="AF42" i="19"/>
  <c r="AF94" i="19"/>
  <c r="AF47" i="19"/>
  <c r="AF9" i="19"/>
  <c r="AF75" i="19"/>
  <c r="AF96" i="19"/>
  <c r="AF46" i="19" l="1"/>
  <c r="AE23" i="18" l="1"/>
  <c r="AE117" i="18"/>
  <c r="S31" i="31"/>
  <c r="AF93" i="25" l="1"/>
  <c r="AF94" i="25"/>
  <c r="AF95" i="25"/>
  <c r="AE102" i="18" l="1"/>
  <c r="AE112" i="18" l="1"/>
  <c r="AF44" i="25"/>
  <c r="AF3" i="8"/>
  <c r="AF8" i="8"/>
  <c r="AF81" i="25"/>
  <c r="AF7" i="25"/>
  <c r="AF5" i="25"/>
  <c r="AF4" i="25"/>
  <c r="AF2" i="25"/>
  <c r="AF11" i="25"/>
  <c r="AF12" i="25"/>
  <c r="AF14" i="25"/>
  <c r="AF17" i="25"/>
  <c r="AF18" i="25"/>
  <c r="AF19" i="25"/>
  <c r="AF21" i="25"/>
  <c r="AF22" i="25"/>
  <c r="AF23" i="25"/>
  <c r="AF25" i="25"/>
  <c r="AF26" i="25"/>
  <c r="AF29" i="25"/>
  <c r="AF30" i="25"/>
  <c r="AF31" i="25"/>
  <c r="AF32" i="25"/>
  <c r="AF33" i="25"/>
  <c r="AF34" i="25"/>
  <c r="AF35" i="25"/>
  <c r="AF28" i="25"/>
  <c r="AF37" i="25"/>
  <c r="AF38" i="25"/>
  <c r="AF39" i="25"/>
  <c r="AF40" i="25"/>
  <c r="AF41" i="25"/>
  <c r="AF42" i="25"/>
  <c r="AF43" i="25"/>
  <c r="AF48" i="25"/>
  <c r="AF49" i="25"/>
  <c r="AF50" i="25"/>
  <c r="AF52" i="25"/>
  <c r="AF53" i="25"/>
  <c r="AF56" i="25"/>
  <c r="AF57" i="25"/>
  <c r="AF58" i="25"/>
  <c r="AF59" i="25"/>
  <c r="AF61" i="25"/>
  <c r="AF66" i="25"/>
  <c r="AF67" i="25"/>
  <c r="AF69" i="25"/>
  <c r="AF70" i="25"/>
  <c r="AF73" i="25"/>
  <c r="AF74" i="25"/>
  <c r="AF75" i="25"/>
  <c r="AF78" i="25"/>
  <c r="AF79" i="25"/>
  <c r="AF80" i="25"/>
  <c r="AF82" i="25"/>
  <c r="AF83" i="25"/>
  <c r="AF84" i="25"/>
  <c r="AF85" i="25"/>
  <c r="AF86" i="25"/>
  <c r="AF87" i="25"/>
  <c r="AF91" i="25"/>
  <c r="AF96" i="25"/>
  <c r="AF102" i="25"/>
  <c r="AF97" i="25"/>
  <c r="AF98" i="25"/>
  <c r="AF99" i="25"/>
  <c r="AF100" i="25"/>
  <c r="AF101" i="25"/>
  <c r="AF105" i="25"/>
  <c r="AF107" i="25"/>
  <c r="AF108" i="25"/>
  <c r="AF109" i="25"/>
  <c r="AF110" i="25"/>
  <c r="AF111" i="25"/>
  <c r="AF112" i="25"/>
  <c r="AF115" i="25"/>
  <c r="AF116" i="25"/>
  <c r="AF127" i="25"/>
  <c r="AF125" i="25"/>
  <c r="AF126" i="25"/>
  <c r="AF129" i="25"/>
  <c r="AF9" i="25"/>
  <c r="AE35" i="18"/>
  <c r="AE34" i="18"/>
  <c r="AE61" i="18"/>
  <c r="AH83" i="32"/>
  <c r="AH82" i="32"/>
  <c r="AH95" i="32"/>
  <c r="AH96" i="32"/>
  <c r="AH98" i="32"/>
  <c r="AH99" i="32"/>
  <c r="K7" i="38" a="1"/>
  <c r="K7" i="38" s="1"/>
  <c r="AE116" i="18"/>
  <c r="AE87" i="18"/>
  <c r="AH75" i="32"/>
  <c r="AH90" i="32"/>
  <c r="AH39" i="32"/>
  <c r="AH73" i="32"/>
  <c r="AH74" i="32"/>
  <c r="C7" i="38" a="1"/>
  <c r="C7" i="38" s="1"/>
  <c r="AF2" i="19" l="1"/>
  <c r="AF3" i="19"/>
  <c r="AF11" i="19"/>
  <c r="AF12" i="19"/>
  <c r="AF13" i="19"/>
  <c r="AF14" i="19"/>
  <c r="AF16" i="19"/>
  <c r="AF18" i="19"/>
  <c r="AF17" i="19"/>
  <c r="AF19" i="19"/>
  <c r="AF20" i="19"/>
  <c r="AF21" i="19"/>
  <c r="AF22" i="19"/>
  <c r="AF23" i="19"/>
  <c r="AF24" i="19"/>
  <c r="AF28" i="19"/>
  <c r="AF26" i="19"/>
  <c r="AF27" i="19"/>
  <c r="AF29" i="19"/>
  <c r="AF30" i="19"/>
  <c r="AF31" i="19"/>
  <c r="AF32" i="19"/>
  <c r="AF33" i="19"/>
  <c r="AF35" i="19"/>
  <c r="AF37" i="19"/>
  <c r="AF8" i="19"/>
  <c r="AF6" i="19"/>
  <c r="AF7" i="19"/>
  <c r="AF40" i="19"/>
  <c r="AF41" i="19"/>
  <c r="AF44" i="19"/>
  <c r="AF45" i="19"/>
  <c r="AF48" i="19"/>
  <c r="AF50" i="19"/>
  <c r="AF51" i="19"/>
  <c r="AF52" i="19"/>
  <c r="AF53" i="19"/>
  <c r="AF54" i="19"/>
  <c r="AF57" i="19"/>
  <c r="AF59" i="19"/>
  <c r="AF61" i="19"/>
  <c r="AF60" i="19"/>
  <c r="AF62" i="19"/>
  <c r="AF63" i="19"/>
  <c r="AF64" i="19"/>
  <c r="AF66" i="19"/>
  <c r="AF67" i="19"/>
  <c r="AF68" i="19"/>
  <c r="AF69" i="19"/>
  <c r="AF70" i="19"/>
  <c r="AF72" i="19"/>
  <c r="AF73" i="19"/>
  <c r="AF76" i="19"/>
  <c r="AF77" i="19"/>
  <c r="AF78" i="19"/>
  <c r="AF79" i="19"/>
  <c r="AF80" i="19"/>
  <c r="AF81" i="19"/>
  <c r="AF82" i="19"/>
  <c r="AF83" i="19"/>
  <c r="AF84" i="19"/>
  <c r="AF85" i="19"/>
  <c r="AF86" i="19"/>
  <c r="AF87" i="19"/>
  <c r="AF88" i="19"/>
  <c r="AF89" i="19"/>
  <c r="AF90" i="19"/>
  <c r="AF92" i="19"/>
  <c r="AF95" i="19"/>
  <c r="AF74" i="19"/>
  <c r="AF93" i="19"/>
  <c r="AF97" i="19"/>
  <c r="AF98" i="19"/>
  <c r="AF99" i="19"/>
  <c r="AF100" i="19"/>
  <c r="AF101" i="19"/>
  <c r="AF102" i="19"/>
  <c r="AF103" i="19"/>
  <c r="AF104" i="19"/>
  <c r="AF105" i="19"/>
  <c r="AF106" i="19"/>
  <c r="AF107" i="19"/>
  <c r="AF108" i="19"/>
  <c r="AF109" i="19"/>
  <c r="AF110" i="19"/>
  <c r="AF111" i="19"/>
  <c r="AF112" i="19"/>
  <c r="AF113" i="19"/>
  <c r="AH5" i="32" l="1"/>
  <c r="AH7" i="32"/>
  <c r="AH9" i="32"/>
  <c r="AH12" i="32"/>
  <c r="AH11" i="32"/>
  <c r="AH13" i="32"/>
  <c r="AH15" i="32"/>
  <c r="AH17" i="32"/>
  <c r="AH19" i="32"/>
  <c r="AH24" i="32"/>
  <c r="AH29" i="32"/>
  <c r="AH30" i="32"/>
  <c r="AH31" i="32"/>
  <c r="AH32" i="32"/>
  <c r="AH33" i="32"/>
  <c r="AH34" i="32"/>
  <c r="AH35" i="32"/>
  <c r="AH36" i="32"/>
  <c r="AH37" i="32"/>
  <c r="AH38" i="32"/>
  <c r="AH42" i="32"/>
  <c r="AH41" i="32"/>
  <c r="AH49" i="32"/>
  <c r="AH51" i="32"/>
  <c r="AH55" i="32"/>
  <c r="AH56" i="32"/>
  <c r="AH57" i="32"/>
  <c r="AH58" i="32"/>
  <c r="AH59" i="32"/>
  <c r="AH62" i="32"/>
  <c r="AH63" i="32"/>
  <c r="AH64" i="32"/>
  <c r="AH65" i="32"/>
  <c r="AH66" i="32"/>
  <c r="AH67" i="32"/>
  <c r="AH71" i="32"/>
  <c r="AH72" i="32"/>
  <c r="AH76" i="32"/>
  <c r="AH84" i="32"/>
  <c r="AH85" i="32"/>
  <c r="AH86" i="32"/>
  <c r="AH89" i="32"/>
  <c r="AH92" i="32"/>
  <c r="AH93" i="32"/>
  <c r="AH94" i="32"/>
  <c r="AH100" i="32"/>
  <c r="AH97" i="32"/>
  <c r="AH104" i="32"/>
  <c r="AH108" i="32"/>
  <c r="AH110" i="32"/>
  <c r="AH111" i="32"/>
  <c r="AH112" i="32"/>
  <c r="AH115" i="32"/>
  <c r="AE2" i="18"/>
  <c r="AE5" i="18"/>
  <c r="AE6" i="18"/>
  <c r="AE7" i="18"/>
  <c r="AE8" i="18"/>
  <c r="AE9" i="18"/>
  <c r="AE10" i="18"/>
  <c r="AE11" i="18"/>
  <c r="AE12" i="18"/>
  <c r="AE13" i="18"/>
  <c r="AE14" i="18"/>
  <c r="AE15" i="18"/>
  <c r="AE16" i="18"/>
  <c r="AE20" i="18"/>
  <c r="AE21" i="18"/>
  <c r="AE19" i="18"/>
  <c r="AE24" i="18"/>
  <c r="AE28" i="18"/>
  <c r="AE25" i="18"/>
  <c r="AE26" i="18"/>
  <c r="AE27" i="18"/>
  <c r="AE30" i="18"/>
  <c r="AE31" i="18"/>
  <c r="AE32" i="18"/>
  <c r="AE33" i="18"/>
  <c r="AE36" i="18"/>
  <c r="AE37" i="18"/>
  <c r="AE38" i="18"/>
  <c r="AE39" i="18"/>
  <c r="AE41" i="18"/>
  <c r="AE44" i="18"/>
  <c r="AE45" i="18"/>
  <c r="AE48" i="18"/>
  <c r="AE51" i="18"/>
  <c r="AE52" i="18"/>
  <c r="AE53" i="18"/>
  <c r="AE55" i="18"/>
  <c r="AE56" i="18"/>
  <c r="AE58" i="18"/>
  <c r="AE60" i="18"/>
  <c r="AE62" i="18"/>
  <c r="AE63" i="18"/>
  <c r="AE64" i="18"/>
  <c r="AE65" i="18"/>
  <c r="AE66" i="18"/>
  <c r="AE67" i="18"/>
  <c r="AE17" i="18"/>
  <c r="AE18" i="18"/>
  <c r="AE71" i="18"/>
  <c r="AE72" i="18"/>
  <c r="AE73" i="18"/>
  <c r="AE74" i="18"/>
  <c r="AE75" i="18"/>
  <c r="AE76" i="18"/>
  <c r="AE77" i="18"/>
  <c r="AE79" i="18"/>
  <c r="AE80" i="18"/>
  <c r="AE81" i="18"/>
  <c r="AE82" i="18"/>
  <c r="AE83" i="18"/>
  <c r="AE84" i="18"/>
  <c r="AE85" i="18"/>
  <c r="AE86" i="18"/>
  <c r="AE91" i="18"/>
  <c r="AE92" i="18"/>
  <c r="AE93" i="18"/>
  <c r="AE94" i="18"/>
  <c r="AE95" i="18"/>
  <c r="AE96" i="18"/>
  <c r="AE97" i="18"/>
  <c r="AE98" i="18"/>
  <c r="AE99" i="18"/>
  <c r="AE103" i="18"/>
  <c r="AE104" i="18"/>
  <c r="AE105" i="18"/>
  <c r="AE107" i="18"/>
  <c r="AE108" i="18"/>
  <c r="AE110" i="18"/>
  <c r="AE111" i="18"/>
  <c r="AE113" i="18"/>
  <c r="AE114" i="18"/>
  <c r="AE115" i="18"/>
  <c r="AE118" i="18"/>
  <c r="AE119" i="18"/>
  <c r="AE120" i="18"/>
  <c r="AE43" i="18"/>
  <c r="Q66" i="31"/>
  <c r="S25" i="31" l="1"/>
  <c r="S50" i="31"/>
  <c r="O6" i="43" a="1"/>
  <c r="O6" i="43" s="1"/>
  <c r="N6" i="43" a="1"/>
  <c r="N6" i="43" s="1"/>
  <c r="M6" i="43" a="1"/>
  <c r="M6" i="43" s="1"/>
  <c r="L6" i="43" a="1"/>
  <c r="L6" i="43" s="1"/>
  <c r="K6" i="43" a="1"/>
  <c r="K6" i="43" s="1"/>
  <c r="J6" i="43" a="1"/>
  <c r="J6" i="43" s="1"/>
  <c r="I6" i="43" a="1"/>
  <c r="I6" i="43" s="1"/>
  <c r="H6" i="43" a="1"/>
  <c r="H6" i="43" s="1"/>
  <c r="G6" i="43" a="1"/>
  <c r="G6" i="43" s="1"/>
  <c r="F6" i="43" a="1"/>
  <c r="F6" i="43" s="1"/>
  <c r="E6" i="43" a="1"/>
  <c r="E6" i="43" s="1"/>
  <c r="D6" i="43" a="1"/>
  <c r="D6" i="43" s="1"/>
  <c r="G3" i="43" s="1"/>
  <c r="C6" i="43" a="1"/>
  <c r="C6" i="43" s="1"/>
  <c r="A6" i="43"/>
  <c r="N7" i="38" a="1"/>
  <c r="N7" i="38" s="1"/>
  <c r="M7" i="38" a="1"/>
  <c r="M7" i="38" s="1"/>
  <c r="L7" i="38" a="1"/>
  <c r="L7" i="38" s="1"/>
  <c r="J7" i="38" a="1"/>
  <c r="J7" i="38" s="1"/>
  <c r="I7" i="38" a="1"/>
  <c r="I7" i="38" s="1"/>
  <c r="H7" i="38" a="1"/>
  <c r="H7" i="38" s="1"/>
  <c r="G7" i="38" a="1"/>
  <c r="G7" i="38" s="1"/>
  <c r="F7" i="38" a="1"/>
  <c r="F7" i="38" s="1"/>
  <c r="E7" i="38" a="1"/>
  <c r="E7" i="38" s="1"/>
  <c r="D7" i="38" a="1"/>
  <c r="D7" i="38" s="1"/>
  <c r="G3" i="38" s="1"/>
  <c r="A7" i="38"/>
  <c r="H17" i="37" l="1"/>
  <c r="C17" i="37"/>
  <c r="D17" i="37"/>
  <c r="I17" i="37"/>
  <c r="E17" i="37"/>
  <c r="B17" i="37"/>
  <c r="G17" i="37" l="1"/>
  <c r="F17"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tc={6F8FF232-734C-4083-A5BF-A6AF54386F25}</author>
    <author>tc={3A242248-0DAE-4C72-AE28-80F387414288}</author>
    <author>tc={FADF25D7-A176-4A59-910B-7BC7E757F3A0}</author>
    <author>tc={7BF0733E-4569-4B4C-B372-CF1C395157DE}</author>
  </authors>
  <commentList>
    <comment ref="H45" authorId="0" shapeId="0" xr:uid="{6F8FF232-734C-4083-A5BF-A6AF54386F25}">
      <text>
        <t>[Threaded comment]
Your version of Excel allows you to read this threaded comment; however, any edits to it will get removed if the file is opened in a newer version of Excel. Learn more: https://go.microsoft.com/fwlink/?linkid=870924
Comment:
    Lowercased to be consistent with others</t>
      </text>
    </comment>
    <comment ref="AD50" authorId="1" shapeId="0" xr:uid="{3A242248-0DAE-4C72-AE28-80F387414288}">
      <text>
        <t>[Threaded comment]
Your version of Excel allows you to read this threaded comment; however, any edits to it will get removed if the file is opened in a newer version of Excel. Learn more: https://go.microsoft.com/fwlink/?linkid=870924
Comment:
    Revised company name to match listing, fixed punctuation, and removed acronyms per NREL style</t>
      </text>
    </comment>
    <comment ref="AD52" authorId="2" shapeId="0" xr:uid="{FADF25D7-A176-4A59-910B-7BC7E757F3A0}">
      <text>
        <t>[Threaded comment]
Your version of Excel allows you to read this threaded comment; however, any edits to it will get removed if the file is opened in a newer version of Excel. Learn more: https://go.microsoft.com/fwlink/?linkid=870924
Comment:
    Revised company name to match listing and removed acronym per NREL style</t>
      </text>
    </comment>
    <comment ref="H59" authorId="3" shapeId="0" xr:uid="{7BF0733E-4569-4B4C-B372-CF1C395157DE}">
      <text>
        <t>[Threaded comment]
Your version of Excel allows you to read this threaded comment; however, any edits to it will get removed if the file is opened in a newer version of Excel. Learn more: https://go.microsoft.com/fwlink/?linkid=870924
Comment:
    Lowercased to be consistent with others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tc={CCD2E111-885D-4AE2-8E9E-2845B655738B}</author>
    <author>tc={D8E7C713-AED8-491B-8688-17EC98621CC0}</author>
    <author>tc={2380BBF5-1CEE-45A4-B079-E67DD7284FD4}</author>
    <author>tc={B13C52D6-EABD-4C2B-9533-562D7BD35F62}</author>
    <author>tc={469F75A9-B808-4EBB-AAA0-1852238A6169}</author>
    <author>tc={95804A6B-3A94-4890-94C6-88157B17B711}</author>
    <author>tc={ECD10883-98D5-4DD6-8851-9A92C4A077E4}</author>
    <author>tc={84E5D387-4E60-4949-94B2-820AA32AA9D4}</author>
    <author>tc={C462A537-933B-458C-A67F-B95098159261}</author>
    <author>tc={374547E2-AFB6-4FD4-AC7B-2BB3733D2510}</author>
  </authors>
  <commentList>
    <comment ref="AD15" authorId="0" shapeId="0" xr:uid="{CCD2E111-885D-4AE2-8E9E-2845B655738B}">
      <text>
        <t>[Threaded comment]
Your version of Excel allows you to read this threaded comment; however, any edits to it will get removed if the file is opened in a newer version of Excel. Learn more: https://go.microsoft.com/fwlink/?linkid=870924
Comment:
    Spelled out abbreviations per NREL style</t>
      </text>
    </comment>
    <comment ref="G34" authorId="1" shapeId="0" xr:uid="{D8E7C713-AED8-491B-8688-17EC98621CC0}">
      <text>
        <t>[Threaded comment]
Your version of Excel allows you to read this threaded comment; however, any edits to it will get removed if the file is opened in a newer version of Excel. Learn more: https://go.microsoft.com/fwlink/?linkid=870924
Comment:
    Lowercased for consistency with other listings</t>
      </text>
    </comment>
    <comment ref="H36" authorId="2" shapeId="0" xr:uid="{2380BBF5-1CEE-45A4-B079-E67DD7284FD4}">
      <text>
        <t>[Threaded comment]
Your version of Excel allows you to read this threaded comment; however, any edits to it will get removed if the file is opened in a newer version of Excel. Learn more: https://go.microsoft.com/fwlink/?linkid=870924
Comment:
    Spelled out LFP to be consistent with other products</t>
      </text>
    </comment>
    <comment ref="H38" authorId="3" shapeId="0" xr:uid="{B13C52D6-EABD-4C2B-9533-562D7BD35F62}">
      <text>
        <t>[Threaded comment]
Your version of Excel allows you to read this threaded comment; however, any edits to it will get removed if the file is opened in a newer version of Excel. Learn more: https://go.microsoft.com/fwlink/?linkid=870924
Comment:
    Lowercased to be consistent with other products</t>
      </text>
    </comment>
    <comment ref="H43" authorId="4" shapeId="0" xr:uid="{469F75A9-B808-4EBB-AAA0-1852238A6169}">
      <text>
        <t>[Threaded comment]
Your version of Excel allows you to read this threaded comment; however, any edits to it will get removed if the file is opened in a newer version of Excel. Learn more: https://go.microsoft.com/fwlink/?linkid=870924
Comment:
    Lowercased and removed acronym to be consistent with other products</t>
      </text>
    </comment>
    <comment ref="H55" authorId="5" shapeId="0" xr:uid="{95804A6B-3A94-4890-94C6-88157B17B711}">
      <text>
        <t>[Threaded comment]
Your version of Excel allows you to read this threaded comment; however, any edits to it will get removed if the file is opened in a newer version of Excel. Learn more: https://go.microsoft.com/fwlink/?linkid=870924
Comment:
    Capitalized “Silicon-”</t>
      </text>
    </comment>
    <comment ref="H65" authorId="6" shapeId="0" xr:uid="{ECD10883-98D5-4DD6-8851-9A92C4A077E4}">
      <text>
        <t>[Threaded comment]
Your version of Excel allows you to read this threaded comment; however, any edits to it will get removed if the file is opened in a newer version of Excel. Learn more: https://go.microsoft.com/fwlink/?linkid=870924
Comment:
    Lowercased to be consistent with other products and added a hyphen</t>
      </text>
    </comment>
    <comment ref="H77" authorId="7" shapeId="0" xr:uid="{84E5D387-4E60-4949-94B2-820AA32AA9D4}">
      <text>
        <t>[Threaded comment]
Your version of Excel allows you to read this threaded comment; however, any edits to it will get removed if the file is opened in a newer version of Excel. Learn more: https://go.microsoft.com/fwlink/?linkid=870924
Comment:
    Spelled out NMC for consistency with other products</t>
      </text>
    </comment>
    <comment ref="H78" authorId="8" shapeId="0" xr:uid="{C462A537-933B-458C-A67F-B95098159261}">
      <text>
        <t>[Threaded comment]
Your version of Excel allows you to read this threaded comment; however, any edits to it will get removed if the file is opened in a newer version of Excel. Learn more: https://go.microsoft.com/fwlink/?linkid=870924
Comment:
    Lowercased for consistency with other products and added a hyphen</t>
      </text>
    </comment>
    <comment ref="H91" authorId="9" shapeId="0" xr:uid="{374547E2-AFB6-4FD4-AC7B-2BB3733D2510}">
      <text>
        <t>[Threaded comment]
Your version of Excel allows you to read this threaded comment; however, any edits to it will get removed if the file is opened in a newer version of Excel. Learn more: https://go.microsoft.com/fwlink/?linkid=870924
Comment:
    Lowercased to be consistent with other products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tc={BA458EDD-7E39-4CED-9E82-FC43886A33D3}</author>
    <author>tc={3F07C9A2-04E3-4A7E-9476-9E1D3023B2C3}</author>
    <author>tc={61AEB312-31F9-4661-86C3-AD49B609BB56}</author>
  </authors>
  <commentList>
    <comment ref="M71" authorId="0" shapeId="0" xr:uid="{BA458EDD-7E39-4CED-9E82-FC43886A33D3}">
      <text>
        <t>[Threaded comment]
Your version of Excel allows you to read this threaded comment; however, any edits to it will get removed if the file is opened in a newer version of Excel. Learn more: https://go.microsoft.com/fwlink/?linkid=870924
Comment:
    Changed CAN to Canada</t>
      </text>
    </comment>
    <comment ref="H85" authorId="1" shapeId="0" xr:uid="{3F07C9A2-04E3-4A7E-9476-9E1D3023B2C3}">
      <text>
        <t xml:space="preserve">[Threaded comment]
Your version of Excel allows you to read this threaded comment; however, any edits to it will get removed if the file is opened in a newer version of Excel. Learn more: https://go.microsoft.com/fwlink/?linkid=870924
Comment:
    This looks like it needs to be revised to be consistent with the other products, but I’ll let you do it. </t>
      </text>
    </comment>
    <comment ref="H127" authorId="2" shapeId="0" xr:uid="{61AEB312-31F9-4661-86C3-AD49B609BB56}">
      <text>
        <t xml:space="preserve">[Threaded comment]
Your version of Excel allows you to read this threaded comment; however, any edits to it will get removed if the file is opened in a newer version of Excel. Learn more: https://go.microsoft.com/fwlink/?linkid=870924
Comment:
    Looks like this may need to be revised to be consistent with the other products, but I’ll let you do it.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tc={E9577257-4AAE-4ACA-83F1-71CBFDBEE137}</author>
    <author>tc={CC78B21F-EC10-4C9C-9578-DC20AAE4DE38}</author>
  </authors>
  <commentList>
    <comment ref="AF40" authorId="0" shapeId="0" xr:uid="{E9577257-4AAE-4ACA-83F1-71CBFDBEE137}">
      <text>
        <t xml:space="preserve">[Threaded comment]
Your version of Excel allows you to read this threaded comment; however, any edits to it will get removed if the file is opened in a newer version of Excel. Learn more: https://go.microsoft.com/fwlink/?linkid=870924
Comment:
    Removed the acronym per NREL style and lowercased cathode active materials (not a proper noun) </t>
      </text>
    </comment>
    <comment ref="AF109" authorId="1" shapeId="0" xr:uid="{CC78B21F-EC10-4C9C-9578-DC20AAE4DE38}">
      <text>
        <t>[Threaded comment]
Your version of Excel allows you to read this threaded comment; however, any edits to it will get removed if the file is opened in a newer version of Excel. Learn more: https://go.microsoft.com/fwlink/?linkid=870924
Comment:
    Revised life cycle spelling per NREL style</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tc={A246EE0B-216A-43AC-996F-EAAEF4874EC4}</author>
  </authors>
  <commentList>
    <comment ref="D117" authorId="0" shapeId="0" xr:uid="{A246EE0B-216A-43AC-996F-EAAEF4874EC4}">
      <text>
        <t xml:space="preserve">[Threaded comment]
Your version of Excel allows you to read this threaded comment; however, any edits to it will get removed if the file is opened in a newer version of Excel. Learn more: https://go.microsoft.com/fwlink/?linkid=870924
Comment:
    Move to manufacturing equipment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tc={3F4F2D03-C0E8-4823-A789-E710C49A9390}</author>
  </authors>
  <commentList>
    <comment ref="M80" authorId="0" shapeId="0" xr:uid="{3F4F2D03-C0E8-4823-A789-E710C49A9390}">
      <text>
        <t>[Threaded comment]
Your version of Excel allows you to read this threaded comment; however, any edits to it will get removed if the file is opened in a newer version of Excel. Learn more: https://go.microsoft.com/fwlink/?linkid=870924
Comment:
    Change CA to Canada</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Ahmad Pesaran</author>
    <author>tc={8229DBDF-22E2-4665-98DF-ABDD941E7719}</author>
    <author>tc={DDD13C8A-B233-439E-8DE0-C5003350B1F0}</author>
    <author>tc={72BDA5EA-F5C2-4969-9153-C790795EA257}</author>
  </authors>
  <commentList>
    <comment ref="AA2" authorId="0" shapeId="0" xr:uid="{709D6E5B-C59A-40B0-AED7-42F5D7F735C0}">
      <text>
        <r>
          <rPr>
            <sz val="11"/>
            <color rgb="FF000000"/>
            <rFont val="Calibri"/>
            <family val="2"/>
          </rPr>
          <t xml:space="preserve">Ahmad Pesaran:
</t>
        </r>
      </text>
    </comment>
    <comment ref="D10" authorId="1" shapeId="0" xr:uid="{8229DBDF-22E2-4665-98DF-ABDD941E7719}">
      <text>
        <t xml:space="preserve">[Threaded comment]
Your version of Excel allows you to read this threaded comment; however, any edits to it will get removed if the file is opened in a newer version of Excel. Learn more: https://go.microsoft.com/fwlink/?linkid=870924
Comment:
    Move to Other - Service &amp; Repair
</t>
      </text>
    </comment>
    <comment ref="G32" authorId="2" shapeId="0" xr:uid="{DDD13C8A-B233-439E-8DE0-C5003350B1F0}">
      <text>
        <t>[Threaded comment]
Your version of Excel allows you to read this threaded comment; however, any edits to it will get removed if the file is opened in a newer version of Excel. Learn more: https://go.microsoft.com/fwlink/?linkid=870924
Comment:
    Lowercased for consistency with other products</t>
      </text>
    </comment>
    <comment ref="G104" authorId="3" shapeId="0" xr:uid="{72BDA5EA-F5C2-4969-9153-C790795EA257}">
      <text>
        <t xml:space="preserve">[Threaded comment]
Your version of Excel allows you to read this threaded comment; however, any edits to it will get removed if the file is opened in a newer version of Excel. Learn more: https://go.microsoft.com/fwlink/?linkid=870924
Comment:
    Removed product name </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tc={6B2D983D-4A14-4058-8F4D-3B37450DC45B}</author>
  </authors>
  <commentList>
    <comment ref="AA20" authorId="0" shapeId="0" xr:uid="{6B2D983D-4A14-4058-8F4D-3B37450DC45B}">
      <text>
        <t>[Threaded comment]
Your version of Excel allows you to read this threaded comment; however, any edits to it will get removed if the file is opened in a newer version of Excel. Learn more: https://go.microsoft.com/fwlink/?linkid=870924
Comment:
    Added company name</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2161ECC-37D3-4561-AD8A-3B13BBA427AC}" keepAlive="1" name="Query - Append2" description="Connection to the 'Append2' query in the workbook." type="5" refreshedVersion="8" background="1" saveData="1">
    <dbPr connection="Provider=Microsoft.Mashup.OleDb.1;Data Source=$Workbook$;Location=Append2;Extended Properties=&quot;&quot;" command="SELECT * FROM [Append2]"/>
  </connection>
  <connection id="2" xr16:uid="{B436F4A8-AA9D-4AE1-A850-2AC7DC9308F2}" keepAlive="1" name="Query - BGMatl" description="Connection to the 'BGMatl' query in the workbook." type="5" refreshedVersion="7" background="1" saveData="1">
    <dbPr connection="Provider=Microsoft.Mashup.OleDb.1;Data Source=$Workbook$;Location=BGMatl;Extended Properties=&quot;&quot;" command="SELECT * FROM [BGMatl]"/>
  </connection>
  <connection id="3" xr16:uid="{3C733AA5-B998-4079-981B-C555454FAA20}" keepAlive="1" name="Query - Cells" description="Connection to the 'Cells' query in the workbook." type="5" refreshedVersion="0" background="1">
    <dbPr connection="Provider=Microsoft.Mashup.OleDb.1;Data Source=$Workbook$;Location=Cells;Extended Properties=&quot;&quot;" command="SELECT * FROM [Cells]"/>
  </connection>
  <connection id="4" xr16:uid="{E59DD7D2-7799-4992-9B77-71333A93334A}" keepAlive="1" name="Query - Distributors" description="Connection to the 'Distributors' query in the workbook." type="5" refreshedVersion="0" background="1">
    <dbPr connection="Provider=Microsoft.Mashup.OleDb.1;Data Source=$Workbook$;Location=Distributors;Extended Properties=&quot;&quot;" command="SELECT * FROM [Distributors]"/>
  </connection>
  <connection id="5" xr16:uid="{58010112-BEF9-485B-BA39-DE5A8B066D1F}" keepAlive="1" name="Query - Equip" description="Connection to the 'Equip' query in the workbook." type="5" refreshedVersion="0" background="1">
    <dbPr connection="Provider=Microsoft.Mashup.OleDb.1;Data Source=$Workbook$;Location=Equip;Extended Properties=&quot;&quot;" command="SELECT * FROM [Equip]"/>
  </connection>
  <connection id="6" xr16:uid="{F07899F1-0B9E-4EA0-986F-98EA9282699F}" keepAlive="1" name="Query - Errors in Append2" description="Connection to the 'Errors in Append2' query in the workbook." type="5" refreshedVersion="0" background="1">
    <dbPr connection="Provider=Microsoft.Mashup.OleDb.1;Data Source=$Workbook$;Location=&quot;Errors in Append2&quot;;Extended Properties=&quot;&quot;" command="SELECT * FROM [Errors in Append2]"/>
  </connection>
  <connection id="7" xr16:uid="{8270DF88-3F18-4E53-AA0D-2D6CFE155231}" keepAlive="1" name="Query - Modeling" description="Connection to the 'Modeling' query in the workbook." type="5" refreshedVersion="0" background="1">
    <dbPr connection="Provider=Microsoft.Mashup.OleDb.1;Data Source=$Workbook$;Location=Modeling;Extended Properties=&quot;&quot;" command="SELECT * FROM [Modeling]"/>
  </connection>
  <connection id="8" xr16:uid="{CFD1EB90-9960-47D9-BB91-02DDA882A63E}" keepAlive="1" name="Query - Other" description="Connection to the 'Other' query in the workbook." type="5" refreshedVersion="0" background="1">
    <dbPr connection="Provider=Microsoft.Mashup.OleDb.1;Data Source=$Workbook$;Location=Other;Extended Properties=&quot;&quot;" command="SELECT * FROM [Other]"/>
  </connection>
  <connection id="9" xr16:uid="{645DDA97-CBBF-49CF-AA10-DC23B22D3ADB}" keepAlive="1" name="Query - PackMod" description="Connection to the 'PackMod' query in the workbook." type="5" refreshedVersion="0" background="1">
    <dbPr connection="Provider=Microsoft.Mashup.OleDb.1;Data Source=$Workbook$;Location=PackMod;Extended Properties=&quot;&quot;" command="SELECT * FROM [PackMod]"/>
  </connection>
  <connection id="10" xr16:uid="{E96157F2-1CA7-42EE-9F68-6E54E0EAE19B}" keepAlive="1" name="Query - Professional" description="Connection to the 'Professional' query in the workbook." type="5" refreshedVersion="8" background="1" saveData="1">
    <dbPr connection="Provider=Microsoft.Mashup.OleDb.1;Data Source=$Workbook$;Location=Professional;Extended Properties=&quot;&quot;" command="SELECT * FROM [Professional]"/>
  </connection>
  <connection id="11" xr16:uid="{16182670-12EE-4255-A81C-15B68676645E}" keepAlive="1" name="Query - RandD" description="Connection to the 'RandD' query in the workbook." type="5" refreshedVersion="0" background="1">
    <dbPr connection="Provider=Microsoft.Mashup.OleDb.1;Data Source=$Workbook$;Location=RandD;Extended Properties=&quot;&quot;" command="SELECT * FROM [RandD]"/>
  </connection>
  <connection id="12" xr16:uid="{1050CC4A-D997-4513-9346-D950F2A6037D}" keepAlive="1" name="Query - RawMatl" description="Connection to the 'RawMatl' query in the workbook." type="5" refreshedVersion="0" background="1">
    <dbPr connection="Provider=Microsoft.Mashup.OleDb.1;Data Source=$Workbook$;Location=RawMatl;Extended Properties=&quot;&quot;" command="SELECT * FROM [RawMatl]"/>
  </connection>
  <connection id="13" xr16:uid="{79D7C229-58F7-43E7-9617-CB40E898BD8B}" keepAlive="1" name="Query - Service" description="Connection to the 'Service' query in the workbook." type="5" refreshedVersion="0" background="1">
    <dbPr connection="Provider=Microsoft.Mashup.OleDb.1;Data Source=$Workbook$;Location=Service;Extended Properties=&quot;&quot;" command="SELECT * FROM [Service]"/>
  </connection>
  <connection id="14" xr16:uid="{9C56AE37-89D9-4781-AFE5-44817C6EB28D}"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15" xr16:uid="{F4D53C71-2480-435C-BF1C-6ADF16D6709B}" name="WorksheetConnection_BGMatl" type="102" refreshedVersion="8" minRefreshableVersion="5">
    <extLst>
      <ext xmlns:x15="http://schemas.microsoft.com/office/spreadsheetml/2010/11/main" uri="{DE250136-89BD-433C-8126-D09CA5730AF9}">
        <x15:connection id="BGMatl">
          <x15:rangePr sourceName="_xlcn.WorksheetConnection_BGMatl1"/>
        </x15:connection>
      </ext>
    </extLst>
  </connection>
  <connection id="16" xr16:uid="{89C95A16-27C7-4E6D-A006-9F1C72AC3767}" name="WorksheetConnection_Cells" type="102" refreshedVersion="8" minRefreshableVersion="5">
    <extLst>
      <ext xmlns:x15="http://schemas.microsoft.com/office/spreadsheetml/2010/11/main" uri="{DE250136-89BD-433C-8126-D09CA5730AF9}">
        <x15:connection id="Cells">
          <x15:rangePr sourceName="_xlcn.WorksheetConnection_Cells1"/>
        </x15:connection>
      </ext>
    </extLst>
  </connection>
  <connection id="17" xr16:uid="{F492EAF3-4C40-48DB-B667-E3099B443E29}" name="WorksheetConnection_Distributors" type="102" refreshedVersion="8" minRefreshableVersion="5">
    <extLst>
      <ext xmlns:x15="http://schemas.microsoft.com/office/spreadsheetml/2010/11/main" uri="{DE250136-89BD-433C-8126-D09CA5730AF9}">
        <x15:connection id="Distributors">
          <x15:rangePr sourceName="_xlcn.WorksheetConnection_Distributors1"/>
        </x15:connection>
      </ext>
    </extLst>
  </connection>
  <connection id="18" xr16:uid="{D36A168D-8E7C-42C5-BDFF-8E7E46F8D3A5}" name="WorksheetConnection_EOL_Tbl" type="102" refreshedVersion="8" minRefreshableVersion="5">
    <extLst>
      <ext xmlns:x15="http://schemas.microsoft.com/office/spreadsheetml/2010/11/main" uri="{DE250136-89BD-433C-8126-D09CA5730AF9}">
        <x15:connection id="EOL_Tbl">
          <x15:rangePr sourceName="_xlcn.WorksheetConnection_EOL_Tbl1"/>
        </x15:connection>
      </ext>
    </extLst>
  </connection>
  <connection id="19" xr16:uid="{34F0E9F4-1E29-4CA3-BB09-C9F467961980}" name="WorksheetConnection_Equip" type="102" refreshedVersion="8" minRefreshableVersion="5">
    <extLst>
      <ext xmlns:x15="http://schemas.microsoft.com/office/spreadsheetml/2010/11/main" uri="{DE250136-89BD-433C-8126-D09CA5730AF9}">
        <x15:connection id="Equip">
          <x15:rangePr sourceName="_xlcn.WorksheetConnection_Equip1"/>
        </x15:connection>
      </ext>
    </extLst>
  </connection>
  <connection id="20" xr16:uid="{A132A508-6420-4A53-9DE5-082D602368A9}" name="WorksheetConnection_Modeling" type="102" refreshedVersion="8" minRefreshableVersion="5">
    <extLst>
      <ext xmlns:x15="http://schemas.microsoft.com/office/spreadsheetml/2010/11/main" uri="{DE250136-89BD-433C-8126-D09CA5730AF9}">
        <x15:connection id="Modeling">
          <x15:rangePr sourceName="_xlcn.WorksheetConnection_Modeling1"/>
        </x15:connection>
      </ext>
    </extLst>
  </connection>
  <connection id="21" xr16:uid="{637BC8F8-3F38-45E1-9787-81C9BC332BC1}" name="WorksheetConnection_Other" type="102" refreshedVersion="8" minRefreshableVersion="5">
    <extLst>
      <ext xmlns:x15="http://schemas.microsoft.com/office/spreadsheetml/2010/11/main" uri="{DE250136-89BD-433C-8126-D09CA5730AF9}">
        <x15:connection id="Other">
          <x15:rangePr sourceName="_xlcn.WorksheetConnection_Other1"/>
        </x15:connection>
      </ext>
    </extLst>
  </connection>
  <connection id="22" xr16:uid="{30C10594-D98A-4BC4-BB45-36BCE9C9B522}" name="WorksheetConnection_PackMod" type="102" refreshedVersion="8" minRefreshableVersion="5">
    <extLst>
      <ext xmlns:x15="http://schemas.microsoft.com/office/spreadsheetml/2010/11/main" uri="{DE250136-89BD-433C-8126-D09CA5730AF9}">
        <x15:connection id="PackMod">
          <x15:rangePr sourceName="_xlcn.WorksheetConnection_PackMod1"/>
        </x15:connection>
      </ext>
    </extLst>
  </connection>
  <connection id="23" xr16:uid="{FFFBD777-207B-4A8C-B647-04E621D58051}" name="WorksheetConnection_RandD" type="102" refreshedVersion="8" minRefreshableVersion="5">
    <extLst>
      <ext xmlns:x15="http://schemas.microsoft.com/office/spreadsheetml/2010/11/main" uri="{DE250136-89BD-433C-8126-D09CA5730AF9}">
        <x15:connection id="RandD">
          <x15:rangePr sourceName="_xlcn.WorksheetConnection_RandD1"/>
        </x15:connection>
      </ext>
    </extLst>
  </connection>
  <connection id="24" xr16:uid="{B57A6D22-8F4B-4902-AF0E-57C4C857AE41}" name="WorksheetConnection_RawMatl" type="102" refreshedVersion="8" minRefreshableVersion="5">
    <extLst>
      <ext xmlns:x15="http://schemas.microsoft.com/office/spreadsheetml/2010/11/main" uri="{DE250136-89BD-433C-8126-D09CA5730AF9}">
        <x15:connection id="RawMatl">
          <x15:rangePr sourceName="_xlcn.WorksheetConnection_RawMatl1"/>
        </x15:connection>
      </ext>
    </extLst>
  </connection>
  <connection id="25" xr16:uid="{9C231204-1577-43E4-92AE-23B982D5192E}" name="WorksheetConnection_Service" type="102" refreshedVersion="8" minRefreshableVersion="5">
    <extLst>
      <ext xmlns:x15="http://schemas.microsoft.com/office/spreadsheetml/2010/11/main" uri="{DE250136-89BD-433C-8126-D09CA5730AF9}">
        <x15:connection id="Service">
          <x15:rangePr sourceName="_xlcn.WorksheetConnection_Service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<sst xmlns="http://schemas.openxmlformats.org/spreadsheetml/2006/main" count="52163" uniqueCount="9460">
  <si>
    <t>The National Renewable Energy Laboratory (NREL) is operated for the U.S. Department of Energy (DOE) by Alliance for Sustainable Energy, LLC ("Alliance").  NAATBatt International (NAATBatt) is the trade association for the advanced battery industry in North America.</t>
  </si>
  <si>
    <t>Access to or use of any data or software made available on this server ("Data") shall impose the following obligations on the user, and use of the Data constitutes user's agreement to these terms. The user is granted the right, without any fee or cost, to use or copy the Data, provided that this entire notice appears in all copies of the Data. Further, the user agrees to credit DOE/NREL/ALLIANCE/NAATBatt in any publication that results from the use of the Data. The names DOE/NREL/ALLIANCE/NAATBatt, however, may not be used in any advertising or publicity to endorse or promote any products or commercial entities unless specific written permission is obtained from DOE/NREL/ ALLIANCE/NAATBatt. The user also understands that DOE/NREL/ALLIANCE/NAATBatt are not obligated to provide the user with any support, consulting, training or assistance of any kind with regard to the use of the Data or to provide the user with any updates, revisions or new versions thereof. DOE, NREL,ALLIANCE, and NAATBatt do not guarantee or endorse any results generated by use of the Data, and user is entirely responsible for the results and any reliance on the results or the Data in general.</t>
  </si>
  <si>
    <t>USER AGREES TO INDEMNIFY DOE/NREL/ALLIANCE/NAATBATT AND THEIR RESPECTIVE SUBSIDIARIES, AFFILIATES, OFFICERS, AGENTS, AND EMPLOYEES AGAINST ANY CLAIM OR DEMAND, INCLUDING REASONABLE ATTORNEYS' FEES, RELATED TO USER'S USE OF THE DATA. THE DATA ARE PROVIDED BY DOE/NREL/ALLIANCE/NAATBATT "AS IS," AND ANY EXPRESS OR IMPLIED WARRANTIES, INCLUDING BUT NOT LIMITED TO THE IMPLIED WARRANTIES OF MERCHANTABILITY AND FITNESS FOR A PARTICULAR PURPOSE ARE DISCLAIMED. DOE/NREL/ALLIANCE/NAATBATTASSUME NO LEGAL LIABILITY OR RESPONSIBILITY FOR THE ACCURACY, COMPLETENESS, OR USEFULNESS OF THE DATA, OR REPRESENT THAT ITS USE WOULD NOT INFRINGE PRIVATELY OWNED RIGHTS. IN NO EVENT SHALL DOE/NREL/ALLIANCE/NAATBATT BE LIABLE FOR ANY SPECIAL, INDIRECT OR CONSEQUENTIAL DAMAGES OR ANY DAMAGES WHATSOEVER, INCLUDING BUT NOT LIMITED TO CLAIMS ASSOCIATED WITH THE LOSS OF DATA OR PROFITS, THAT MAY RESULT FROM AN ACTION IN CONTRACT, NEGLIGENCE OR OTHER TORTIOUS CLAIM THAT ARISES OUT OF OR IN CONNECTION WITH THE ACCESS, USE OR PERFORMANCE OF THE DATA.</t>
  </si>
  <si>
    <t xml:space="preserve">Current as of: </t>
  </si>
  <si>
    <t>Supply Chain Segment</t>
  </si>
  <si>
    <t>US</t>
  </si>
  <si>
    <t>Canada</t>
  </si>
  <si>
    <t>Other</t>
  </si>
  <si>
    <t>Total</t>
  </si>
  <si>
    <t>Companies</t>
  </si>
  <si>
    <t>Facilities</t>
  </si>
  <si>
    <t>Raw Material Manufacturing</t>
  </si>
  <si>
    <t>Other Battery Components and Materials Manufacturing</t>
  </si>
  <si>
    <t>Electrode and Cells Manufacturing</t>
  </si>
  <si>
    <t>Modules and Packs Manufacturing</t>
  </si>
  <si>
    <t>Recycling/Repurposing</t>
  </si>
  <si>
    <t>Equipment Manufacturing</t>
  </si>
  <si>
    <t>R&amp;D</t>
  </si>
  <si>
    <t>Service and Repair</t>
  </si>
  <si>
    <t>Modeling</t>
  </si>
  <si>
    <t>Professional Services</t>
  </si>
  <si>
    <t>Distributors</t>
  </si>
  <si>
    <t>Totals</t>
  </si>
  <si>
    <t>Term</t>
  </si>
  <si>
    <t>Definition</t>
  </si>
  <si>
    <t>Source</t>
  </si>
  <si>
    <t>4R's</t>
  </si>
  <si>
    <t xml:space="preserve"> Repair, Remanufacture, Refurbish and/or Repurpose</t>
  </si>
  <si>
    <t>Battery Pack Design book</t>
  </si>
  <si>
    <t>Active material</t>
  </si>
  <si>
    <t>The constituents of a cell that participate in electrochemical charge and/or discharge reactions.  This does not inclue separators, current collectors, catalysts or supports</t>
  </si>
  <si>
    <t>SAE J1715 - Battery Terminology (2021-08)</t>
  </si>
  <si>
    <t>Anode</t>
  </si>
  <si>
    <t>The negative battery electrode at which oxidation (a loss of electrons) take place during discharge.</t>
  </si>
  <si>
    <t>Battery (RESS Battery)</t>
  </si>
  <si>
    <t>A general term that inclusively refers to electrochemical cells, modules, packs, and endergy storage systems.</t>
  </si>
  <si>
    <t>Battery collection</t>
  </si>
  <si>
    <t>Gathering of batteries for the purpose of shipment to a treatment facility where treatment facility may include any end of life treatment facility such as a recycler or licensed disposal site; it can also include other processes such as evaluation, remanufacture, and/or repurpose</t>
  </si>
  <si>
    <t>SAE J2974 - Technical Information Report on Automotive Battery Recycling</t>
  </si>
  <si>
    <t>Battery grade materials</t>
  </si>
  <si>
    <t>Materials for batteries that are made at facilities after initial concentration at extraction points</t>
  </si>
  <si>
    <t>Battery management system (BMS)</t>
  </si>
  <si>
    <t>An electronic system that monitors, manage,s and may communicate information about performance, safety, and supervisory control ofa battery through battery state estimations and/or fault detections and predictions</t>
  </si>
  <si>
    <t>Battery module</t>
  </si>
  <si>
    <t>Multiple electrochemical cells connected in series or parallel.  Batttery modules may or may not include snesors such as voltage and temperature sensors, safety components, and a cooling structure that each module can be controlled and managed independently.</t>
  </si>
  <si>
    <t>Battery pack</t>
  </si>
  <si>
    <t>A battery assembly that consists of one or more modules.  A pack may include sensors, interlocks, contactors, battery management controller, safety devices, thermal management, and structural components</t>
  </si>
  <si>
    <t>Black mass</t>
  </si>
  <si>
    <t>The material in an LIB that is released after shredding and screening</t>
  </si>
  <si>
    <t>BMS</t>
  </si>
  <si>
    <t>Battery Management System: The BMS is the control system within the
battery pack that consists of one or more electronic controllers, which manages the
charging and discharging, monitors the temperature and voltage, communicates with
the vehicle system, balances the cells, and manages the safety functionality of the
battery pack.</t>
  </si>
  <si>
    <t>Cathode</t>
  </si>
  <si>
    <t>The positive battery electrode at which reduction (a gain of electrons) takes place during discharge</t>
  </si>
  <si>
    <t>Cell</t>
  </si>
  <si>
    <t>A basic electrochemical functional unit that at minimum consists of a positive electrode, a negative electrode electrode, and an electrolyte.</t>
  </si>
  <si>
    <t>Connector</t>
  </si>
  <si>
    <t>Conductor of electricity used for carrying current between components in an electric circuit.  For example, a connector electrically joins two cells, or a terminal of the battery to an exterior circuit and also to auxiliary devices.</t>
  </si>
  <si>
    <t>Collection and Sorting of Feedstock</t>
  </si>
  <si>
    <t>Recycling processes are enhanced by segregating the feed (spent batteries) into separate fractions based on chemistry.
This can greatly reduce the cost of recycling, unwanted emissions, and safety concerns. Presently hand sorting of portable
batteries by chemistries is common prior to shipment to recyclers.</t>
  </si>
  <si>
    <t>Collection, Disassembly and/or Storage</t>
  </si>
  <si>
    <t>Facilities that collect vehicles or other products containing batteries and they take the product apart and get the battery and safely store it.</t>
  </si>
  <si>
    <t>Collection, Sorting Storage, and/or Discharging</t>
  </si>
  <si>
    <t>Facilities that collect batteries, sort them by battery type or chemistry, safely store them and/or discharge them</t>
  </si>
  <si>
    <t>Direct recycling</t>
  </si>
  <si>
    <t>Direct recycling is a hybrid of the processing methods drawing most heavily from physical separation as the goal is to return
the feed to the initial application with a minimum of processing. Byproducts are process dependent, and generally dust and
particulate emissions may be a concern. Capital cost is expected to be low compared to other processes, and permitting is
process specific. This type of process has been applied to the polypropylene cases of lead acid batteries and the metallic
cases from Zn/C and alkaline batteries. This type of process has been demonstrated with Ni-MH and Li-ion cells.</t>
  </si>
  <si>
    <t>Electrode</t>
  </si>
  <si>
    <t>The conducting body that contains active materials and through which current enters or leaves a cell.</t>
  </si>
  <si>
    <t>Electrolyte</t>
  </si>
  <si>
    <t>The medium, which can be liquid or solid, that provides ion transport between the positive and negative electrodes of a cell..  Electrolytes may also participate directly in the charge and/or discharge reactions.</t>
  </si>
  <si>
    <t>End of Life (EOL)</t>
  </si>
  <si>
    <t>When a battery fails to meet specified capacity, power, or function in specified use conditions</t>
  </si>
  <si>
    <t>Hydrometallurgy</t>
  </si>
  <si>
    <t>or Hydrometallurgical Processing:  Hydrometallurgical processing uses aqueous chemicals, acids, bases or other solvents to leach the material. This is usually
followed by species (chemical compound) separation and purification processes. The materials are then precipitated as
hydroxides/salts or electrorefined for reuse as metal. Byproducts include: leach residue, waste water that requires further
treatment, and sludges from waste water treatment. Hydroxide and salts are often reprocessed in pyrometallurgical facilities
to produce metals. Capital cost is typically less than pyrometallurgy depending on target metals recovered, and permitting
is reagent specific. This type of process has been applied to lead acid, NiCd, NiMH, and Li-ion.</t>
  </si>
  <si>
    <t>Lithium ion battery (LIB)</t>
  </si>
  <si>
    <t>A rechargeable battery that uses lithium ions as the primary ionic conductor in the electrolyte.</t>
  </si>
  <si>
    <t>Module</t>
  </si>
  <si>
    <t>or Battery module or battery monoblock:  Refers to the multiple connections of electrochemical or electrostatic cells.  Battery modules amy or may not include sensors such as voltage and temperature sensors, safety components and a cooling structure so that each module can be controlled and managed independently</t>
  </si>
  <si>
    <t>Pack</t>
  </si>
  <si>
    <t>or Battery pack:  A battery pack may consist of only one module or multiple modules. The pack includes sensors, interlocks, contactors,
battery management controller, safety devices, thermal management, and structural components</t>
  </si>
  <si>
    <t>Physical Separation</t>
  </si>
  <si>
    <t>Physical separation procesess separate target materials based on physical properties, such as size, density, color,
conductivity, magnetic susceptibility, and surface chemistry. This process usually involves size reduction, followed by
separation and upgrading</t>
  </si>
  <si>
    <t>Prismatic cell</t>
  </si>
  <si>
    <t>Cell with a metallic container with faces that are rectangular.</t>
  </si>
  <si>
    <t>Pyrometallurgy</t>
  </si>
  <si>
    <t>or Pyrometallurgical Processing:  Pyrometallurgical processing involves a thermal or high-temperature process in which metals are reduced back to a base
metallic state. The oxidation potential of the metals typically determine which metals report to the melt and which report to
the slag, this outcome can be somewhat controlled through the atmosphere present in the smelter. Any remaining organic
components are burned for energy recovery. Waste and byproducts can include: drosses, slags, soot, and other emissions,
as well as high-quality heat. These facilities benefit greatly from economies of scale. Capital cost and permitting burden are
high. This type of process has been applied to lead acid, NiCd, NiMH, and Li-ion.</t>
  </si>
  <si>
    <t>Rack</t>
  </si>
  <si>
    <t>Rebuilt</t>
  </si>
  <si>
    <t>Includes factory rebuilt and remanufactured, and refers to a component (such as a battery) that has been dismantled and
reconstructed, as necessary. Its internal and external parts have been cleaned and made rust- and corrosion-free; all
impaired, defective, or substantially worn parts have been restored to a sound condition or replaced with new; it has rebuilt
(in accordance with the provisions of this paragraph) or unimpaired used parts; all missing parts have been replaced with
new, rebuilt, or unimpaired used parts; and such rewinding or machining and other operations have been performed as
necessary to put the industry product in sound working condition according to OEM specifications and parameters.</t>
  </si>
  <si>
    <t>Recycling</t>
  </si>
  <si>
    <t>Transformation of end of life products (RESS, batteries, or scrap) into usable products</t>
  </si>
  <si>
    <t>Refining</t>
  </si>
  <si>
    <t>Converting a metallic component into another component that is of higher purity using heat, chemicals or other methods</t>
  </si>
  <si>
    <t>Second life battery</t>
  </si>
  <si>
    <t>This describes the act of taking a battery system from the end of service life, characterizing the components, and
reconfiguring some or all of the components of the battery system for a new application. This may also require new, rebuilt,
or unimpaired used parts to be incorporated into the system.
Second use requires many of the same commitments as the remanufacture or rebuilding of automotive parts. The difference
is the battery may go into a related, but nonautomotive, application. These should be subject to appropriate consensus
standards, such as UL 1974 Evaluation for Repurposing Batteries.</t>
  </si>
  <si>
    <t>Separator</t>
  </si>
  <si>
    <t>A cell component placed between the negative and positive electrodes, which electrically isolates or separates the electrodes while allowing ionic conduction to occur.</t>
  </si>
  <si>
    <t>Shredding and screening</t>
  </si>
  <si>
    <t>Physical processing of lithium-ion batteries to produce black mass</t>
  </si>
  <si>
    <t>Solid electrolyte cell</t>
  </si>
  <si>
    <t>Cell with an ionically conducting solid as electrolyte.</t>
  </si>
  <si>
    <t>Sorted EOL battery</t>
  </si>
  <si>
    <t>An end of life battery that has been sorted by overall type (e.g., lead-acid vs. lithium-ion) and/or lithium-ion chemistry (e.g., Lithium iron phosphate, Nickel manganese cobalt)</t>
  </si>
  <si>
    <t>Spodumene</t>
  </si>
  <si>
    <t>a translucent, typically grayish-white aluminosilicate mineral which is an important source of lithium.</t>
  </si>
  <si>
    <t>Universal Waste Handler</t>
  </si>
  <si>
    <t>A facility that processes hazardous waste under universal waste regulations which are:  Streamlined hazardous waste management regulation put out by the US at the federal (EPA) and local (state)
level, with the goal of promoting the collection and recycling of these materials by easing the regulator burden on the
collection and transport, and encouraging the development of programs to reduce the quantity going to municipal solid
waste facilities of certain common hazardous wastes.</t>
  </si>
  <si>
    <t>Directions:</t>
  </si>
  <si>
    <r>
      <t xml:space="preserve">1. Select the </t>
    </r>
    <r>
      <rPr>
        <b/>
        <sz val="11"/>
        <color theme="1"/>
        <rFont val="Calibri"/>
        <family val="2"/>
        <scheme val="minor"/>
      </rPr>
      <t>Search Type</t>
    </r>
    <r>
      <rPr>
        <sz val="11"/>
        <color theme="1"/>
        <rFont val="Calibri"/>
        <family val="2"/>
        <scheme val="minor"/>
      </rPr>
      <t xml:space="preserve"> (</t>
    </r>
    <r>
      <rPr>
        <i/>
        <sz val="11"/>
        <color theme="1"/>
        <rFont val="Calibri"/>
        <family val="2"/>
        <scheme val="minor"/>
      </rPr>
      <t>Company, Product, State</t>
    </r>
    <r>
      <rPr>
        <sz val="11"/>
        <color theme="1"/>
        <rFont val="Calibri"/>
        <family val="2"/>
        <scheme val="minor"/>
      </rPr>
      <t xml:space="preserve">) in the yellow box next to </t>
    </r>
    <r>
      <rPr>
        <b/>
        <sz val="11"/>
        <color theme="1"/>
        <rFont val="Calibri"/>
        <family val="2"/>
        <scheme val="minor"/>
      </rPr>
      <t>Search Type</t>
    </r>
    <r>
      <rPr>
        <sz val="11"/>
        <color theme="1"/>
        <rFont val="Calibri"/>
        <family val="2"/>
        <scheme val="minor"/>
      </rPr>
      <t xml:space="preserve">. 
2. Enter the full or partial name of a the selected </t>
    </r>
    <r>
      <rPr>
        <b/>
        <sz val="11"/>
        <color theme="1"/>
        <rFont val="Calibri"/>
        <family val="2"/>
        <scheme val="minor"/>
      </rPr>
      <t>Search Type</t>
    </r>
    <r>
      <rPr>
        <sz val="11"/>
        <color theme="1"/>
        <rFont val="Calibri"/>
        <family val="2"/>
        <scheme val="minor"/>
      </rPr>
      <t xml:space="preserve"> in the 2nd yellow box and hit Enter</t>
    </r>
  </si>
  <si>
    <t>No. of Records:</t>
  </si>
  <si>
    <t>Search</t>
  </si>
  <si>
    <t>Results</t>
  </si>
  <si>
    <t>Select Search Type (dropdown list):</t>
  </si>
  <si>
    <t>Company</t>
  </si>
  <si>
    <t>ID</t>
  </si>
  <si>
    <t>Status*</t>
  </si>
  <si>
    <t>NAATBatt Member?</t>
  </si>
  <si>
    <t>Facility Name</t>
  </si>
  <si>
    <t>Facility City</t>
  </si>
  <si>
    <t>Facility State or Province</t>
  </si>
  <si>
    <t>Facility Country</t>
  </si>
  <si>
    <t>Product or Service Type</t>
  </si>
  <si>
    <t>Product or Service</t>
  </si>
  <si>
    <t>Production Capacity</t>
  </si>
  <si>
    <t>Units</t>
  </si>
  <si>
    <t>Note:</t>
  </si>
  <si>
    <r>
      <rPr>
        <sz val="12"/>
        <color rgb="FF000000"/>
        <rFont val="Calibri"/>
        <family val="2"/>
        <scheme val="minor"/>
      </rPr>
      <t>If a company is in the Recycling/ Repurposing sector (e.g. Second Use), use the R_R</t>
    </r>
    <r>
      <rPr>
        <b/>
        <sz val="12"/>
        <color rgb="FF000000"/>
        <rFont val="Calibri"/>
        <family val="2"/>
        <scheme val="minor"/>
      </rPr>
      <t xml:space="preserve"> Search</t>
    </r>
    <r>
      <rPr>
        <sz val="12"/>
        <color rgb="FF000000"/>
        <rFont val="Calibri"/>
        <family val="2"/>
        <scheme val="minor"/>
      </rPr>
      <t xml:space="preserve"> sheet instead</t>
    </r>
  </si>
  <si>
    <t>*Status</t>
  </si>
  <si>
    <t>C - Commercial</t>
  </si>
  <si>
    <t>P - Planned</t>
  </si>
  <si>
    <t>UC - Under construction</t>
  </si>
  <si>
    <r>
      <t xml:space="preserve">1. Select the </t>
    </r>
    <r>
      <rPr>
        <b/>
        <sz val="11"/>
        <color theme="1"/>
        <rFont val="Calibri"/>
        <family val="2"/>
        <scheme val="minor"/>
      </rPr>
      <t>Search Type</t>
    </r>
    <r>
      <rPr>
        <sz val="11"/>
        <color theme="1"/>
        <rFont val="Calibri"/>
        <family val="2"/>
        <scheme val="minor"/>
      </rPr>
      <t xml:space="preserve"> (</t>
    </r>
    <r>
      <rPr>
        <i/>
        <sz val="11"/>
        <color theme="1"/>
        <rFont val="Calibri"/>
        <family val="2"/>
        <scheme val="minor"/>
      </rPr>
      <t>Company, Facility Type, State</t>
    </r>
    <r>
      <rPr>
        <sz val="11"/>
        <color theme="1"/>
        <rFont val="Calibri"/>
        <family val="2"/>
        <scheme val="minor"/>
      </rPr>
      <t xml:space="preserve">) in the green box next to </t>
    </r>
    <r>
      <rPr>
        <b/>
        <sz val="11"/>
        <color theme="1"/>
        <rFont val="Calibri"/>
        <family val="2"/>
        <scheme val="minor"/>
      </rPr>
      <t>Search Type</t>
    </r>
    <r>
      <rPr>
        <sz val="11"/>
        <color theme="1"/>
        <rFont val="Calibri"/>
        <family val="2"/>
        <scheme val="minor"/>
      </rPr>
      <t xml:space="preserve">. 
2. Enter the full or partial name of a the selected </t>
    </r>
    <r>
      <rPr>
        <b/>
        <sz val="11"/>
        <color theme="1"/>
        <rFont val="Calibri"/>
        <family val="2"/>
        <scheme val="minor"/>
      </rPr>
      <t>Search Type</t>
    </r>
    <r>
      <rPr>
        <sz val="11"/>
        <color theme="1"/>
        <rFont val="Calibri"/>
        <family val="2"/>
        <scheme val="minor"/>
      </rPr>
      <t xml:space="preserve"> in the 2nd green box and hit Enter</t>
    </r>
  </si>
  <si>
    <t>Facility Type</t>
  </si>
  <si>
    <t>Feedstock</t>
  </si>
  <si>
    <t>Product</t>
  </si>
  <si>
    <t>.</t>
  </si>
  <si>
    <t>Status</t>
  </si>
  <si>
    <t>NAATBatt Member</t>
  </si>
  <si>
    <t>Product/Facility Type</t>
  </si>
  <si>
    <t>Company Website</t>
  </si>
  <si>
    <t>Facility Address</t>
  </si>
  <si>
    <t>Facility Zip</t>
  </si>
  <si>
    <t>Facility Phone</t>
  </si>
  <si>
    <t>Latitude</t>
  </si>
  <si>
    <t>Longitude</t>
  </si>
  <si>
    <t>Facility Workforce</t>
  </si>
  <si>
    <t>Production Units</t>
  </si>
  <si>
    <t>HQ Company</t>
  </si>
  <si>
    <t>HQ Company Website</t>
  </si>
  <si>
    <t>HQ City</t>
  </si>
  <si>
    <t>HQ State or Province</t>
  </si>
  <si>
    <t>HQ Country</t>
  </si>
  <si>
    <t>QC</t>
  </si>
  <si>
    <t>QC Date</t>
  </si>
  <si>
    <t>Sources</t>
  </si>
  <si>
    <t>Brief Company Profile</t>
  </si>
  <si>
    <t>Summary Word Count</t>
  </si>
  <si>
    <t>Notes</t>
  </si>
  <si>
    <t>Contact</t>
  </si>
  <si>
    <t>Contact email</t>
  </si>
  <si>
    <t>Contact Phone</t>
  </si>
  <si>
    <t>Sources2</t>
  </si>
  <si>
    <t>Contact Email2</t>
  </si>
  <si>
    <t>Supply  Chain Segment</t>
  </si>
  <si>
    <t>Pre-commercial/ startup</t>
  </si>
  <si>
    <t>Upstream</t>
  </si>
  <si>
    <t>Aether</t>
  </si>
  <si>
    <t>No</t>
  </si>
  <si>
    <t>Cathode raw materials</t>
  </si>
  <si>
    <t>Lithium</t>
  </si>
  <si>
    <t>https://www.aetherbio.com/</t>
  </si>
  <si>
    <t>1455 Adams Dr</t>
  </si>
  <si>
    <t xml:space="preserve">Menlo Park </t>
  </si>
  <si>
    <t>CA</t>
  </si>
  <si>
    <t>415-316-3591</t>
  </si>
  <si>
    <t>VP</t>
  </si>
  <si>
    <t>Aether engineers enzymes to make novel products. It recently developed a cheaper, faster and more sustainable direct lithium extraction technology using robotics, machine learning, and synthetic biology.</t>
  </si>
  <si>
    <t>Commercial</t>
  </si>
  <si>
    <t>Albemarle Corporation</t>
  </si>
  <si>
    <t>Yes</t>
  </si>
  <si>
    <t>Albemarle Corporation, Silver Peak NV</t>
  </si>
  <si>
    <t>Lithium carbonate - crude</t>
  </si>
  <si>
    <t>https://www.albemarle.com/</t>
  </si>
  <si>
    <t>HWY 265</t>
  </si>
  <si>
    <t>Silver Peak</t>
  </si>
  <si>
    <t>NV</t>
  </si>
  <si>
    <t>775-937-2222</t>
  </si>
  <si>
    <t>MT contained Li/yr</t>
  </si>
  <si>
    <t>Albermarle</t>
  </si>
  <si>
    <t>https://www.albermarle.com/</t>
  </si>
  <si>
    <t>Charlotte</t>
  </si>
  <si>
    <t>NC</t>
  </si>
  <si>
    <t>Capacity from BNEF: Interactive Datasets / Metals/ Mine Assets Map/ Lithium; albermarle.com; Questionnaire; https://www.leg.state.nv.us/App/InterimCommittee/REL/Document/16038#:~:text=We%20have%2065%20employees%20and,is%20about%20%2494%2C000%20a%20year.&amp;text=We%20thank%20you%20for%20the%20opportunity%20to%20speak%20to%20you%20today.&amp;text=Global%20specialty%20chemicals%20company%20with,lithium%2C%20bromine%20and%20refining%20catalysts; https://www.mining.com/albemarle-to-double-lithium-production-in-nevada/</t>
  </si>
  <si>
    <t>Albemarle is a chemical company that provides lithium carbonate and lithium hydroxide as cathode precursors, lithium bis-(oxalato)borate for liquid electrolytes, and lithium sulfide as a solid electrolyte.</t>
  </si>
  <si>
    <t>Expects to double production.</t>
  </si>
  <si>
    <t>Albemarle - Kings Mountain, NC</t>
  </si>
  <si>
    <t>Lithium hydroxide - crude</t>
  </si>
  <si>
    <t>348 Holiday Inn Drive</t>
  </si>
  <si>
    <t>Kings Mountain</t>
  </si>
  <si>
    <t>704-739-2501</t>
  </si>
  <si>
    <t>albermarle.com; BNEF: US Supply Chain Security; Questionnaire; https://www.shelbystar.com/story/news/2022/03/25/kings-mountain-corporation-restart-lithium-mining/7130284001/</t>
  </si>
  <si>
    <t>Pilot facility that mines spodumene, produces battery grade Li-hydroxide, Li-carbonate, and more</t>
  </si>
  <si>
    <t>Planned</t>
  </si>
  <si>
    <t>Arcadium Lithium</t>
  </si>
  <si>
    <t>https://jamesbay.allkem.co/en/</t>
  </si>
  <si>
    <t>Spodumene concentrates</t>
  </si>
  <si>
    <t>https://arcadiumlithium.com/</t>
  </si>
  <si>
    <t>northern Québec, approximately 130 km east of James Bay and the Cree Nation of Eastmain community.</t>
  </si>
  <si>
    <t>Shannon</t>
  </si>
  <si>
    <t>Ireland</t>
  </si>
  <si>
    <t>https://www.mining-technology.com/news/canada-nod-galaxy-james-lithium/?cf-view; https://www.allkem.co/contact; https://iaac-aeic.gc.ca/050/evaluations/proj/80141</t>
  </si>
  <si>
    <t xml:space="preserve">Arcadium Lithium (2024 merger of Alkem and Livent) delivers sustainable lithium products globally, from resources in Argentina and Australia and conversion assets in the U.S., Asia, and the U.K.  </t>
  </si>
  <si>
    <t>Alkem and Livent merged in 2024</t>
  </si>
  <si>
    <t>Canada Nickel Company</t>
  </si>
  <si>
    <t>Crawford</t>
  </si>
  <si>
    <t>Nickel concentrates</t>
  </si>
  <si>
    <t>https://canadanickel.com/</t>
  </si>
  <si>
    <t>Timmins</t>
  </si>
  <si>
    <t>ON</t>
  </si>
  <si>
    <t>MT Ni/yr</t>
  </si>
  <si>
    <t>Canadian Nickel</t>
  </si>
  <si>
    <t>Toronto</t>
  </si>
  <si>
    <t>https://canadanickel.com/
https://northernontario.ctvnews.ca/study-shows-massive-nickel-deposit-in-northern-ont-even-more-profitable-than-expected-1.6600455;
https://canadanickel.com/wp-content/uploads/2024/05/CNC_InvestorDeck_May2024_VF.pdf</t>
  </si>
  <si>
    <t xml:space="preserve"> Average annual production is expected to be438,000 tons of nickel over the 27-year peak production lifespan. The project will also produce significant amounts of cobalt, palladium, platinum, iron and chromite. Along with our flagship Crawford Nickel Project, Canada Nickel has acquired multiple properties in the region.
Unlocking the potential for a Timmins Zero Carbon Nickel District with the consolidation of twenty plus nickel targets.</t>
  </si>
  <si>
    <t>Century Lithium</t>
  </si>
  <si>
    <t>Clayton Valley Lithium Project</t>
  </si>
  <si>
    <t>https://www.centurylithium.com/</t>
  </si>
  <si>
    <t>Clayton Valley</t>
  </si>
  <si>
    <t>MT/yr LCE</t>
  </si>
  <si>
    <t>Century Lithium Corp.</t>
  </si>
  <si>
    <t>Vancouver</t>
  </si>
  <si>
    <t>BC</t>
  </si>
  <si>
    <t>Jay DB; www.centurylithium.com/_resources/technical-reports/cyp_pfs_amended_march_15th-2021.pdf?v=0.651?v=0.909?v=0.389; https://www.sudburyminingsolutions.com/top-stories/having-nickel-in-timmins-extremely-attractive-says-ceo-6601589; https://www.centurylithium.com/_resources/technical-reports/cyp_pfs_amended_march_15th-2021.pdf?v=0.483</t>
  </si>
  <si>
    <t xml:space="preserve">Century Lithium is a Canadian-based advanced stage lithium exploration company advancing towards its goal of producing high-purity lithium carbonate for the electric vehicle and battery storage market. </t>
  </si>
  <si>
    <t>Facility is in feasibility study which should be completed by Q2 2023; Battery Grade LCE may be possible based on feasibility study which has shown great results.</t>
  </si>
  <si>
    <t>Cobalt 27 Capital Corporation</t>
  </si>
  <si>
    <t>Cobalt ore</t>
  </si>
  <si>
    <t>https://nickel28.com/</t>
  </si>
  <si>
    <t>700 West Georgia Street</t>
  </si>
  <si>
    <t>BC V7Y 1B3</t>
  </si>
  <si>
    <t>414-560-9070</t>
  </si>
  <si>
    <t>Nickel 28</t>
  </si>
  <si>
    <t xml:space="preserve"> Canada</t>
  </si>
  <si>
    <t>https://www.nickel28.com/investors/investors-overview/cobalt-27--change-of-auditors?turl=cobalt-27--change-of-auditors#:~:text=Cobalt%2027%20Capital%20Corp.%20is,portfolio%20of%206%20cobalt%20royalties.</t>
  </si>
  <si>
    <t>Provider of mineral exploration services based in Toronto, Canada. The company specializes in offering exposure to metals integral to key technologies of the electric vehicle and battery energy storage markets. Has several assets in Canada, but none are operating yet.</t>
  </si>
  <si>
    <t>Controlled Thermal Resources</t>
  </si>
  <si>
    <t>Hell's Kitchen Lithium and Power Project</t>
  </si>
  <si>
    <t>https://www.cthermal.com/</t>
  </si>
  <si>
    <t>124 West 9th St</t>
  </si>
  <si>
    <t>Imperial</t>
  </si>
  <si>
    <t>Brisbane</t>
  </si>
  <si>
    <t>Qld</t>
  </si>
  <si>
    <t>Australia</t>
  </si>
  <si>
    <t>https://www.prnewswire.com/news-releases/gm-to-source-us-based-lithium-for-next-generation-ev-batteries-through-closed-loop-process-with-low-carbon-emissions-301324868.html. https://www.crunchbase.com/organization/controlled-thermal-resources; Questionnaire</t>
  </si>
  <si>
    <t xml:space="preserve">Controlled Thermal Resource Holdings, Inc. is an American company advancing the development of lithium and battery material products and renewable energy. </t>
  </si>
  <si>
    <t>GM formed strategic investment and commercial collaboration to obtain lithium; Stage 1 is 20k Lithium hydroxide (5,800 MT contained Li);  Facility is also listed in battery grade materials as it will make both battery grade lithium carbonate and hydroxide</t>
  </si>
  <si>
    <t>Corporation Lithium Éléments Critiques</t>
  </si>
  <si>
    <t>Rose Lithium-Tantalum project</t>
  </si>
  <si>
    <t>https://www.cecorp.ca/en/</t>
  </si>
  <si>
    <t>1080 Côte du Beaver Hall, Suite 2101</t>
  </si>
  <si>
    <t>Montreal</t>
  </si>
  <si>
    <t>H2Z 1S8</t>
  </si>
  <si>
    <t>514 904-1496</t>
  </si>
  <si>
    <t>cecorp.ca/en; Propulsion Quebec</t>
  </si>
  <si>
    <t>Critical Elements Lithium Corporation owns several lithium mining properties in Quebec. They seek to further their Rose Lithium-Tantalum project from advanced exploration to production.</t>
  </si>
  <si>
    <t>Open pit mining of hard rock lithium (spodumene) and processing to technical(6% Li2O) and chemical (5% Li2O)  grades of lithium concentrate; 186,327 MT of chem grade conc and 50,205 MT of tech grade conc.; Capacity was calculated from these values</t>
  </si>
  <si>
    <t>Under Construction</t>
  </si>
  <si>
    <t>Energy Source Minerals</t>
  </si>
  <si>
    <t>Project ATLis</t>
  </si>
  <si>
    <t>https://www.esminerals.com/atlis</t>
  </si>
  <si>
    <t>Salton Sea</t>
  </si>
  <si>
    <t>Imperial County</t>
  </si>
  <si>
    <t>MT Li/yr</t>
  </si>
  <si>
    <t>https://www.esminerals.com/</t>
  </si>
  <si>
    <t>Carlsbad</t>
  </si>
  <si>
    <t>https://www.esminerals.com/ https://www.prnewswire.com/news-releases/energysource-minerals-receives-approvals-on-project-atlis-salton-sea-based-geothermal-extraction-operation-301428234.html; https://www.prnewswire.com/news-releases/energysource-minerals-esm-announces-contract-with-ford-for-geothermal-lithium-301830259.html#:~:text=Project%20ATLiS%20in%20California's%20Salton,the%20auto%20industry%20per%20year.</t>
  </si>
  <si>
    <t>EnergySource Minerals is a California-based company focused on its lithium project, Project ATLiS, with environmental targets to decrease land use, water depletion, and CO2 emissions.</t>
  </si>
  <si>
    <t>Fortune Minerals Limited</t>
  </si>
  <si>
    <t>NICO Project</t>
  </si>
  <si>
    <t>https://www.fortuneminerals.com/</t>
  </si>
  <si>
    <t>Fort Smith</t>
  </si>
  <si>
    <t>NT</t>
  </si>
  <si>
    <t>X0E 1 A0</t>
  </si>
  <si>
    <t>519-858-8188</t>
  </si>
  <si>
    <t>MT/yr Co</t>
  </si>
  <si>
    <t>London</t>
  </si>
  <si>
    <t>https://www.fortuneminerals.com/; https://s1.q4cdn.com/337451660/files/doc_presentations/2023/231001-fortune-minerals-nico-project-presentation.pdf; https://www.miningweekly.com/print-version/nico-goldcobaltbismuthcopper-mine-project-canada-update-2023-12-15</t>
  </si>
  <si>
    <t xml:space="preserve">Fortune Minerals Limited is a North American development stage mining company that is focused on advancing the vertically integrated NICO cobalt-gold-bismuth-copper project, in the Northwest Territories. </t>
  </si>
  <si>
    <t>Nico is a vertically integrated cobalt-gold-bismuth-copper project that is slated to include a mine in Northwest Territories and a hydrometallurgical refinery in Alberta. According to a 2020 development plan, an underground mine at Nico and an associated refinery to be built in Alberta would produce an average of 1,800 metric tons of battery-grade cobalt sulfate. Co back calculated from CoSO4</t>
  </si>
  <si>
    <t>FPX Nickel</t>
  </si>
  <si>
    <t>Baptiste Nickel Project</t>
  </si>
  <si>
    <t>https://www.fpxnickel.com/</t>
  </si>
  <si>
    <t>Decar Ni District</t>
  </si>
  <si>
    <t>near Fort St. James</t>
  </si>
  <si>
    <t>604-681-8600</t>
  </si>
  <si>
    <t>MT contained Ni/yr</t>
  </si>
  <si>
    <t>FPX Nickel Corp.</t>
  </si>
  <si>
    <t>Jay DB; https://fpxnickel.com/2022/09/fpx-nickel-to-prepare-updated-mineral-resource-estimate-for-baptiste-nickel-project-with-inclusion-of-total-nickel-cobalt-and-iron-grades/; https://fpxnickel.com/2023/05/fpx-nickel-achieves-successful-production-of-battery-grade-nickel-sulphate-from-optimized-refinery-flowsheet/; https://fpxnickel.com/wp-content/uploads/2023/04/FPX-Presentation-Q2-2023-v1-1.pdf</t>
  </si>
  <si>
    <t>FPX Nickel is a nickel mining company that refines the ore by grinding it down and separating the metals. The nickel is used for nickel sulphate for EV battery cathodes.</t>
  </si>
  <si>
    <t>Preliminary feasibility study (PFS) is looking at supplying the stainless steel market (base case) with an option of further upgrading the concentrate to produce battery grade nickel sulfate and cobalt-rich products for electric vehicles; PFS expected in September 2023; FPX was able to make battery grade nickel sulfate using an optimized flowsheet on the lab scale</t>
  </si>
  <si>
    <t xml:space="preserve">Frontier Lithium </t>
  </si>
  <si>
    <t xml:space="preserve">PAK Lithium Project </t>
  </si>
  <si>
    <t>https://www.frontierlithium.com</t>
  </si>
  <si>
    <t xml:space="preserve">Red Lake </t>
  </si>
  <si>
    <t>https://www.frontierlithium.com/</t>
  </si>
  <si>
    <t xml:space="preserve">Val Caron </t>
  </si>
  <si>
    <t xml:space="preserve">Canada </t>
  </si>
  <si>
    <t>https://www.cruxinvestor.com/posts/frontier-lithium-north-americas-most-advanced-lithium-company#:~:text=The%20company%20is%20advancing%20its,top%20tier%20lithium%20asset%20globally.
https://www.frontierlithium.com/news; https://www.nsenergybusiness.com/projects/pak-lithium-project/;</t>
  </si>
  <si>
    <t xml:space="preserve">Frontier Lithium is an emerging lithium mineral and salts company focused on the development of its 100%-owned PAK Lithium Project in Ontario. </t>
  </si>
  <si>
    <t>Start with spodumene concentrates and eventually lithium chemicals - Lithium Hydroxide 12,520 tons per year --Lithium carbonate 7,360 tons per year in a processing facility in the Great Lakes region of the U.S.</t>
  </si>
  <si>
    <t>GKN Hoeganaes Gallatin</t>
  </si>
  <si>
    <t>Iron powder</t>
  </si>
  <si>
    <t>https://www.gknpm.com/en/our-businesses/gkn-hoeganaes/</t>
  </si>
  <si>
    <t>1315 Airport Road</t>
  </si>
  <si>
    <t>Gallatin</t>
  </si>
  <si>
    <t>TN</t>
  </si>
  <si>
    <t>615-451-2000</t>
  </si>
  <si>
    <t>GKN Hoeganaes
owned by Dowlais</t>
  </si>
  <si>
    <t>UK</t>
  </si>
  <si>
    <t>SD</t>
  </si>
  <si>
    <t>Questionnaire</t>
  </si>
  <si>
    <t>Kylan McQuaig</t>
  </si>
  <si>
    <t>kylan.mcquaig@hoeganaes.com</t>
  </si>
  <si>
    <t>856-303-2729</t>
  </si>
  <si>
    <t>Glencore</t>
  </si>
  <si>
    <t>Raglan Mine</t>
  </si>
  <si>
    <t>https://www.glencore.ca/en/raglan</t>
  </si>
  <si>
    <t>120 Avenue De L'Aeroport</t>
  </si>
  <si>
    <t>Rouyn-Noranda</t>
  </si>
  <si>
    <t>J9Y 0G1</t>
  </si>
  <si>
    <t>819-762-7800</t>
  </si>
  <si>
    <t>https://www.glencore.com/</t>
  </si>
  <si>
    <t>Baar</t>
  </si>
  <si>
    <t>Zug</t>
  </si>
  <si>
    <t>Switzerland</t>
  </si>
  <si>
    <t>glencore.ca; https://www.glencore.ca/en/raglan/who-we-are/at-a-glance</t>
  </si>
  <si>
    <t xml:space="preserve">Glencore is one of the world’s largest global diversified natural resource companies and a major producer of more than 60 commodities, including nickel and cobalt for the lithium-ion supply chain. </t>
  </si>
  <si>
    <t>Cobalt concentrates</t>
  </si>
  <si>
    <t>MT contained Co/yr</t>
  </si>
  <si>
    <t>glencore.ca; https://www.glencore.ca/en/raglan/who-we-are/at-a-glance; https://www.glencore.ca/en/raglan/what-we-do/our-mining-activity</t>
  </si>
  <si>
    <t>Production value is actual 2020 production</t>
  </si>
  <si>
    <t>Glencore Sudbury INO</t>
  </si>
  <si>
    <t>Nickel matte</t>
  </si>
  <si>
    <t>https://www.glencore.ca/en/sudburyino</t>
  </si>
  <si>
    <t>2 Longyear Dr</t>
  </si>
  <si>
    <t>Sudbury</t>
  </si>
  <si>
    <t>P0M 1S0</t>
  </si>
  <si>
    <t>705-693-2761</t>
  </si>
  <si>
    <t>MT contained metal/yr</t>
  </si>
  <si>
    <t xml:space="preserve">glencore.ca; https://www.yellowpages.ca/bus/Ontario/Falconbridge/Sudbury-Integrated-Nickel-Operations/100823081.html#:~:text=Sudbury%20Integrated%20Nickel%20Operations%20%2D%201%20Longyear%20Dr%2C%20Falconbridge%2C%20ON; </t>
  </si>
  <si>
    <t>Sudbury INO includes 2 underground mines, 1 mill and 1 smelter; smelter also recycles aerospace and other secondary metals as well as batteries, including LIBs.  Smelter is a leader in recycling pre-treated (discharged and upgraded) Li-ion batteries in North America</t>
  </si>
  <si>
    <t>Graphite One</t>
  </si>
  <si>
    <t>Graphite Creek</t>
  </si>
  <si>
    <t>Anode raw materials</t>
  </si>
  <si>
    <t>Graphite concentrates</t>
  </si>
  <si>
    <t>https://www.graphiteoneinc.com/</t>
  </si>
  <si>
    <t>near Nome</t>
  </si>
  <si>
    <t>AK</t>
  </si>
  <si>
    <t>MT contained graphite/yr</t>
  </si>
  <si>
    <t>Anchorage</t>
  </si>
  <si>
    <t>Jay DB; PitchBook; graphiteoneinc.com; https://www.akbizmag.com/industry/alaska-native/bsnc-invests-2m-into-graphite-one/#:~:text=Capacity%20at%20the%20Graphite%20Creek,to%20200%20workers%20year%2Dround.&amp;text=A%20proposed%20graphite%20mine%20near,the%20region's%20Alaska%20Native%20corporation.</t>
  </si>
  <si>
    <t>Graphite One plans to mine, refine, and manufacture graphite for use in anodes electric car batteries. They are in the pre-feasibility stage.</t>
  </si>
  <si>
    <t>Company is in pre-feasibility stage; Want to develop a CSG production facility likely in WA state, but no further details were available.</t>
  </si>
  <si>
    <t>Green Technology Metals</t>
  </si>
  <si>
    <t>Flagship Seymour Project</t>
  </si>
  <si>
    <t>https://www.greentm.com.au/seymour-project</t>
  </si>
  <si>
    <t>near the township of Armstrong</t>
  </si>
  <si>
    <t>Armstrong</t>
  </si>
  <si>
    <t>https://www.greentm.com.au</t>
  </si>
  <si>
    <t>Subiaco</t>
  </si>
  <si>
    <t>WA</t>
  </si>
  <si>
    <t>https:/https://news; lgensol.com/company-news/press-releases/1749//www.greentm.com.au/; https://news.lgensol.com/company-news/press-releases/1749/
https://www.greentm.com.au/seymour-project;</t>
  </si>
  <si>
    <t>Green Technology Metals is a North American company focused on lithium exploration and development in Ontario. It owns 10 high-grade hard rock spodumene assets.</t>
  </si>
  <si>
    <t>Project expected to move into development in 2024.</t>
  </si>
  <si>
    <t>Hard Creek Nickel Corp</t>
  </si>
  <si>
    <t>Turnagain Nickel Project - Phase 1</t>
  </si>
  <si>
    <t>https://www.gigametals.com/</t>
  </si>
  <si>
    <t>Stikine Region</t>
  </si>
  <si>
    <t>V0C 2Z0</t>
  </si>
  <si>
    <t>Giga Metals
Mitsubishi Corporation</t>
  </si>
  <si>
    <t>https://www.gigametals.com
mitsubishi.com/</t>
  </si>
  <si>
    <t>Vancouver
Tokyo</t>
  </si>
  <si>
    <t>BC
Tokyo</t>
  </si>
  <si>
    <t>Canada,
Japan</t>
  </si>
  <si>
    <t>Jay DB; gigametals.com/site/assets/files/4910/giga_metals_corporate_presentation_june_15-_2023.pdf</t>
  </si>
  <si>
    <t xml:space="preserve">Hard Creek Nickel Corp is a mining and processing facility that utilizes froth floatation to separate cobalt and nickel from the raw ore. </t>
  </si>
  <si>
    <t>JV between Giga Metals and Mitsubishi; Pre-feasibility study July 2023; targeting Class1 Ni; $1.4B for Phase  1; Phase II would double production and cost $0.5B</t>
  </si>
  <si>
    <t>Ionic Mineral Technologies</t>
  </si>
  <si>
    <t>Provo Production Campus</t>
  </si>
  <si>
    <t>Nano-silicon</t>
  </si>
  <si>
    <t>https://ionicmt.com/</t>
  </si>
  <si>
    <t>652 S Lakeview Parkway, Bldg B</t>
  </si>
  <si>
    <t>Provo</t>
  </si>
  <si>
    <t>UT</t>
  </si>
  <si>
    <t>385-241-2320</t>
  </si>
  <si>
    <t>MT Nano-silicon Anode active material</t>
  </si>
  <si>
    <t>Questionnaire; https://ionicmt.com/</t>
  </si>
  <si>
    <t>Ionic Mineral Technologies is a vertically-integrated company supplying naturally derived, drop-in anode materials using a patented technology. Ionic Mineral Technologies owns the highest purity deposit of nano-structured clay.</t>
  </si>
  <si>
    <t>Expected to increase to 25,000 MT in 2027</t>
  </si>
  <si>
    <t>Under construction</t>
  </si>
  <si>
    <t>Jervois Mining</t>
  </si>
  <si>
    <t>Idaho Cobalt Project</t>
  </si>
  <si>
    <t>https://www.jervoisidahocobalt.com/</t>
  </si>
  <si>
    <t>Lemhi County</t>
  </si>
  <si>
    <t>208-756-4578</t>
  </si>
  <si>
    <t>https://www.jervoisglobal.com/</t>
  </si>
  <si>
    <t>Hawthorn</t>
  </si>
  <si>
    <t>VIC</t>
  </si>
  <si>
    <t>jervoisidahocobalt.com; jervoisglobal.com;  BNEF: US Supply Chain Security; https://jervoisglobal.com/wp-content/uploads/2021/06/190348_Idaho_Cobalt_13112020_NI_43_101_Technical_Report-FILED-r1.pdf; https://wcsecure.weblink.com.au/pdf/JRV/02549021.pdf</t>
  </si>
  <si>
    <t>Jervois Mining is constructing a nickel and cobalt refinery and mining company. The cobalt is refined into cobalt oxide and cobalt sulfate for use as a cathode precursor.</t>
  </si>
  <si>
    <t>Facility will produce cobalt concentrate with gold and copper concentrate; Final construction was suspended due to inflation and low Co prices</t>
  </si>
  <si>
    <t>Jindalee Lithium</t>
  </si>
  <si>
    <t>McDermitt Lithium Project</t>
  </si>
  <si>
    <t>https://www.jindaleelithium.com</t>
  </si>
  <si>
    <t>Malheur County</t>
  </si>
  <si>
    <t>McDermitt</t>
  </si>
  <si>
    <t>West Perth</t>
  </si>
  <si>
    <t>Western Australia</t>
  </si>
  <si>
    <t>https://www.jindaleelithium.com https://www.miningweekly.com/article/mcdermitt-lithium-project-us-update-2023-10-20; https://s3.ap-southeast-2.amazonaws.com/assets.jindaleelithium.com/app/uploads/2023/10/23083152/2023-AGM-Presentationv2.pdf</t>
  </si>
  <si>
    <t>Jindalee Lithium aims to develop the company’s flagship McDermitt Lithium Project, supplying a resource vital to the electrification of America’s automotive industry.</t>
  </si>
  <si>
    <t xml:space="preserve">McDermitt is the biggest lithium deposit in the US by contained lithium, with 21.5-million tons of lithium carbonate equivalent in mineral resource. Assumed 43 year mine life to get annual production
</t>
  </si>
  <si>
    <t>Lilac Solutions, Inc.</t>
  </si>
  <si>
    <t>https://www.lilacsolutions.com/</t>
  </si>
  <si>
    <t>1731 Poplar St</t>
  </si>
  <si>
    <t>Oakland</t>
  </si>
  <si>
    <t>401-714-7906</t>
  </si>
  <si>
    <t>https://www.energy.gov/mesc/bipartisan-infrastructure-law-battery-materials-processing-and-battery-manufacturing-recycling; https://lilacsolutions.com/2022/07/lilac-solutions-continues-to-advance-world-class-kachi-lithium-project-with-lake-resources/</t>
  </si>
  <si>
    <t>Lilac Solutions is a company that plans to extract lithium from brine for use in lithium-ion batteries.</t>
  </si>
  <si>
    <t>Developer of lithium extraction technology designed to absorb lithium from brine resources. The company's technology is based on the ion-exchange theory that facilitates the production of lithium from brine resources with minimal cost and low environmental footprint, enabling lithium producers to accelerate project development, boost lithium recovery, streamline operations and unlock new resources. Recipient of $50M from DE-FOA-2678 to demonstrate their technology</t>
  </si>
  <si>
    <t>Lithium Americas</t>
  </si>
  <si>
    <t>Thacker Pass</t>
  </si>
  <si>
    <t>https://www.lithiumamericas.com/</t>
  </si>
  <si>
    <t>Orovada (nearest town)</t>
  </si>
  <si>
    <t>Humboldt County</t>
  </si>
  <si>
    <t>778-656-5820</t>
  </si>
  <si>
    <t>Lithium Americas Corp.</t>
  </si>
  <si>
    <t>https://www.lithiumamericas.com; https://www.lithiumamericas.com/_resources/pdf/investors/technical-reports/thacker-pass/Technical-Report-Thacker-Pass.pdf/</t>
  </si>
  <si>
    <t>lithiumamericas.com; BNEF: US Supply Chain Security, https://www.macrotrends.net/stocks/charts/LAC/lithium-americas/number-of-employees;https://lithiumamericas.com/usa/thacker-pass/</t>
  </si>
  <si>
    <t>Lithium Americas plans to use block mining to extract lithium ore. The ore will be processed using leaching techniques to produce battery grade lithium carbonate for cathodes.</t>
  </si>
  <si>
    <t xml:space="preserve">expected to produce 30,000 MT LCOE year starting 2022, increasing to 60,000 MT/yr LCOE after3.5 yrs2026, </t>
  </si>
  <si>
    <t>Lundin Mining</t>
  </si>
  <si>
    <t>Eagle Mine</t>
  </si>
  <si>
    <t>Nickel ore</t>
  </si>
  <si>
    <t>https://www.lundinmining.com/operations/eagle/</t>
  </si>
  <si>
    <t>Michigamme Township</t>
  </si>
  <si>
    <t>MI</t>
  </si>
  <si>
    <t>906-339-7000</t>
  </si>
  <si>
    <t>https://www.lundinmining.com/</t>
  </si>
  <si>
    <t>BNEF: Interactive Datasets / Metals/ Mine Assets Map/ Nickel; lundinmining.com; https://www.lundinmining.com/site/assets/files/3640/2017-04-26-eagle-ni-43-101.pdf</t>
  </si>
  <si>
    <t>Lundin Mining mines and processes copper and nickel ore. The nickel ore is ground down and separated to be used for cathodes.</t>
  </si>
  <si>
    <t xml:space="preserve">Ni-Cu mine. </t>
  </si>
  <si>
    <t>Humboldt mill</t>
  </si>
  <si>
    <t>4547 County Rd 601</t>
  </si>
  <si>
    <t>Champion</t>
  </si>
  <si>
    <t>BNEF: Interactive Datasets / Metals/ Mine Assets Map/ Nickel; lundinmining.com; https://im-mining.com/2018/03/08/43017/; https://www.lundinmining.com/site/assets/files/3640/2017-04-26-eagle-ni-43-101.pdf</t>
  </si>
  <si>
    <t>Re-purposed iron ore mill; Processes Cu and Ni ore from Eagle mine</t>
  </si>
  <si>
    <t>Manganese X Energy Corp.</t>
  </si>
  <si>
    <t>Woodstock MXE</t>
  </si>
  <si>
    <t>Manganese concentrates</t>
  </si>
  <si>
    <t>https://www.manganesexenergycorp.com/</t>
  </si>
  <si>
    <t>Woodstock (nearest town)</t>
  </si>
  <si>
    <t>Woodstock</t>
  </si>
  <si>
    <t>NB</t>
  </si>
  <si>
    <t>514-802-1814</t>
  </si>
  <si>
    <t>MT/yr electrolytic manganese metal</t>
  </si>
  <si>
    <t>Saint-Laurent</t>
  </si>
  <si>
    <t>manganesexenergycorp.com; Propulsion Quebec; https://www.manganesexenergycorp.com/wp-content/uploads/2020/09/WOODSTOCK.pdf; https://www.newswire.ca/news-releases/minco-announces-positive-economic-assessment-on-woodstock-manganese-project-514932301.html</t>
  </si>
  <si>
    <t>Manganese X Energy is a manganese, iron, and carbon mine. Products include manganese sulphate as a cathode precursor and graphite for anodes.</t>
  </si>
  <si>
    <t>GPS coordinates from Woodstock MXE technical report and refer to center of claim; Very early project; No economic assessment or projection of development</t>
  </si>
  <si>
    <t>Battery Hill Project</t>
  </si>
  <si>
    <t>Jacksonville (nearest town)</t>
  </si>
  <si>
    <t>Jacksonville</t>
  </si>
  <si>
    <t>manganesexenergycorp.com; Propulsion Quebec; https://www.manganesexenergycorp.com/wp-content/uploads/2020/09/Battery-Hill.pdf</t>
  </si>
  <si>
    <t>Pilot plant and Preliminary Economic Assessment (PEA) in 2021; Demo plant and Feasibility Study in 2022; GPS is approximate center of claim and from Battery-Hill.pdf</t>
  </si>
  <si>
    <t>Lac Aux Bouleaux Graphite Property</t>
  </si>
  <si>
    <t>Natural graphite</t>
  </si>
  <si>
    <t>Mont-Laurier (nearest town)</t>
  </si>
  <si>
    <t>Mont-Laurier</t>
  </si>
  <si>
    <t>manganesexenergycorp.com; Propulsion Quebec</t>
  </si>
  <si>
    <t>Manganese X Energy is a manganese, iron, and carbon mine. Products produced include manganese sulphate as a cathode precursor and graphite for anodes.</t>
  </si>
  <si>
    <t>Mont-Laurier used for GPS; Very early project; No economic assessment or projection of development</t>
  </si>
  <si>
    <t>Mason Resources</t>
  </si>
  <si>
    <t>Lac Gueret</t>
  </si>
  <si>
    <t>https://masonresourcesinc.com/asset/lac-gueret-graphite-project/</t>
  </si>
  <si>
    <t>La Gueret</t>
  </si>
  <si>
    <t>Manicouagan Regional County Municipality</t>
  </si>
  <si>
    <t>Quebec</t>
  </si>
  <si>
    <t>MT graphite/yr</t>
  </si>
  <si>
    <t>https://masonresourcesinc.com/</t>
  </si>
  <si>
    <t>https://masonresourcesinc.com/about-us/; https://masonresourcesinc.com/asset/lac-gueret-graphite-project/</t>
  </si>
  <si>
    <t>Mason Resources focuses on identifying, evaluating, and pursuing business investment opportunities. Its strategy is to develop vertical and horizontal integration in the mining industry.</t>
  </si>
  <si>
    <t>Missouri Cobalt LLC</t>
  </si>
  <si>
    <t>Madison mine</t>
  </si>
  <si>
    <t>https://www.mocobalt.com/</t>
  </si>
  <si>
    <t>401 N Mine La Motte Ave</t>
  </si>
  <si>
    <t>Fredericktown</t>
  </si>
  <si>
    <t>MO</t>
  </si>
  <si>
    <t>MT/day Co concentrate</t>
  </si>
  <si>
    <t>US Strategic Metals LLC</t>
  </si>
  <si>
    <t>https://www.usstrategicmetals.com/</t>
  </si>
  <si>
    <t>St. Louis</t>
  </si>
  <si>
    <t>mocobalt.com; Pitchbook; https://dailyjournalonline.com/community/democrat-news/we-are-going-to-see-this-project-to-the-end/article_e4c14013-c103-5816-b2fc-a9f6b78afa0a.html</t>
  </si>
  <si>
    <t>Missouri Cobalt mines and process cobalt, nickel, and copper ore. Ores are separated using froth floatation.</t>
  </si>
  <si>
    <t>Currently cleaning up a superfund site and processing tailings for Co concentrate; 50 employees conduct the cleanup. Currently shutdown until cleanup is complete.  Looking to operate a hydrometallurgical facility in Q4 2023 and employ 250 people.</t>
  </si>
  <si>
    <t>Moa JV</t>
  </si>
  <si>
    <t>Moa Bay mine</t>
  </si>
  <si>
    <t>https://www.sherritt.com/English/operations/metals/Moa/default.aspx</t>
  </si>
  <si>
    <t>Moa (nearest town)</t>
  </si>
  <si>
    <t>Moa</t>
  </si>
  <si>
    <t>Holguin</t>
  </si>
  <si>
    <t>Cuba</t>
  </si>
  <si>
    <t>Sherrit International and General Nickel Company SA of Cuba</t>
  </si>
  <si>
    <t>https://www.sherritt.com
/</t>
  </si>
  <si>
    <t xml:space="preserve">ON </t>
  </si>
  <si>
    <t>BNEF: Interactive Datasets / Metals/ Mine Assets Map/ Cobalt; https://miningdataonline.com/property/999/Moa-Mine.aspx</t>
  </si>
  <si>
    <t>Moa Joint Venture (Sherritt International and General NIckel Company SA of Cuba) mines nickel and cobalt in Cuba. This raw ore is transported and purified using acid leaching.</t>
  </si>
  <si>
    <t>Product is mixed Co-Ni sulfides; Open-pit mine followed by HPAL</t>
  </si>
  <si>
    <t>BNEF: Interactive Datasets / Metals/ Mine Assets Map/ Nickel; https://miningdataonline.com/property/999/Moa-Mine.aspx</t>
  </si>
  <si>
    <t>Moa Joint Venture mines nickel and cobalt. This raw ore is transported and purified using acid leaching.</t>
  </si>
  <si>
    <t>Net Zero Metals</t>
  </si>
  <si>
    <t>Crawford Ni-Co Project</t>
  </si>
  <si>
    <t>https://www.canadanickel.com/</t>
  </si>
  <si>
    <t>Timmins (near)</t>
  </si>
  <si>
    <t>Canada Nickel</t>
  </si>
  <si>
    <t>JayDB; canadanickel.com/wp-content/uploads/2023/06/CNC-Investor-Deck-June-2023.pdf; iaac-aeic.gc.ca/050/evaluations/proj/83857</t>
  </si>
  <si>
    <t xml:space="preserve">NetZero Metals is a subcompany of Canadian Nickel. Upon opening, it plans to mine and process cobalt and nickel. </t>
  </si>
  <si>
    <t>New Nemaska Lithium</t>
  </si>
  <si>
    <t>Whabouchi</t>
  </si>
  <si>
    <t>https://www.nemaskalithium.com/</t>
  </si>
  <si>
    <t>km 276, JOY3B0, Rte du Nord</t>
  </si>
  <si>
    <t>Baie-James</t>
  </si>
  <si>
    <t>877-704-6038</t>
  </si>
  <si>
    <t>London
Philadelphia
Montreal</t>
  </si>
  <si>
    <t xml:space="preserve">Nemaska Lithium is in the planning phase, intending to mine raw spodumene and convert it to lithium hydroxide, a cathode precursor. </t>
  </si>
  <si>
    <t>Spodumene and/or concentrates to be processed in a facility in Becancour and converted to battery grade Lithium hydroxide</t>
  </si>
  <si>
    <t>NewRange Copper Nickel JV</t>
  </si>
  <si>
    <t>NewRange Copper Nickel Project</t>
  </si>
  <si>
    <t>https://www.newrangecoppernickel.com/</t>
  </si>
  <si>
    <t>6500 Co Rd 666</t>
  </si>
  <si>
    <t>Hoyt Lakes</t>
  </si>
  <si>
    <t>MN</t>
  </si>
  <si>
    <t>218-471-2150</t>
  </si>
  <si>
    <t>PolyMet Mining Inc.
Teck Resources Ltd.</t>
  </si>
  <si>
    <t>https://www.polymetmining.com
teck.com/</t>
  </si>
  <si>
    <t>St. Paul
Vancouver</t>
  </si>
  <si>
    <t>MN
BC</t>
  </si>
  <si>
    <t>US,
Canada</t>
  </si>
  <si>
    <t>newrangecoppernickel.com</t>
  </si>
  <si>
    <t xml:space="preserve">New Range Copper Nickel is a mining company that is under construction. The battery resources provided will be nickel and cobalt. </t>
  </si>
  <si>
    <t>NION Nickel Inc</t>
  </si>
  <si>
    <t>Dumont Project</t>
  </si>
  <si>
    <t>https://www.nionnickel.com/</t>
  </si>
  <si>
    <t>42, rue Trudel</t>
  </si>
  <si>
    <t>Amos</t>
  </si>
  <si>
    <t>J9T 4N1</t>
  </si>
  <si>
    <t>819-727-3777</t>
  </si>
  <si>
    <t>Nion Nickel Inc.</t>
  </si>
  <si>
    <t>Jay DB; nionnickel.com; dumontnickel.com; https://dumontnickel.com/wp-content/uploads/2021/02/Dumont-Ni-Project-43-101-dec-2019.pdf</t>
  </si>
  <si>
    <t xml:space="preserve">Nion Nickel is a mining start up focused on mining nickel, with plans to process the ore into nickel sulphide. </t>
  </si>
  <si>
    <t>Waterton Global is an investment advisor of the equity funds that own Nion. Nion owns the Dumont Project; It has a very large Ni deposit, but it does not appear that anyone is investing in the project for production. It would take about 2-3 years to get online - everything is permitted; will also produce Co. The plant was developed for stainless steel. Phase 2 of project would double production'</t>
  </si>
  <si>
    <t>Noram Lithium Corp</t>
  </si>
  <si>
    <t>Zeus Lithium Project</t>
  </si>
  <si>
    <t>https://www.noramlithiumcorp.com/</t>
  </si>
  <si>
    <t>Jay DB; https://noramlithiumcorp.com/site/assets/files/4011/noram_corporate_update_june_2023.pdf</t>
  </si>
  <si>
    <t xml:space="preserve">Noram Lithium Corp. is a startup lithium mine. It refines the ore into lithium carbonate for use as a cathode precursor. </t>
  </si>
  <si>
    <t>Conducting pre-feasibility study in June 2023</t>
  </si>
  <si>
    <t>Northern Graphite Corp.</t>
  </si>
  <si>
    <t>South Okak Ni/Cu/Co Project</t>
  </si>
  <si>
    <t>Cobalt ore 
Nickel ore</t>
  </si>
  <si>
    <t>https://www.northerngraphite.com/</t>
  </si>
  <si>
    <t>NL</t>
  </si>
  <si>
    <t>Northern Graphite Corp</t>
  </si>
  <si>
    <t>Ottawa</t>
  </si>
  <si>
    <t>PF</t>
  </si>
  <si>
    <t>https://www.northerngraphite.com/project/south-okak-ni-cu-co-project/</t>
  </si>
  <si>
    <t xml:space="preserve">Northern Graphite is a graphite mine and processing plant. It also has plans to incorporate a nickel/cobalt and mine in the future. </t>
  </si>
  <si>
    <t>Entered an option agreement with Vale, begins with Northern earning money on the land for now, but may move to purchase the land. Might be worth emailing about those coordinates.</t>
  </si>
  <si>
    <t>Bissett Creek</t>
  </si>
  <si>
    <t>K0J 1E0</t>
  </si>
  <si>
    <t>MT/yr graphite concentrates</t>
  </si>
  <si>
    <t xml:space="preserve"> northerngraphite.com; https://www.northerngraphite.com/_resources/presentations/corporate-presentation.pdf</t>
  </si>
  <si>
    <t>Will start at 40,000 MT/yr graphite concentrates, increasing to 80-100k in future</t>
  </si>
  <si>
    <t>Lac des Iles</t>
  </si>
  <si>
    <t>585 Chem. Du Graphite O</t>
  </si>
  <si>
    <t>Lac-des-Îles</t>
  </si>
  <si>
    <t>J0W 1J0</t>
  </si>
  <si>
    <t>819-597-2911</t>
  </si>
  <si>
    <t>Has only 2-3 years of life left; will process ore from other deposits, up to 25,000 MT graphite concentrates/yr with Mousseau West deposit</t>
  </si>
  <si>
    <t>Nouveau Monde Graphite</t>
  </si>
  <si>
    <t>Matawinie Graphite Mine</t>
  </si>
  <si>
    <t>Graphite ore</t>
  </si>
  <si>
    <t>https://nmg.com/operations/#matawinie-graphite-property</t>
  </si>
  <si>
    <t>331 Rue Brassard</t>
  </si>
  <si>
    <t>Saint-Michel-des-Saints</t>
  </si>
  <si>
    <t>J0K 3B0</t>
  </si>
  <si>
    <t>450-757-8905</t>
  </si>
  <si>
    <t>https://www.nmg.com/</t>
  </si>
  <si>
    <t>nouveaumonde.group; Propulsion Quebec; Questionnaire; https://nmg.com/wp-content/uploads/2021/01/BFS.pdf</t>
  </si>
  <si>
    <t>Nouveau Monde Graphite is a graphite mining and processing company. The flake graphite produced can be used in battery anodes.</t>
  </si>
  <si>
    <t>Graphite purity - 97%; Construction started in 2021; Expected Spring 2023 commissioning; GPS is center of Tony Block and is from Tech. Feasibility Report</t>
  </si>
  <si>
    <t>Patriot Battery Metals</t>
  </si>
  <si>
    <t>Corvette Property</t>
  </si>
  <si>
    <t>https://patriotbatterymetals.com/</t>
  </si>
  <si>
    <t>Eeyou Istchee Baie-James</t>
  </si>
  <si>
    <t>Jamesie</t>
  </si>
  <si>
    <t>604-279-8709</t>
  </si>
  <si>
    <t>https://patriotbatterymetals.com</t>
  </si>
  <si>
    <t>Patriot Battery Metals Inc. is a hard-rock lithium exploration company. It is currently developing its Corvette Property in Quebec to produce spodumene.</t>
  </si>
  <si>
    <t>Sayona Mining Limited</t>
  </si>
  <si>
    <t>Authier Project</t>
  </si>
  <si>
    <t>https://sayonamining.com.au/authier-project/</t>
  </si>
  <si>
    <t>LaMotte (nearest town)</t>
  </si>
  <si>
    <t>La Motte</t>
  </si>
  <si>
    <t>819-218-3423</t>
  </si>
  <si>
    <t>Sayona Mining Ltd.</t>
  </si>
  <si>
    <t>https://www.sayonamining.com/</t>
  </si>
  <si>
    <t>Paddington</t>
  </si>
  <si>
    <t>NSW</t>
  </si>
  <si>
    <t>sayonamining.com; Propulsion Quebec; https://sayonamining.com.au/wp/wp-content/uploads/2019/11/SYA_ASX-Announ_20191111_Revised-Authier-DFS.pdf; https://sayonamining.com.au/authier-project/</t>
  </si>
  <si>
    <t>Sayona Mining primarily serves as a spodumene mining company, but is beginning to incorporate a graphite facility. Though based in Australia, it has several lithium projects in Canada.</t>
  </si>
  <si>
    <t>Li content based on 114116 MT/yr spodumene at 6% Li2O</t>
  </si>
  <si>
    <t>Sayona Quebec Inc.</t>
  </si>
  <si>
    <t>Moblan Lithium Project</t>
  </si>
  <si>
    <t>https://sayonamining.com.au/projects/moblan-project/#</t>
  </si>
  <si>
    <t>Nearest road is Rte du Nord</t>
  </si>
  <si>
    <t>819-734-5000</t>
  </si>
  <si>
    <t xml:space="preserve">Sayona works in Quebec to explore, extract, and produce lithium at five sites throughout the Abitibi-Temiscamingue and Eeyou Itschee James Bay regions. </t>
  </si>
  <si>
    <t>Acquired Oct. 2021. A Mineral Resource Foreign Estimate of 12.03Mt @ 1.4% Li2O* has been identified at Moblan. Pre-feasibility study underway, set to finish September 2023.</t>
  </si>
  <si>
    <t>Lac Albert Lithium Project</t>
  </si>
  <si>
    <t>https://sayonamining.com.au/projects/lac-albert-project/</t>
  </si>
  <si>
    <t>Very close to Moblan project (3.5 km West), but under different contract. Acquired Jan 2022.</t>
  </si>
  <si>
    <t>North American Lithium Mining Complex</t>
  </si>
  <si>
    <t>https://www.piedmontlithium.com/</t>
  </si>
  <si>
    <t>Unnamed Road</t>
  </si>
  <si>
    <t>La Corne</t>
  </si>
  <si>
    <t>J0Y 1R0</t>
  </si>
  <si>
    <t>https://www.sayona.ca/projet-north-american-lithium/; https://www.businesswire.com/news/home/20220628005277/en/Piedmont-Lithium-and-Sayona-Mining-Formalize-Restart-Plans-for-North-American-Lithium-in-Quebec#:~:text=The%20NAL%20restart%20will%20feature,on%20our%20jointly%20planned%20timeline.; https://piedmontlithium.com/piedmont-lithium-selects-tennessee-for-new-lithium-hydroxide-project/; https://www.sayona.ca/wp-content/uploads/2022/11/Communique-Redemarrage-LAN_Novembre-2022.pdf; https://www.nytimes.com/2022/09/20/business/electric-vehicles-lithium-quebec.html</t>
  </si>
  <si>
    <t>Initial production is expected in Q1 2023; Facility will also process all spodumene from the Authier project. Was previously owned by CATL. Lithium content is based on 114,000 MT/yr of 6% Li2O</t>
  </si>
  <si>
    <t>Tansim Project</t>
  </si>
  <si>
    <t>https://www.sayonaquebec.com/</t>
  </si>
  <si>
    <t>Laforce (nearest town)</t>
  </si>
  <si>
    <t>Laforce</t>
  </si>
  <si>
    <t>sayonamining.com; Propulsion Quebec; https://www.sayonaquebec.com/projet-tansim/</t>
  </si>
  <si>
    <t>GPS coordinates provided on website; Project is in exploration stage</t>
  </si>
  <si>
    <t>Snow Lake Resources Ltd.</t>
  </si>
  <si>
    <t>Grass River Project</t>
  </si>
  <si>
    <t>https://snowlakelithium.com/projects/grass-river-project/</t>
  </si>
  <si>
    <t>Snow Lake</t>
  </si>
  <si>
    <t>Manitoba</t>
  </si>
  <si>
    <t>MB</t>
  </si>
  <si>
    <t>519-909-8746</t>
  </si>
  <si>
    <t>https://www.snowlakelithium.com/</t>
  </si>
  <si>
    <t>Winnipeg</t>
  </si>
  <si>
    <t xml:space="preserve">Snow Lake Lithium mines raw spodumene with a focus on providing lithium for electric cars. </t>
  </si>
  <si>
    <t>Metallurgical test work from the grass river project demonstrates 83.5% lithium recovery producing a 6.39% li20 spodumene concentrate. Couldn't find exact coordinates for the facility, the coords are for Snow Lake.</t>
  </si>
  <si>
    <t>Snow Lake Lithium Project</t>
  </si>
  <si>
    <t>https://snowlakelithium.com/projects/snow-lake-lithium-project/</t>
  </si>
  <si>
    <t>519-909-8747</t>
  </si>
  <si>
    <t>Snow Lake sees the potential for an underground mining operation accessed via ramp at Thompson Brothers and potential open pit opportunities at Sheritt Gordon. Coords are for Lalor Mine, a nearby mine not operated by Snow Lake Lithium.</t>
  </si>
  <si>
    <t>Thompson Brothers Lithium Project.</t>
  </si>
  <si>
    <t>201 Portage Avenue Suite 2200 Winnipeg</t>
  </si>
  <si>
    <t>R3B 3L3</t>
  </si>
  <si>
    <t>519-909-8745</t>
  </si>
  <si>
    <t>KK</t>
  </si>
  <si>
    <t>https://www.sec.gov/Archives/edgar/data/1769697/000121390021017941/ea138244-f1_snowlake.htm</t>
  </si>
  <si>
    <t>Snow Lake Resources Ltd is an exploration stage mining company engaged in lithium exploration in the province of Manitoba, Canada. Its primary focus is currently conducting exploration for lithium at Thompson Brothers Lithium Project. 160,000 MT/yr of 6% Li</t>
  </si>
  <si>
    <t>Talon Metals</t>
  </si>
  <si>
    <t>Mercer County Processing Facility</t>
  </si>
  <si>
    <t>https://www.talonmetals.com/</t>
  </si>
  <si>
    <t>Mercer County</t>
  </si>
  <si>
    <t>ND</t>
  </si>
  <si>
    <t>MT contained Nil/yr</t>
  </si>
  <si>
    <t>Talon Metals
Tesla</t>
  </si>
  <si>
    <t>Road Town</t>
  </si>
  <si>
    <t>Tortola</t>
  </si>
  <si>
    <t>British VI</t>
  </si>
  <si>
    <t>talonmetals.com; https://talonmetals.com/wp-content/uploads/2021/07/TLO_Presentation_July-2021-1.pdf; https://talonmetals.com/talon-metals-announces-improved-economics-under-its-updated-pea-and-a-106-increase-in-overall-tonnage-included-in-the-mine-plan-along-with-an-increased-mine-life/; https://www.energy.gov/sites/default/files/2022-11/DOE%20BIL%20Battery%20FOA-2678%20Selectee%20Fact%20Sheets.pdf</t>
  </si>
  <si>
    <t>Talon Metals Corp is a proposed nickel mine that will focus primarily on finding nickel, but is set to account for cobalt and iron found in the process.</t>
  </si>
  <si>
    <t>Recipient of $114.8M under DE-FOA-2678 and has supply agreement for 75,000 MT/yr in Ni in concentrate in Mercer County ND; Center of county was used for address.</t>
  </si>
  <si>
    <t>The Metals Company</t>
  </si>
  <si>
    <t>NORI-D</t>
  </si>
  <si>
    <t>https://www.metals.co/</t>
  </si>
  <si>
    <t>Clarion-Clipperton Zone - NORI-D</t>
  </si>
  <si>
    <t>N/A</t>
  </si>
  <si>
    <t>Questionnaire; metals.co</t>
  </si>
  <si>
    <t>The Metals Company plans to comb the sea floor for small rocks rich in metals, including lithium, cobalt, nickel, manganese, and copper. There are also plans for a recycling facility.</t>
  </si>
  <si>
    <t>Facility is expected to be online in 2024 through 2046; values are averages calculated based on questionnaire; Workforce should be 120-200 in 2024 rising to 500-800 in 2030 - 500 was selected as representative for the facility</t>
  </si>
  <si>
    <t>Manganese ore</t>
  </si>
  <si>
    <t>MT contained Mn/yr</t>
  </si>
  <si>
    <t>TOML-F</t>
  </si>
  <si>
    <t>Clarion-Clipperton Zone - TOML-F</t>
  </si>
  <si>
    <t>Facility is expected to be online in 2026 and has ~72% of the resource as NORI</t>
  </si>
  <si>
    <t>Twin Metals Minnesota</t>
  </si>
  <si>
    <t>Twin Metals</t>
  </si>
  <si>
    <t>https://www.twin-metals.com/</t>
  </si>
  <si>
    <t>Ely</t>
  </si>
  <si>
    <t>Antofagasta PLC</t>
  </si>
  <si>
    <t>https://www.antofagasta.co.uk/</t>
  </si>
  <si>
    <t>Jay DB; twin-metals.com; PitchBook.com; https://www.mining.com/web/us-blocks-mining-in-parts-of-minnesota-dealing-latest-blow-to-antofagastas-copper-project/</t>
  </si>
  <si>
    <t>Twin Metals Minnesota is a mining startup focused on mining nickel and copper. The nickel is useful for cathodes.</t>
  </si>
  <si>
    <t>Vale Canada Ltd.</t>
  </si>
  <si>
    <t>Sudbury Basin - Copper Cliff Complex</t>
  </si>
  <si>
    <t>https://www.vale.com/</t>
  </si>
  <si>
    <t>18 Rink St</t>
  </si>
  <si>
    <t>Copper Cliff</t>
  </si>
  <si>
    <t>P0M 1N0</t>
  </si>
  <si>
    <t>705-682-4211</t>
  </si>
  <si>
    <t>Vale</t>
  </si>
  <si>
    <t>Rio de Janeiro</t>
  </si>
  <si>
    <t>Brazil</t>
  </si>
  <si>
    <t>BNEF: Interactive Datasets / Metals/ Mine Assets Map/ Cobalt; vale.com; https://republicofmining.com/category/sudbury-basin/</t>
  </si>
  <si>
    <t>Vale is an international mining company. Within North America, it mines nickel and cobalt. It also handles the purification and shipment of many of its products.</t>
  </si>
  <si>
    <t>Thompson</t>
  </si>
  <si>
    <t>https://www.vale.com/canada</t>
  </si>
  <si>
    <t>1 Vale Road</t>
  </si>
  <si>
    <t>R8N 1P3</t>
  </si>
  <si>
    <t>204-778-2211</t>
  </si>
  <si>
    <t>BNEF: Interactive Datasets / Metals/ Mine Assets Map/ Cobalt; vale.com; http://www.vale.com/canada/en/business/mining/nickel/vale-canada/thompson/pages/default.aspx; http://www.vale.com/canada/en/aboutvale/communities/thompson/csr%20documents/manitoba-csr-2020/index.html</t>
  </si>
  <si>
    <t xml:space="preserve">Vale Canada Ltd also produces Cobalt Rounds in Port Colborne (~800tpy) and Long Harbour (~1500tpy). Some of these volumes are already allocated via streaming deals. </t>
  </si>
  <si>
    <t>Voisey Bay</t>
  </si>
  <si>
    <t>P.O. Box 7001 Stn C</t>
  </si>
  <si>
    <t>Happy Valley - Goose Bay</t>
  </si>
  <si>
    <t>A0P 1C0</t>
  </si>
  <si>
    <t>709-228-3600</t>
  </si>
  <si>
    <t>BNEF: Interactive Datasets / Metals/ Mine Assets Map/ Cobalt; vale.com</t>
  </si>
  <si>
    <t>500 people currently, but 400 will be added for the underground mine; need to check when it will be done.  Concentrate is a mixed NI-Co and is processed at the Long Harbour hydrometallurgical refinery</t>
  </si>
  <si>
    <t>BNEF: Interactive Datasets / Metals/ Mine Assets Map/ Nickel; vale.com; https://republicofmining.com/category/sudbury-basin/</t>
  </si>
  <si>
    <t>Concentrates are sent to Copper Cliff refinery</t>
  </si>
  <si>
    <t>BNEF: Interactive Datasets / Metals/ Mine Assets Map/Nickel; vale.com; http://www.vale.com/canada/en/business/mining/nickel/vale-canada/thompson/pages/default.aspx; http://www.vale.com/canada/en/aboutvale/communities/thompson/csr%20documents/manitoba-csr-2020/index.html</t>
  </si>
  <si>
    <t>Vale is an international mining company. Within North America, it mines nickel and cobalt. It also handles the purification and shipment of many of their products.</t>
  </si>
  <si>
    <t>BNEF: Interactive Datasets / Metals/ Mine Assets Map/ Nickel; vale.com</t>
  </si>
  <si>
    <t>Concentrate is a mixed NI-Co and is processed at the Long Harbour hydrometallurgical refinery</t>
  </si>
  <si>
    <t>Westwater Resources Inc.</t>
  </si>
  <si>
    <t>Coosa Graphite Project</t>
  </si>
  <si>
    <t>https://westwaterresources.net/</t>
  </si>
  <si>
    <t>6950 S. Potomac Street, Suite</t>
  </si>
  <si>
    <t>Coosa County</t>
  </si>
  <si>
    <t>AL</t>
  </si>
  <si>
    <t>https://www.westwaterresources.net/</t>
  </si>
  <si>
    <t>Centennial</t>
  </si>
  <si>
    <t>CO</t>
  </si>
  <si>
    <t>westwaterresources.net; https://miningdataonline.com/property/1807/Coosa-Project.aspx, https://www.macroaxis.com/invest/ratio/WWR/Number-of-Employees</t>
  </si>
  <si>
    <t>Westwater is a startup graphite mining and processing company. The flake graphite can later be sed for battery anodes. The processing plant is under construction currently.</t>
  </si>
  <si>
    <t>Expected to start mining this in 2028. GPS based on Coosa County</t>
  </si>
  <si>
    <t>Bama Mine Project</t>
  </si>
  <si>
    <t>Chilton County</t>
  </si>
  <si>
    <t xml:space="preserve">AL </t>
  </si>
  <si>
    <t>westwaterresources.net, https://westwaterresources.net/news-releases/2021/10/11/westwater-resources-provides-results-from-its-definitive-feasibility-study-for-battery-graphite-production-facility/#:~:text=CSPG%3A%203%2C700%20mt%20per%20year,milling%3A%203%2C800%20mt%20per%20year</t>
  </si>
  <si>
    <t>Bama mine is not producing now, but was a past producer.  GPS based on Chilton County</t>
  </si>
  <si>
    <t>Midstream</t>
  </si>
  <si>
    <t>6K, Inc.</t>
  </si>
  <si>
    <t>6k PLUSCAM Demonstration Plant</t>
  </si>
  <si>
    <t xml:space="preserve">Cathode Active Material </t>
  </si>
  <si>
    <t>Lithium iron phosphate, Nickel manganese cobalt</t>
  </si>
  <si>
    <t>https://www.6kinc.com/</t>
  </si>
  <si>
    <t>25 Commerce Way</t>
  </si>
  <si>
    <t>North Andover</t>
  </si>
  <si>
    <t>MA</t>
  </si>
  <si>
    <t>01845</t>
  </si>
  <si>
    <t>978-258-1645</t>
  </si>
  <si>
    <t>MT cathode active material/yr</t>
  </si>
  <si>
    <t>6k Inc.</t>
  </si>
  <si>
    <t>https://www.energy.gov/mesc/bipartisan-infrastructure-law-battery-materials-processing-and-battery-manufacturing-recycling;6kinc.com</t>
  </si>
  <si>
    <t>6k is a chemical and materials company. For batteries, it produces various chemistries of anodes, cathodes, and electrolytes. Examples include nickel-manganese-cobalt cathodes and silicone anodes.</t>
  </si>
  <si>
    <t>Facility will be located in the SE US; Facility will start at 3k MT/yr in 2025 up to 10,000 tpy in 2026. It will be located in the SE US, but location was noted as HQ until the location is set in 12/2022</t>
  </si>
  <si>
    <t>ACT-ion Battery Technologies</t>
  </si>
  <si>
    <t>ACT-ion CAM facility</t>
  </si>
  <si>
    <t>Cathode active material</t>
  </si>
  <si>
    <t>lithium iron phosphate, lithium iron manganese phosphate, nickel manganese cobalt, nickel cobalt aluminum</t>
  </si>
  <si>
    <t>https://www.huntenergy.com/</t>
  </si>
  <si>
    <t>1900 N Akard St</t>
  </si>
  <si>
    <t>Dallas</t>
  </si>
  <si>
    <t>TX</t>
  </si>
  <si>
    <t>75201</t>
  </si>
  <si>
    <t>214-978-6517</t>
  </si>
  <si>
    <t>MT/yr</t>
  </si>
  <si>
    <t>Hunt Energy</t>
  </si>
  <si>
    <t>AP</t>
  </si>
  <si>
    <t>ACT-ion develops and produces coated single crystal cathode active materials  at lower waste, emission, and costs by utilizing an advanced continuous hydrothermal manufacturing process.</t>
  </si>
  <si>
    <t>Battery-grade material production (e.g., anode active material, battery-grade cobalt sulfate)</t>
  </si>
  <si>
    <t>Jin Lim</t>
  </si>
  <si>
    <t>JLim@huntenergy.com</t>
  </si>
  <si>
    <t>214-558-8803</t>
  </si>
  <si>
    <t>Advano</t>
  </si>
  <si>
    <t>Anode Battery Grade Materials</t>
  </si>
  <si>
    <t>Silicon</t>
  </si>
  <si>
    <t>https://www.advano.io/</t>
  </si>
  <si>
    <t>2045 Lakeshore Drive</t>
  </si>
  <si>
    <t>New Orleans</t>
  </si>
  <si>
    <t>LA</t>
  </si>
  <si>
    <t>415-634-9866</t>
  </si>
  <si>
    <t>advano.io; BNEF: 2020 Battery Startups; crunchbase.com/organization/advano; Pitchbook.com</t>
  </si>
  <si>
    <t>Advano utilizes silicon in place of graphite to improve the battery performance for electric vehicles, consumer electronics, and energy storage systems.</t>
  </si>
  <si>
    <t>Developing silicon-based anodes using patented surface functionalization technology</t>
  </si>
  <si>
    <t>Alabama Graphite Products LLC</t>
  </si>
  <si>
    <t xml:space="preserve">Natural graphite  - battery grade </t>
  </si>
  <si>
    <t>Lake Martin Industrial Park</t>
  </si>
  <si>
    <t>Kelllyton</t>
  </si>
  <si>
    <t>205-542-2455</t>
  </si>
  <si>
    <t>Westwater Resources Inc</t>
  </si>
  <si>
    <t>weswaterresources.com; alabamagraphiteproducts.com;  https://governor.alabama.gov/newsroom/2021/06/gov-ivey-westwater-resources-plans-first-u-s-graphite-processing-plant-in-alabama/, https://www.madeinalabama.com/2022/04/project-to-build-202-million-graphite-processing-plant-in-alabama-kicks-off/#:~:text=Once%20completed%2C%20Phase%20I%20of,of%20refined%20graphite%20every%20year.</t>
  </si>
  <si>
    <t>Alabama Graphite, a subsidiary of Westwater, is focused on developing an advanced graphite processing plant in the state of Alabama to serve the green energy storage sector.</t>
  </si>
  <si>
    <t>Mega-Flex</t>
  </si>
  <si>
    <t>Cathode Battery Grade Materials</t>
  </si>
  <si>
    <t>Lithium hydroxide</t>
  </si>
  <si>
    <t>Richburg</t>
  </si>
  <si>
    <t>SC</t>
  </si>
  <si>
    <t>MT Lithium hydroxide/yr</t>
  </si>
  <si>
    <t>albemarle.com; https://www.albemarle.com/news/-albemarle-corporation-announces-new-us-lithium-megaflex-processing-facility-in-south-carolina--</t>
  </si>
  <si>
    <t>The Albemarle business unit focuses on bromine and specialized lithium solutions. Additionally, they are developing a GBU to advance lithium-ion battery evolution.</t>
  </si>
  <si>
    <t>Will process numerous feedstocks, including recycled lithium; May expand to 100,000 MT/yr; Construction should start in late 2024; $1.3B investment</t>
  </si>
  <si>
    <t>Alionyx Energy Systems</t>
  </si>
  <si>
    <t>https://www.alionyx.com/</t>
  </si>
  <si>
    <t>425 E. Huntington Dr</t>
  </si>
  <si>
    <t>Monrovia</t>
  </si>
  <si>
    <t>818-292-2157</t>
  </si>
  <si>
    <t>alionyx.com</t>
  </si>
  <si>
    <t>Alionyx is a battery materials company that seeks to replace metal electrodes with organic redox active polymers, improving the rate capability, cost, environmental impact, and cycle life of current technologies.</t>
  </si>
  <si>
    <t>Developing drop-in polymer based redox active polumers for cathodes</t>
  </si>
  <si>
    <t>Alkegen</t>
  </si>
  <si>
    <t>Unifrax</t>
  </si>
  <si>
    <t>Anode Active Material</t>
  </si>
  <si>
    <t>Silicon composites</t>
  </si>
  <si>
    <t>https://www.alkegen.com/</t>
  </si>
  <si>
    <t>54401 Smilax Road</t>
  </si>
  <si>
    <t xml:space="preserve">New Carlisle </t>
  </si>
  <si>
    <t>IN</t>
  </si>
  <si>
    <t>574-654-7201</t>
  </si>
  <si>
    <t>Unifrax Holding Co</t>
  </si>
  <si>
    <t>Tonawanda</t>
  </si>
  <si>
    <t>NY</t>
  </si>
  <si>
    <t>unifrax.com; batterypoweronline.com;https://www.buzzfile.com/business/Unifrax-I-LLC-574-654-7100;  https://www.unifrax.com/category/news/; https://sifab.com/2021/09/17/unifrax-hosts-groundbreaking-ceremony-for-sifab-manufacturing-line/; sifab.com; alkegen.com</t>
  </si>
  <si>
    <t>Alkegen offers filtration and catalysis technology, step-change battery innovation, thermal management, and construction and fire protection to manufacturing facilities. Its specialized materials assist with sustainability and cost-reduction.</t>
  </si>
  <si>
    <t>Facility is expected to be online by the end of 2022 and to initially employ 20; Alkegen is Unifrax and .Lydall</t>
  </si>
  <si>
    <t>American Battery Technology Company</t>
  </si>
  <si>
    <t>Fernley, NV</t>
  </si>
  <si>
    <t>https://www.americanbatterytechnology.com/</t>
  </si>
  <si>
    <t>395 Logan Ln</t>
  </si>
  <si>
    <t>Fernley</t>
  </si>
  <si>
    <t>775-473-4744</t>
  </si>
  <si>
    <t>MT Lithium hydroxide*H20/yr</t>
  </si>
  <si>
    <t>energy.gov/mesc/bipartisan-infrastructure-law-battery-materials-processing-and-battery-manufacturing-recycling
https://www.prnewswire.com/news-releases/american-battery-technology-company-announces-commissioning-of-first-of-kind-facility-for-manufacturing-of-battery-grade-lithium-hydroxide-from-nevada-claystone-deposit-302123346.html</t>
  </si>
  <si>
    <t>Recipient of DOE BI Battery FOA-2678 to build a 5000 MT/yr demo plant which will be expanded to 30,000 MT/yr
5/1/24 - Plant is operational</t>
  </si>
  <si>
    <t>Amprius</t>
  </si>
  <si>
    <t>Amprius Lab</t>
  </si>
  <si>
    <t>https://amprius.com/</t>
  </si>
  <si>
    <t>1180 Page Ave</t>
  </si>
  <si>
    <t>Fremont</t>
  </si>
  <si>
    <t>800-425-8803</t>
  </si>
  <si>
    <t>GWh/yr</t>
  </si>
  <si>
    <t>Amprius Technologies</t>
  </si>
  <si>
    <t>amprius.com; Questionnaire; Pitchbook.com; https://d1io3yog0oux5.cloudfront.net/_4a2b0e55ef4b9aff108f8757f9b1dbdc/amprius/db/2227/20814/pdf/Amprius+Technologies+Investor+Presentation+November+2022.pdf; https://www.businesswire.com/news/home/20230602005357/en/Amprius-and-U.S.-Department-of-Energy-Mutually-Agree-to-End-Negotiations-for-Cost-Sharing-Grant</t>
  </si>
  <si>
    <t>Amprius makes batteries with up to 100% higher energy density than standard lithium-ion batteries. The high storage capabilities they provide can enable new applications and accelerate markets.</t>
  </si>
  <si>
    <t>Recipient of DE-FOA-2678 to build a MWh-scale manufacturing line, but decided that they would do it  with private funding instead.</t>
  </si>
  <si>
    <t>Amsted Graphite</t>
  </si>
  <si>
    <t>Clarksburg</t>
  </si>
  <si>
    <t>https://www.amstedgraphite.com/</t>
  </si>
  <si>
    <t>2698 Philippi Pike</t>
  </si>
  <si>
    <t>Anmoore</t>
  </si>
  <si>
    <t>WV</t>
  </si>
  <si>
    <t>304-624-1200</t>
  </si>
  <si>
    <t>Anovion Battery Materials</t>
  </si>
  <si>
    <t>https://www.anovion-anode.com/</t>
  </si>
  <si>
    <t>Chicago</t>
  </si>
  <si>
    <t>IL</t>
  </si>
  <si>
    <t>Questionnaire; amsted graphite.com, https://www.wvnews.com/news/wvnews/amsted-industries-announced-as-majority-owner-of-clarksburg-wvs-advanced-graphite-materials/article_c18332a6-4351-54c6-9105-82a8763d2444.html, https://chargedevs.com/newswire/anovion-seeks-to-secure-north-american-supply-chain-for-synthetic-graphite/</t>
  </si>
  <si>
    <t xml:space="preserve">GRAFSTAR Advanced Graphite develops innovative graphite material solutions for multiple industries. Its products offer high strength, low thermal expansion, and superior conductivity. </t>
  </si>
  <si>
    <t>Anovion</t>
  </si>
  <si>
    <t>Decatur County Plant</t>
  </si>
  <si>
    <t>Synthetic graphite</t>
  </si>
  <si>
    <t>Bainbridge</t>
  </si>
  <si>
    <t>GA</t>
  </si>
  <si>
    <t>BNEF Cell Component database; https://www.anoviontech.com/news/anovion-technologies-announces-plans-for-800-million-initial-investment-in-new-manufacturing-facility-in-southwest-georgia/</t>
  </si>
  <si>
    <t xml:space="preserve">Anovion Technologies is a U.S-owned and based advanced materials business and commercial-scale manufacturer of premium, anode-grade, synthetic graphite. </t>
  </si>
  <si>
    <t>Recipient of $117M for project from DE-FOA-2678; $800M investment for facility; expected to be online in 2025; Used Bainbridge for GPS coordinates</t>
  </si>
  <si>
    <t>Sanborn Plant</t>
  </si>
  <si>
    <t>2040 Cory Drive</t>
  </si>
  <si>
    <t>Sanborn</t>
  </si>
  <si>
    <t>716-731-3221</t>
  </si>
  <si>
    <t>https://www.anovion-anode.com/news/anovion-launches-as-a-leader-in-the-north-american-battery-materials-supply-chain/; https://www.anovion-anode.com/news/anovion-and-forge-nano-sign-strategic-partnership-to-strengthen-the-u-s-domestic-graphite-anode-battery-materials-supply-chain/; https://www.linkedin.com/company/anovion-anode</t>
  </si>
  <si>
    <t>Formerly Pyrotek; Pyrotek's battery division was purchased by Anovion in March 2022; Have plans to expand to 50,000 - 70,000tpa by 2025; Workforce range 11-50</t>
  </si>
  <si>
    <t>Applied Materials</t>
  </si>
  <si>
    <t>Advanced Prelithiation and Lithium Anode Manufacturing Facility</t>
  </si>
  <si>
    <t>https://www.appliedmaterials.com/</t>
  </si>
  <si>
    <t>3030 Horseshoe Ln</t>
  </si>
  <si>
    <t>704-359-8341</t>
  </si>
  <si>
    <t>Santa Clara</t>
  </si>
  <si>
    <t>https://www.energy.gov/mesc/bipartisan-infrastructure-law-battery-materials-processing-and-battery-manufacturing-recycling ; https://group14.technology/en/news/group14-technologies-begins-construction-of-the-worlds-largest-commercial-factory-for-advanced-; https://www.appliedmaterials.com/us/en/contact/locations.html</t>
  </si>
  <si>
    <t xml:space="preserve">Applied Materials is a semiconductor and display equipment company. It improves the power, performance, area, cost and time-to-market of semiconductor devices, innovating the use of AI and other technology inflections. </t>
  </si>
  <si>
    <t>Recipient of $100M for project from DE-FOA-2678. Facility location has not yet been selected and so HQ was used for location</t>
  </si>
  <si>
    <t>3050 Bowers Ave</t>
  </si>
  <si>
    <t>Bessemer City, NC</t>
  </si>
  <si>
    <t>Lithium metal</t>
  </si>
  <si>
    <t>https://arcadiumlithium.com/projects/</t>
  </si>
  <si>
    <t>1115 Bessemer City Kings Mtn Hwy</t>
  </si>
  <si>
    <t>Bessemer City</t>
  </si>
  <si>
    <t>704-868-5400</t>
  </si>
  <si>
    <t>MT lithium/yr</t>
  </si>
  <si>
    <t>Questionnaire; livent.com;https://www.macrotrends.net/stocks/charts/LTHM/livent/number-of-employees; https://www.prnewswire.com/news-releases/livent-hosts-groundbreaking-ceremony-for-construction-of-additional-lithium-hydroxide-production-facilities-in-bessemer-city-north-carolina-300947183.html#:~:text=Livent%20currently%20has%20about%20240,and%20operations%20personnel%20in%20Charlotte; https://www.datanyze.com/companies/livent/22839757; arcadium.com</t>
  </si>
  <si>
    <t>Alkem and Livent merged in 2024; Bessemer City has ~ 450 employees. Assumed equal split between products</t>
  </si>
  <si>
    <t xml:space="preserve">Lithium hydroxide </t>
  </si>
  <si>
    <t>Questionnaire; livent.com;https://www.macrotrends.net/stocks/charts/LTHM/livent/number-of-employees; https://www.prnewswire.com/news-releases/livent-hosts-groundbreaking-ceremony-for-construction-of-additional-lithium-hydroxide-production-facilities-in-bessemer-city-north-carolina-300947183.html#:~:text=Livent%20currently%20has%20about%20240,and%20operations%20personnel%20in%20Charlotte; https://www.datanyze.com/companies/livent/22839757</t>
  </si>
  <si>
    <t>Ascend Elements</t>
  </si>
  <si>
    <t>Apex 1</t>
  </si>
  <si>
    <t>Precursor Cathode Active Material</t>
  </si>
  <si>
    <t>Nickel manganese cobalt</t>
  </si>
  <si>
    <t>https://ascendelements.com/</t>
  </si>
  <si>
    <t>Commerce Industrial Park II - John Rivers Road</t>
  </si>
  <si>
    <t>Hopkinsville</t>
  </si>
  <si>
    <t>KY</t>
  </si>
  <si>
    <t>508-936-7701</t>
  </si>
  <si>
    <t>MT precursor to cathode active material /yr</t>
  </si>
  <si>
    <t>Westborough</t>
  </si>
  <si>
    <t>BNEF Component Database; https://www.recyclingtoday.com/article/ascend-elements-ev-battery-recycling-hopkinsville-kentucky/; https://www.electrive.com/2022/08/03/ascend-elements-to-manufacture-battery-materials-in-kentucky/; https://www.areadevelopment.com/newsItems/8-4-2022/ascend-elements-hopkinsville-kentucky.shtml; https://www.energy.gov/sites/default/files/2022-11/DOE%20BIL%20Battery%20FOA-2678%20Selectee%20Fact%20Sheets.pdf</t>
  </si>
  <si>
    <t>Ascend Elements manufactures advanced battery materials using elements from spent lithium-ion batteries. Its Hydro-to-Cathode process transforms waste into high-value materials for EV batteries.</t>
  </si>
  <si>
    <t xml:space="preserve">Construction started in Q4 of 2022 and begin operations in late 2023; will be able to supply cathode material for 250,000 vehicles,  Recipient of $164M under DE-FOA-2678; Will convert metal salts and precursor to cathode active material from an adjacent recycling facility into cathode active material </t>
  </si>
  <si>
    <t>MT CAM/yr</t>
  </si>
  <si>
    <t>Construction started in Q4 of 2022 and begin operations in late 2023; will be able to supply cathode material for 250,000 vehicles,  Recipient of $164M under DE-FOA-2678; Will convert metal salts and precursor to cathode active material from an adjacent recycling facility into cathode active material.</t>
  </si>
  <si>
    <t>Cathode Production and Development</t>
  </si>
  <si>
    <t>27101 Cabaret Drive</t>
  </si>
  <si>
    <t>Novi</t>
  </si>
  <si>
    <t>248-468-6766</t>
  </si>
  <si>
    <t>Questionnaire, https://www.greencarcongress.com/2022/01/20220115-br.html#:~:text=When%20the%20154%2C000%2Dsquare%2Dfoot,into%20the%20battery%20supply%20chain, https://www.crunchbase.com/organization/battery-resourcers; https://ascendelements.com/about-us/</t>
  </si>
  <si>
    <t>Avalon Advanced Materials</t>
  </si>
  <si>
    <t>Thunder Bay</t>
  </si>
  <si>
    <t>https://avalonadvancedmaterials.com/</t>
  </si>
  <si>
    <t>965 Strathcona Ave</t>
  </si>
  <si>
    <t>https://www.cbc.ca/news/canada/thunder-bay/lithium-procesing-plant-thunder-bay-1.6994482
https://avalonadvancedmaterials.com/projects/separation_rapids/</t>
  </si>
  <si>
    <t>Avalon Advanced Materials Inc. is a Canadian critical minerals development company focused on vertically integrating the Ontario lithium value chain.</t>
  </si>
  <si>
    <t xml:space="preserve">In 2020, Avalon began to look at establishing a regional lithium battery materials process facility in Thunder Bay, Ontario. This facility would be designed to accept lithium mineral concentrates from Avalon's Separation Rapids Lithium Project and other new producers from the many lithium pegmatites that occur in northwestern Ontario.
</t>
  </si>
  <si>
    <t>BASF Canada</t>
  </si>
  <si>
    <t>Bécancour CAM Plant</t>
  </si>
  <si>
    <t>Unknown</t>
  </si>
  <si>
    <t>https://www.catalysts.basf.com/industries/automotive-transportation/battery-materials/global-footprint/americas-battery-materials-investment/</t>
  </si>
  <si>
    <t>Avenue des Cendrés</t>
  </si>
  <si>
    <t>Bécancour</t>
  </si>
  <si>
    <t>G9H 4R8</t>
  </si>
  <si>
    <t>BASF</t>
  </si>
  <si>
    <t>https://www.basf.com/</t>
  </si>
  <si>
    <t>Ludwigshafen</t>
  </si>
  <si>
    <t>Rhineland-Palatinate</t>
  </si>
  <si>
    <t>Germany</t>
  </si>
  <si>
    <t xml:space="preserve">BNEF Cell Component Database; https://catalysts.basf.com/industries/automotive-transportation/battery-materials/global-footprint/americas-battery-materials-investment; </t>
  </si>
  <si>
    <t>BASF is a global chemicals company with customers in almost every country. Its portfolio comprises six segments: chemicals, materials, industrial solutions, surface technologies, nutrition and care, and agricultural solutions. </t>
  </si>
  <si>
    <t>Plant commissioning expected in 2025; will also have recycling capabilities</t>
  </si>
  <si>
    <t>BASF Toda America LLC</t>
  </si>
  <si>
    <t>BASF Elyria Lithium-ion Battery Material Manufacturing Plant</t>
  </si>
  <si>
    <t>https://www.basf.com/jp/en/who-we-are/microsites/basf-toda-battery-materials.html</t>
  </si>
  <si>
    <t>120 Pine St</t>
  </si>
  <si>
    <t>Elyria</t>
  </si>
  <si>
    <t>OH</t>
  </si>
  <si>
    <t>440-322-3741</t>
  </si>
  <si>
    <t>BNEF: Interactive Datasets/Storage/Component manufacturers/All components, https://catalysts.basf.com/industries/automotive-transportation/battery-materials/global-footprint/basf-toda-battery-materials-llc#:~:text=Site%20Footprint,-Headquartered%20in%20Sanyo&amp;text=It%20has%20approximately%20130%20employees,of%20approximately%2035%2C000%20metric%20tons.</t>
  </si>
  <si>
    <t>BASF TODA Battery Materials LLC provides cathode active materials, including Nickel Cobalt Aluminum oxide and Nickel Cobalt Manganese oxide, for lithium-ion batteries.</t>
  </si>
  <si>
    <t>Toda America Battle Creek Lithium-ion Battery Material Manufacturing Plant I</t>
  </si>
  <si>
    <t>Nickel cobalt aluminum oxide</t>
  </si>
  <si>
    <t>4750 W Dickman Rd</t>
  </si>
  <si>
    <t>Battle Creek</t>
  </si>
  <si>
    <t>269-962-0353</t>
  </si>
  <si>
    <t>BASF
Toda Kogyo Corporation</t>
  </si>
  <si>
    <t>Hiroshima</t>
  </si>
  <si>
    <t>Japan</t>
  </si>
  <si>
    <t>BNEF: Interactive Datasets/Storage/Component manufacturers/All components; catalysts.basf.com; https://www.basf.com/jp/en/who-we-are/microsites/basf-toda-battery-materials.html</t>
  </si>
  <si>
    <t>Toda America Battle Creek Lithium-ion Battery Material Manufacturing Plant II</t>
  </si>
  <si>
    <t>Toda America Battle Creek Lithium-ion Battery Material Manufacturing Plant III</t>
  </si>
  <si>
    <t>Lithium manganese oxide</t>
  </si>
  <si>
    <t>BNEF: Interactive Datasets/Storage/Component manufacturers/All components; catalysts.basf.com; https://www.basf.com/jp/en/who-we-are/microsites/basf-toda-battery-materials.html; https://www.zoominfo.com/c/toda-america-inc/145047572, https://www.automotivemanufacturingsolutions.com/ev-battery-production/basf-toda-battery-materials-now-established/34077.article</t>
  </si>
  <si>
    <t>Zoominfo lists Lithium manganese oxide, but Toda America website does not</t>
  </si>
  <si>
    <t>Battery Streak</t>
  </si>
  <si>
    <t>nano-titanium niobium oxide, nano-nickel cobalt aluminum, nano-lithium vanadiumphosphate</t>
  </si>
  <si>
    <t>https://batterystreak.com/</t>
  </si>
  <si>
    <t>4770 Calle Quetzal</t>
  </si>
  <si>
    <t>Camarillo</t>
  </si>
  <si>
    <t>Questionnaire; https://batterystreak.com/</t>
  </si>
  <si>
    <t>Battery Streak is developing ultra fast charging using its patented nanostructure process for both the anode and cathode materials. It is using niobium in its anode and is developing a cobalt and nickel-free cathode.</t>
  </si>
  <si>
    <t xml:space="preserve">Dan Alpern </t>
  </si>
  <si>
    <t>dalpern@batterystreak.com</t>
  </si>
  <si>
    <t>Birla Carbon</t>
  </si>
  <si>
    <t>https://www.birlacarbon.com/</t>
  </si>
  <si>
    <t>370 Columbian Chemicals Lane</t>
  </si>
  <si>
    <t>Centerville</t>
  </si>
  <si>
    <t>337-836-5641</t>
  </si>
  <si>
    <t>Marietta</t>
  </si>
  <si>
    <t>Birla Carbon is one of the largest manufacturers and suppliers of high-quality carbon black additives globally. Its manufacturing makes products stronger, lighter, and longer lasting.</t>
  </si>
  <si>
    <t>1800 W Oak Commons Ct</t>
  </si>
  <si>
    <t> 770-792-9400</t>
  </si>
  <si>
    <t>Boleo Copper Project</t>
  </si>
  <si>
    <t>Boleo Copper/ Cobalt Mine</t>
  </si>
  <si>
    <t>Cobalt oxide</t>
  </si>
  <si>
    <t>Mexico 1</t>
  </si>
  <si>
    <t>Santa Rosalia</t>
  </si>
  <si>
    <t>Baja California Sur</t>
  </si>
  <si>
    <t>Mexico</t>
  </si>
  <si>
    <t>52-615-152-5200</t>
  </si>
  <si>
    <t>MT</t>
  </si>
  <si>
    <t>Korea Resources Corporation (KORES)</t>
  </si>
  <si>
    <t>Wonju-si</t>
  </si>
  <si>
    <t>Gangwon-do</t>
  </si>
  <si>
    <t>Republic of Korea</t>
  </si>
  <si>
    <t>https://mmboleo.com/acerca-de-mmb/</t>
  </si>
  <si>
    <t>The Boleo Project is an advanced-stage copper-cobalt-zinc-manganese deposit in Baja California Sur, employing both underground and open-pit mining methods.</t>
  </si>
  <si>
    <t>The processing plant is designed to produce and treat 3.1 mt/year of inputs and the expected average production for the first years of operation is:
Up to 56,700 t/year of Copper Cathode
Up to 1,700 t/year of Cobalt Cathode
Up to 25,000 t/year of monohydrated zinc sulfate salt</t>
  </si>
  <si>
    <t>Borman Specialty Materials</t>
  </si>
  <si>
    <t>https://www.bormansm.com/</t>
  </si>
  <si>
    <t>560 W Lake Mead Pkwy</t>
  </si>
  <si>
    <t>Henderson</t>
  </si>
  <si>
    <t>702-651-2200</t>
  </si>
  <si>
    <t>bormansm.com, https://www.bormansm.com/about-us/#:~:text=Today%2C%20the%20site%20employs%20nearly,15%20years%20of%20work%20history. https://seekingalpha.com/article/4503319-5e-advanced-materials-the-best-way-to-play-an-emerging-market</t>
  </si>
  <si>
    <t xml:space="preserve">The Borman operation, a descendant of a U.S. government magnesium manufacturing plant, produces a variety of specialty materials, including electrolytic manganese dioxide. </t>
  </si>
  <si>
    <t>Makes electrolytic manganese dioxide, which is a feedstock for Lithium manganese oxide as well as other specialty chemicals</t>
  </si>
  <si>
    <t>Cabot Corporation</t>
  </si>
  <si>
    <t>Pampa</t>
  </si>
  <si>
    <t>Carbon nanotubes, carbon nanostructures, conductive carbon, dispersions</t>
  </si>
  <si>
    <t>https://www.cabotcorp.com/</t>
  </si>
  <si>
    <t>11561 US Hwy 60</t>
  </si>
  <si>
    <t>Cabot Pampa</t>
  </si>
  <si>
    <t>806-661-3100</t>
  </si>
  <si>
    <t>Boston</t>
  </si>
  <si>
    <t>Cabot Corporation is a specialty chemicals and performance materials company, providing conductive additives, fumed metal oxides for battery component stability, and aerogel to mitigate thermal runaway.</t>
  </si>
  <si>
    <t>Conovate Inc.</t>
  </si>
  <si>
    <t>https://www.conovateinc.com/</t>
  </si>
  <si>
    <t>1408 E. Olive St</t>
  </si>
  <si>
    <t>Milwaukee</t>
  </si>
  <si>
    <t>WI</t>
  </si>
  <si>
    <t>414-67-5995</t>
  </si>
  <si>
    <t>conovateinc.com; BNEF: 2020 Battery Startups; https://www.buzzfile.com/business/Conovate,-Inc.-414-967-5995</t>
  </si>
  <si>
    <t>Conovate produces an advanced carbon-based nanomaterial, the world's only form of solid carbon monoxide. Benefits for the lithium-ion battery industry include sustainability, bio-renewable feedstock, and a secure supply chain.</t>
  </si>
  <si>
    <t>Formerly SafeLi at safelimaterials.com</t>
  </si>
  <si>
    <t>Controlled Thermal Resources is a U.S. company specializing in lithium and battery materials. Using a fully-integrated onsite process, it quickly produces battery-grade lithium in one location.</t>
  </si>
  <si>
    <t>GM formed strategic investment and commercial collaboration to obtain lithium; Stage 1 is 20k Lithium hydroxide (5,800 MT contained Li);  Facility is also listed in raw material extraction</t>
  </si>
  <si>
    <t xml:space="preserve">Lithium carbonate </t>
  </si>
  <si>
    <t>E3 Lithium Corp.</t>
  </si>
  <si>
    <t xml:space="preserve">Clearwater Lithium Project </t>
  </si>
  <si>
    <t>https://www.e3metalscorp.com/</t>
  </si>
  <si>
    <t>Center of Red Deer (est.)</t>
  </si>
  <si>
    <t>Red Deer</t>
  </si>
  <si>
    <t>AB</t>
  </si>
  <si>
    <t>587-324-2775</t>
  </si>
  <si>
    <t>E3 Metals Corp.</t>
  </si>
  <si>
    <t>Calgary</t>
  </si>
  <si>
    <t>e3metalscorp.com; https://static1.squarespace.com/static/5bee50e036099b521ae8df0b/t/6102d980478e4578d61061d6/1627576708680/202108_E3Metals_CorporatePresentation.pdf; https://static1.squarespace.com/static/5bee50e036099b521ae8df0b/t/5fe1476fe77a3c5c7ed7cff7/1608599428175/NI43-101+Report+2020-12-21+Final.pdf; https://www.livetechlovelife.com/stories/e3-metals-powering-the-green-revolution</t>
  </si>
  <si>
    <t xml:space="preserve">E3 Lithium is a lithium resource and technology company working towards the production of lithium products to power the growing electrical revolution. </t>
  </si>
  <si>
    <t xml:space="preserve">Plans to produce in 2025/26 at 20k MT LHM - Li hydroxide monohydrate; Converted to MT contained Li by multiplying by 0.165; currently developing pilot prototype (2021/2022); Employment numbers from NI 43-101 Technical Report; Center of Red Deer for GPS; Final product is battery grade LIOH </t>
  </si>
  <si>
    <t>EcoPro CAM Canada LP</t>
  </si>
  <si>
    <t>Bécancour  Facility</t>
  </si>
  <si>
    <t>Cathode Active Material</t>
  </si>
  <si>
    <t>Lithium nickel manganese cobalt</t>
  </si>
  <si>
    <t>https://ecoprobm.co.kr/eng</t>
  </si>
  <si>
    <t>TBD</t>
  </si>
  <si>
    <t>EcoProBM</t>
  </si>
  <si>
    <t>Cheongju-si</t>
  </si>
  <si>
    <t>North Chungcheong</t>
  </si>
  <si>
    <t>South Korea</t>
  </si>
  <si>
    <t>https://media.ford.com/content/fordmedia/fna/us/en/news/2023/08/17/ecoprobm--sk-on--ford-investing-in-quebec--building-cathode-plan.html</t>
  </si>
  <si>
    <t>The JV will invest C$1.2 billion on the facility</t>
  </si>
  <si>
    <t>Electra Battery Materials Corp.</t>
  </si>
  <si>
    <t>Electra's Canadian Refinery</t>
  </si>
  <si>
    <t xml:space="preserve">Cobalt sulfate </t>
  </si>
  <si>
    <t>https://www.electrabmc.com/</t>
  </si>
  <si>
    <t>Highway 567</t>
  </si>
  <si>
    <t>North Cobalt</t>
  </si>
  <si>
    <t>P0J 1RO</t>
  </si>
  <si>
    <t>775-856-5700</t>
  </si>
  <si>
    <t>Electra Battery Materials Corp</t>
  </si>
  <si>
    <t>https://electrabmc.com/wp-content/uploads/2022/06/06_15_22-Electra-BMC-June-2022.pdf; electrabmc.com</t>
  </si>
  <si>
    <t>Electra is building an integrated, localized and environmentally sustainable  battery materials park. It will host cobalt and nickel sulfate plants, a lithium-ion battery recycling facility, and battery precursor material production.</t>
  </si>
  <si>
    <t>Commissioning expected 12/2022 with ramp to 5,000 MT/yr contained Co by 6/2023 and 6,500 MT/yr contained Co by 7/2024; Facility will add battery recycling in 2023, and nickel sulfate and precursor to cathode active material production in 2025</t>
  </si>
  <si>
    <t>Element 25</t>
  </si>
  <si>
    <t>E25 HPMSM</t>
  </si>
  <si>
    <t>https://www.element25.com.au/site/content/</t>
  </si>
  <si>
    <t>Ascencion Parish</t>
  </si>
  <si>
    <t>MT HPMSM/yr</t>
  </si>
  <si>
    <t>https://www.element25.com.au/</t>
  </si>
  <si>
    <t>Osborne Park</t>
  </si>
  <si>
    <t>https://www.greencarcongress.com/2024/01/20240106-e25.html; https://www.proactiveinvestors.com.au/companies/news/1026739/element-25-achieves-important-hpmsm-feasibility-milestone-with-general-motors-1026739.html;</t>
  </si>
  <si>
    <t>Element 25 operates its Butcherbird Manganese Project in Western Australia and is developing the capability to produce high purity manganese sulfate monohydrate for the electric vehicle market.</t>
  </si>
  <si>
    <t>Construction should start in late 2024 with production in 2025; 1st train is 65,000 MT HPMSM/yr</t>
  </si>
  <si>
    <t>Enevate</t>
  </si>
  <si>
    <t>https://www.enevate.com/</t>
  </si>
  <si>
    <t>101 Theory, Suite 200</t>
  </si>
  <si>
    <t>Irvine</t>
  </si>
  <si>
    <t>949-243-0399</t>
  </si>
  <si>
    <t>Enevate Corporation</t>
  </si>
  <si>
    <t>enevate.com, https://growjo.com/company/Enevate_Corporation, https://www.yahoo.com/now/enevate-achieves-major-goals-2021-100000895.html?guccounter=1&amp;guce_referrer=aHR0cHM6Ly93d3cuZ29vZ2xlLmNvbS8&amp;guce_referrer_sig=AQAAACnbVQfS6hRg4CyW96-lML-IpknAVlziJU9-6oVWc0SRi6EKinNd0ClSTKlQp0bFcKqn_EAm50I6jgXlrgK00S2dgof2eWHXANTgRiKPq5zwGUG_n9hQ5-5GWGxFFoLybtIQL5di-AWidOBJVd7Qlzj7uuQgIJMINzwkc_iPujAG</t>
  </si>
  <si>
    <t xml:space="preserve">Enevate produces lithium-ion battery technologies that result in a vehicle charging time 10x faster than conventional EV batteries. </t>
  </si>
  <si>
    <t>EVelution Energy</t>
  </si>
  <si>
    <t>Yuma Facility</t>
  </si>
  <si>
    <t>https://www.evelutionenergy.com/</t>
  </si>
  <si>
    <t>2454 West 5th Street</t>
  </si>
  <si>
    <t>Yuma</t>
  </si>
  <si>
    <t>AZ</t>
  </si>
  <si>
    <t>Evelutionenergy.com</t>
  </si>
  <si>
    <t>EVelution Energy is  building the first solar-powered, carbon-neutral cobalt processing facility in the United States.</t>
  </si>
  <si>
    <t>Solar powered carbon neutral facility; construction is expected to start in 2024 and operations will start in 2026; $200M investment</t>
  </si>
  <si>
    <t>Farad Power Inc.</t>
  </si>
  <si>
    <t>Anode battery grade materials</t>
  </si>
  <si>
    <t>428 Oakmead Parkway</t>
  </si>
  <si>
    <t>Sunnyvale</t>
  </si>
  <si>
    <t>94085</t>
  </si>
  <si>
    <t>408-472-3696</t>
  </si>
  <si>
    <t>Farad Power transforms agricultural waste into sustainable graphite for lithium-ion batteries, using biomass-derived chemicals in an eco-friendly process that supports an American supply chain.</t>
  </si>
  <si>
    <t>Vinod Nair</t>
  </si>
  <si>
    <t>vinod@faradpower.com</t>
  </si>
  <si>
    <t>412-452-4004</t>
  </si>
  <si>
    <t>First Phosphate Corp.</t>
  </si>
  <si>
    <t>Phosphate rock</t>
  </si>
  <si>
    <t>https://firstphosphate.com/</t>
  </si>
  <si>
    <t>1055 West Georgia St</t>
  </si>
  <si>
    <t>V6E 3P3</t>
  </si>
  <si>
    <t>MT LFP/yr</t>
  </si>
  <si>
    <t>First Phosphate is a mineral development company dedicated to extracting and purifying phosphate to produce cathode active material for the lithium iron phosphate battery industry with a low carbon footprint.</t>
  </si>
  <si>
    <t>Bennett Kurtz</t>
  </si>
  <si>
    <t>Bennett@firstphosphate.com</t>
  </si>
  <si>
    <t>Focus Graphite</t>
  </si>
  <si>
    <t>Lac Knife Project</t>
  </si>
  <si>
    <t>Spherical graphite</t>
  </si>
  <si>
    <t>https://www.focusgraphite.com/</t>
  </si>
  <si>
    <t>945 Princess Street</t>
  </si>
  <si>
    <t>Kingston</t>
  </si>
  <si>
    <t>K7L 0E9</t>
  </si>
  <si>
    <t>613-241-4040</t>
  </si>
  <si>
    <t>MT graphite concentrate/yr</t>
  </si>
  <si>
    <t>Focus Graphite, Inc.</t>
  </si>
  <si>
    <t>focusgraphite.com; https://www.focusgraphite.com/wp-content/uploads/2021/04/Focus-Graphite-Corporate-Presentation-April-2021.pdf; https://www.crunchbase.com/organization/focus-graphite; https://www.zoominfo.com/c/focus-graphite-inc/353618425</t>
  </si>
  <si>
    <t>Focus Graphite develops high-grade flake graphite deposits to supply top quality battery-grade graphite, a material critical to green energy storage and consumption.</t>
  </si>
  <si>
    <t>Currently in2nd phase of core drilling program. Location provided is HQ</t>
  </si>
  <si>
    <t>NICO Project - Alberta Refinery</t>
  </si>
  <si>
    <t>Alberta</t>
  </si>
  <si>
    <t>MT/yr cobalt sulfate</t>
  </si>
  <si>
    <t>https://www.fortuneminerals.com/; https://s1.q4cdn.com/337451660/files/doc_presentations/2023/231001-fortune-minerals-nico-project-presentation.pdf</t>
  </si>
  <si>
    <t>Nico is a vertically integrated cobalt-gold-bismuth-copper project that is slated to include a mine in Northwest Territories and a hydrometallurgical refinery in Alberta. According to a 2020 development plan, an underground mine at Nico and an associated refinery to be built in Alberta would produce an average of 1,800 metric tons of battery-grade cobalt sulfate. Co back calculated from cobalt sulfate. Assumed Edmonton to get GPS</t>
  </si>
  <si>
    <t>Gotion</t>
  </si>
  <si>
    <t>Gotion Big Rapids Battery Components Plant</t>
  </si>
  <si>
    <t>https://www.gotion.com/</t>
  </si>
  <si>
    <t>Big Rapids</t>
  </si>
  <si>
    <t>Gotion High-Tech</t>
  </si>
  <si>
    <t>https://www.en.gotion.com.cn/</t>
  </si>
  <si>
    <t>Heifei</t>
  </si>
  <si>
    <t xml:space="preserve"> </t>
  </si>
  <si>
    <t>China</t>
  </si>
  <si>
    <t>BNEF Cell component database; https://www.wzzm13.com/article/news/local/gotion-battery-plant-approved-near-big-rapids/69-3dbe01e7-2544-4ed7-b013-bbb1d74155ce; https://rightplace.nyc3.cdn.digitaloceanspaces.com/production/uploads/downloads/public-resources/Gotion-Updated-FAQ-102622-002.pdf; https://www.michigan.gov/whitmer/news/press-releases/2022/10/05/whitmer-announces-new-battery-component-manufacturing-facility-in-big-rapids</t>
  </si>
  <si>
    <t xml:space="preserve">Based in the Silicon Valley, Gotion is an energy solutions company that aims to innovate and create the next generation of battery materials and technologies. </t>
  </si>
  <si>
    <t>Investment of $2.3B; the facility has met community opposition; no. employees was apportioned by production rates</t>
  </si>
  <si>
    <t>MT anode materials/yr</t>
  </si>
  <si>
    <t xml:space="preserve">Based in the Silicon Valley, Gotion is an energy solutions company that aims to innovate and create the next generation of battery materials and technologies.  </t>
  </si>
  <si>
    <t>Graphex Technologies LLC</t>
  </si>
  <si>
    <t>Warren Graphite Facility</t>
  </si>
  <si>
    <t>https://www.graphexgroup.com/</t>
  </si>
  <si>
    <t>Warren</t>
  </si>
  <si>
    <t>Graphex Group Ltd</t>
  </si>
  <si>
    <t>Hong Kong</t>
  </si>
  <si>
    <t>Jay DB; graphexgroup.com; https://www.detroitnews.com/story/business/autos/2022/03/22/graphex-technologies-put-graphite-processing-site-warren/9457731002/; https://www.businesswire.com/news/home/20230223005314/en/Graphex-Technologies-Update-Global-Expansion-Progress-and-Business-Strategy-Highlights</t>
  </si>
  <si>
    <t>Graphex Group is a volume producer of spherical graphite for Li-ion battery anodes and provides professional services to the renewable energy sector</t>
  </si>
  <si>
    <t>Developing a pitch coating facility; expected on-line Q1 2024</t>
  </si>
  <si>
    <t>Green Graphite Technologies</t>
  </si>
  <si>
    <t>Pilot</t>
  </si>
  <si>
    <t>Graphite</t>
  </si>
  <si>
    <t>https://greengraphitetech.com/</t>
  </si>
  <si>
    <t>759 Progress Ave.</t>
  </si>
  <si>
    <t>K7M 6N6</t>
  </si>
  <si>
    <t>Green Graphite Technologies is commercializing a cost effective and eco-friendly process to transform natural flake graphite into lithium-ion battery grade graphite.</t>
  </si>
  <si>
    <t>Jean-Yves Huot</t>
  </si>
  <si>
    <t>jean-yves@greengraphitetech.com</t>
  </si>
  <si>
    <t>Group14 Technologies</t>
  </si>
  <si>
    <t>Group14 Woodinville Plant</t>
  </si>
  <si>
    <t>https://www.group14.technology/</t>
  </si>
  <si>
    <t>8502 Maltby Rd</t>
  </si>
  <si>
    <t>Woodinville</t>
  </si>
  <si>
    <t>206-385-0385</t>
  </si>
  <si>
    <t>Group14 Technologies, Inc.</t>
  </si>
  <si>
    <t>https://www.energy.gov/mesc/bipartisan-infrastructure-law-battery-materials-processing-and-battery-manufacturing-recycling ; https://group14.technology/en/news/group14-technologies-begins-construction-of-the-worlds-largest-commercial-factory-for-advanced-silicon-battery-materials-</t>
  </si>
  <si>
    <t xml:space="preserve">Group14 develops advanced silicon anode battery materials through a scalable modular manufacturing process that provides high energy density and cycle life sustainability. </t>
  </si>
  <si>
    <t>group14.technology; BNEF: 2020 Battery Startups; https://www.zoominfo.com/c/group14-technologies/418083522; Questionnaire; https://group14.technology/en/news/group14-launches-commercial-manufacturing-factory-to-onshore-domestic-battery-supply-chain;https://www.crunchbase.com/organization/group14-technologies;https://group14.technology/en/news/group14-launches-commercial-manufacturing-factory-to-onshore-domestic-battery-supply-chain</t>
  </si>
  <si>
    <t>Group14 Technologies, a global provider of silicon-carbon composite materials for lithium-ion markets, today announced the launch of its first commercial-scale 27,000-square foot U.S. manufacturing factory to meet demand for higher-performing lithium-silicon anode materials. The new factory, located at Group14 HQ in Woodinville, Washington</t>
  </si>
  <si>
    <t>Hycamite TCD Technologies Ltd</t>
  </si>
  <si>
    <t>https://hycamite.com/</t>
  </si>
  <si>
    <t>Kokkola</t>
  </si>
  <si>
    <t>Finland</t>
  </si>
  <si>
    <t xml:space="preserve">We are currently based in Kokkola, Finland. The location of our US office will be announced later this year. </t>
  </si>
  <si>
    <t>Suvi Nygård</t>
  </si>
  <si>
    <t>suvi.nygard@hycamite.com</t>
  </si>
  <si>
    <t>358- 503024499</t>
  </si>
  <si>
    <t>ICL-IP America Inc.</t>
  </si>
  <si>
    <t>St. Louis Facility</t>
  </si>
  <si>
    <t>Lithium iron phosphate</t>
  </si>
  <si>
    <t>https://www.icl-ip.com/</t>
  </si>
  <si>
    <t>8201 Idaho Ave</t>
  </si>
  <si>
    <t>314-577-1600</t>
  </si>
  <si>
    <t>MT Lithium iron phosphate/yr</t>
  </si>
  <si>
    <t>ICL Industrial Products</t>
  </si>
  <si>
    <t>Israel</t>
  </si>
  <si>
    <t>https://www.energy.gov/sites/default/files/2022-11/DOE%20BIL%20Battery%20FOA-2678%20Selectee%20Fact%20Sheets.pdf; icl-ip.com; icl-pp.com</t>
  </si>
  <si>
    <t xml:space="preserve">ICL-IP, a global specialty minerals company, is building a battery materials manufacturing plant in St. Louis expected to be one of first large-scale lithium iron phosphate (LFP) facility in U.S. </t>
  </si>
  <si>
    <t>Recipient of DOE BI Battery FOA-2678 to build two 15k MT/yr Lithium iron phosphate powder lines; Facility was stated to be at the same site as their Carondelet St. Louis facility.</t>
  </si>
  <si>
    <t>Ioneer</t>
  </si>
  <si>
    <t>Rhyolite Ridge Lithium-Boron Project</t>
  </si>
  <si>
    <t>https://www.ioneer.com/</t>
  </si>
  <si>
    <t>Silver Peak (nearest)</t>
  </si>
  <si>
    <t>775-382-4800</t>
  </si>
  <si>
    <t>Ioneer Ltd</t>
  </si>
  <si>
    <t>Sydney</t>
  </si>
  <si>
    <t>Ioneer seeks to develop a U.S.-based source of lithium and boron that can be extracted in an environmentally and socially responsible manner.</t>
  </si>
  <si>
    <t>Recipient of $100M for project from DE-FOA-2678. Facility location has not yet been selected and so HQ was used for location; Will build two 2,000 MT/yr modules</t>
  </si>
  <si>
    <t>Ionic Mineral Technologies is a vertically integrated company supplying naturally derived, drop-in anode materials using a patented technology. Ionic MT owns the highest purity deposit of nano-structured clay.</t>
  </si>
  <si>
    <t>Lanxess 70% 
Standard Lithium 30%</t>
  </si>
  <si>
    <t>Lanxess Plant</t>
  </si>
  <si>
    <t xml:space="preserve">https://www.lanxess.com </t>
  </si>
  <si>
    <t>2226 Haynesville Hwy</t>
  </si>
  <si>
    <t>El Dorado</t>
  </si>
  <si>
    <t>AR</t>
  </si>
  <si>
    <t>203-573-2000</t>
  </si>
  <si>
    <t>Lanxess 70%
Standard Lithium 30%</t>
  </si>
  <si>
    <t>https://www.lanxess.com
https://www.standardlithium.com/</t>
  </si>
  <si>
    <t>Cologne
Vancouver</t>
  </si>
  <si>
    <t>North Rhine-Westphalia
BC</t>
  </si>
  <si>
    <t>Germany,
Canada</t>
  </si>
  <si>
    <t>standardlithium.com, https://www.standardlithium.com/projects/arkansas-smackover#:~:text=Annual%20production%3A%2020%2C900%20tonnes%20lithium%20carbonate; https://lanxess.com/en/INSIDE-LANXESS/X-PERIENCE/Stories/2020/El-Dorado#:~:text=LANXESS%20is%20at%20home%20in,additives%20and%20brominated%20products%20business.</t>
  </si>
  <si>
    <t xml:space="preserve">LANXESS plans to supply Standard Lithium with lithium-rich brine required for lithium extraction to benefit from the lithium market and strengthen the margin of its additive business. 
</t>
  </si>
  <si>
    <t>Website says 20,900 tonnes LCOE/yr from all 3 facilities. Production was divided equally as no other info was available.  Developing the LISTR Direct Lithium Extraction technology and SiFT.  LISTR makes LiCl and SiFT converts to battery grade LCO; 430 employees over 3 plants - assumed divided equally</t>
  </si>
  <si>
    <t>Lanxess South Plant</t>
  </si>
  <si>
    <t>324 Southfield Cutoff</t>
  </si>
  <si>
    <t>standardlithium.com; https://www.standardlithium.com/investors/news-events/press-releases/detail/94/standard-lithium-announces-delivery-of-its-sift-lithium; https://lanxess.com/en/INSIDE-LANXESS/X-PERIENCE/Stories/2020/El-Dorado#:~:text=LANXESS%20is%20at%20home%20in,additives%20and%20brominated%20products%20business.</t>
  </si>
  <si>
    <t>Lanxess West Plant</t>
  </si>
  <si>
    <t>https://www.standardlithium.com/</t>
  </si>
  <si>
    <t>5821 Shuler Rd</t>
  </si>
  <si>
    <t>Magnolia</t>
  </si>
  <si>
    <t>standardlithium.com; https://lanxess.com/en/INSIDE-LANXESS/X-PERIENCE/Stories/2020/El-Dorado#:~:text=LANXESS%20is%20at%20home%20in,additives%20and%20brominated%20products%20business.</t>
  </si>
  <si>
    <t xml:space="preserve"> Standard Lithium LANXESS plans to supply with lithium-rich brine required for lithium extraction to benefit from the lithium market and strengthen the margin of its additive business. 
</t>
  </si>
  <si>
    <t>LG Chem</t>
  </si>
  <si>
    <t>LG Chem Clarksville  Plant</t>
  </si>
  <si>
    <t>https://www.lgchem.com/</t>
  </si>
  <si>
    <t>Interstate 24, Exit 4</t>
  </si>
  <si>
    <t>Clarksville</t>
  </si>
  <si>
    <t>Seoul</t>
  </si>
  <si>
    <t>Gyeonggi</t>
  </si>
  <si>
    <t>BNEF Cell Component Database; https://clarksvillenow.com/local/lg-chem-to-build-3-2-billion-plant-in-clarksville-to-supply-material-for-ev-batteries/</t>
  </si>
  <si>
    <t xml:space="preserve">LG Chem is a science-oriented corporation working in the areas of protochemicals, advanced materials, and life sciences. 
</t>
  </si>
  <si>
    <t>Facility will meet capacity by 2027; $3.2B investment</t>
  </si>
  <si>
    <t>Libama LLC</t>
  </si>
  <si>
    <t>https://www.libamapower.com/</t>
  </si>
  <si>
    <t>725 Russell Rd</t>
  </si>
  <si>
    <t>Cookeville</t>
  </si>
  <si>
    <t>931-526-9591</t>
  </si>
  <si>
    <t>li-bama.com</t>
  </si>
  <si>
    <t xml:space="preserve">Libama uses Advanced Metal Anode technology to enable the dramatic improvement of lithium batteries. The technology improves power, cost, safety, charge, and flexibility. </t>
  </si>
  <si>
    <t>Thacker Pass Project</t>
  </si>
  <si>
    <t xml:space="preserve">Lithium Americas  is developing the Thacker Pass project, which provides an opportunity to create a North American lithium battery supply chain for electric vehicles. </t>
  </si>
  <si>
    <t>Missouri Cobalt is committed to producing clean and ethical battery metals that will support the advancement of America’s renewable energy resources, creating good jobs in Madison County and being a good steward of the environment.</t>
  </si>
  <si>
    <t>Mitra Chem</t>
  </si>
  <si>
    <t>https://www.mitrachem.com/</t>
  </si>
  <si>
    <t>1245 Terra Bella Ave</t>
  </si>
  <si>
    <t>Mountain View</t>
  </si>
  <si>
    <t>https://www.saurenergy.com/solar-energy-news/mitra-chem-raises-20-m-series-a-to-fund-li-ion-battery-materials-rd; https://www.linkedin.com/company/mitrachem</t>
  </si>
  <si>
    <t>Mitra Chem is innovating and commercializing iron-based cathode materials to enable mass-market electrification in transportation and energy storage</t>
  </si>
  <si>
    <t>Secured $20M in Series A funding in 11/2021 to expand NA pre-pilot production capacity; Employee range: 11-50</t>
  </si>
  <si>
    <t>Nano One Materials Corp.</t>
  </si>
  <si>
    <t>Nano One CAM Facility</t>
  </si>
  <si>
    <t>https://www.nanoone.ca/</t>
  </si>
  <si>
    <t>280 Av. Liberté</t>
  </si>
  <si>
    <t>Candiac</t>
  </si>
  <si>
    <t>J5R 6X1</t>
  </si>
  <si>
    <t>514-906-1396</t>
  </si>
  <si>
    <t>NanoOne</t>
  </si>
  <si>
    <t>Burnaby</t>
  </si>
  <si>
    <t>nanoone.ca; BNEF Cell Component Database</t>
  </si>
  <si>
    <t>Nano One is a technology company with a focus on the production of cathode powders used in lithium-ion batteries. Its unique production boosts battery capacity, charge, cycling, and lowers cost.</t>
  </si>
  <si>
    <t>Previously a Phostech Lithium plant, then J-M; Acquired in 2022</t>
  </si>
  <si>
    <t>NanoGraf Corporation</t>
  </si>
  <si>
    <t>HQ</t>
  </si>
  <si>
    <t>https://www.nanograf.com/</t>
  </si>
  <si>
    <t>3440 S Dearborn St #113N</t>
  </si>
  <si>
    <t xml:space="preserve">	413-478-9712</t>
  </si>
  <si>
    <t>MT AAM/yr</t>
  </si>
  <si>
    <t>Questionnaire; nanograf.com;  Pitchbook.com; https://www.globenewswire.com/en/news-release/2022/11/30/2564914/0/en/NanoGraf-Wins-Contract-from-U-S-Government-to-Develop-First-Large-Volume-Advanced-Silicon-Anode-Manufacturing-Facility-in-the-U-S.html</t>
  </si>
  <si>
    <t>NanoGraf has developed a novel high-energy density Si-based anode material that has long-term potential to replace graphite-based anodes in lithium-ion batteries.</t>
  </si>
  <si>
    <t>Pilot plant located in Japan. The new plant will produce 35 MT/y by the end of 2023 and scale up to 1000 MT/yr and will be located in the U.S. The HQ was used for GPS</t>
  </si>
  <si>
    <t>Nanotech Energy</t>
  </si>
  <si>
    <t>https://www.nanotechenergy.com/</t>
  </si>
  <si>
    <t>12100 Wilshire Blvd., Suite 800</t>
  </si>
  <si>
    <t>Los Angeles</t>
  </si>
  <si>
    <t>800-995-5491</t>
  </si>
  <si>
    <t>nanotechenergy.com; BNEF: 2020 Battery Startups; Pitchbook.com</t>
  </si>
  <si>
    <t>Nanotech Energy develops next-gen super materials, including graphene-powered batteries that serve as a non-flammable, inexpensive, and stable electrolyte.</t>
  </si>
  <si>
    <t>Developing graphene anode materials that could be used in advanced batteries; Are also developing a non-flammable LiB</t>
  </si>
  <si>
    <t>nanotechenergy.com; BNEF: 2020 Battery Startups; https://www.buzzfile.com/business/Nanotech-Energy,-Inc.-310-806-9202; https://www.zoominfo.com/c/nanotech-energy-inc/401335897</t>
  </si>
  <si>
    <t>Conversion Facility</t>
  </si>
  <si>
    <t>https://www.pallinghurst.com/nemaska-lithium/</t>
  </si>
  <si>
    <t>Questionnaire; nemaskalithium.com; https://nemaskalithium.com/en/investors/press-releases/2021/5ca9c830-0a75-41bc-abf1-a441503e046b/;https://s22.q4cdn.com/453302215/files/doc_financials/2022/q1/Press-Release-LTHM-1Q22-Earnings_vFinal.pdf;https://www.datanyze.com/companies/nemaska-lithium/354174670</t>
  </si>
  <si>
    <t>Nemaska Lithium enables a cleaner, healthier and more sustainable world through the supply of high-quality critical materials and our strategy for long-term value for all our stakeholders.</t>
  </si>
  <si>
    <t>Will process ore/concentrates from Whabouchi mine; GPS is based on Quebec Societe-Parc Industriel in Becancour</t>
  </si>
  <si>
    <t>Advanced Materials Plant</t>
  </si>
  <si>
    <t>https://www.nmg.com/operations//</t>
  </si>
  <si>
    <t>MT spherical graphite/yr</t>
  </si>
  <si>
    <t>nouveaumonde.group; Propulsion Quebec; Questionnaire; HTTPs://www.crunchbase.com/organization/nouveau-monde-graphite;https://www.juniorminingnetwork.com/junior-miner-news/press-releases/1280-tsx-venture/nou/118250-nmg-provides-a-quarterly-update-and-releases-its-annual-report-disciplined-execution-of-the-company-s-business-plan.html#:~:text=This%20last%20process%20step%20will,2%2C000%20tpa%20of%20anode%20material; https://www.zoominfo.com/c/nouveau-monde-graphite-inc/357506191</t>
  </si>
  <si>
    <t xml:space="preserve">Nouveau Monde Graphite develops graphite-based advanced anode materials to deliver on performance specs while ensuring traceability and a carbon-neutral footprint. </t>
  </si>
  <si>
    <t>Have received all equipment and expect to commission summer 2022 for Phase 2</t>
  </si>
  <si>
    <t>Novonix</t>
  </si>
  <si>
    <t>Riverside</t>
  </si>
  <si>
    <t>https://www.novonixgroup.com/</t>
  </si>
  <si>
    <t>1029 West 19th St.</t>
  </si>
  <si>
    <t>Chattanooga</t>
  </si>
  <si>
    <t>423-541-5541</t>
  </si>
  <si>
    <t>MT synthetic graphite/yr</t>
  </si>
  <si>
    <t>Novonix Ltd</t>
  </si>
  <si>
    <t>QLD</t>
  </si>
  <si>
    <t>novonixgroup.com; https://www.novonixgroup.com//wp-content/uploads/2021/06/02387036.pdf; https://www.novonixgroup.com/novonix-provides-update-on-scaling-u-s-production-of-synthetic-graphite-anode-materials/</t>
  </si>
  <si>
    <t>Novonix provides advanced, high-performance materials, equipment, and services for the lithium-ion battery industry, with operations in the United States and Canada.</t>
  </si>
  <si>
    <t>Plans to scale up to 3000 MT/yr by end of 2024 and 12000 MT/yr by 2027 to support KORE manufacturing</t>
  </si>
  <si>
    <t>Novonix Anode Materials LLC (NAM)</t>
  </si>
  <si>
    <t>Lookout Valley</t>
  </si>
  <si>
    <t>353 Corporate Pl</t>
  </si>
  <si>
    <t>https://www.energy.gov/sites/default/files/2022-11/DOE%20BIL%20Battery%20FOA-2678%20Selectee%20Fact%20Sheets.pdf</t>
  </si>
  <si>
    <t>Novonix Anode Materials is a domestic supplier of battery-grade synthetic graphite focused on large-scale and sustainable production, using proprietary graphite process technology and R&amp;D capabilities.</t>
  </si>
  <si>
    <t>Recipient of $150M from DE-FOA-2678 to build this facility; This company is a wholly owned subsidiary of Novonix LLC</t>
  </si>
  <si>
    <t>Paraclete Energy, Inc.</t>
  </si>
  <si>
    <t>https://www.paracleteenergy.com/</t>
  </si>
  <si>
    <t>700 W Industrial Dr</t>
  </si>
  <si>
    <t>Chelsea</t>
  </si>
  <si>
    <t>734-288-4120</t>
  </si>
  <si>
    <t>paracleteenergy.com</t>
  </si>
  <si>
    <t>Questionnaire; paracleteenergy.com, https://www.crunchbase.com/organization/paraclete-energy</t>
  </si>
  <si>
    <t>Paraclete Energy Inc. manufactures high-capacity, cycle-stable silicon for the lithium-ion battery market, using a patented artificial SEI.</t>
  </si>
  <si>
    <t>Workforce Range:  11-50; used average</t>
  </si>
  <si>
    <t>Piedmont Lithium Limited</t>
  </si>
  <si>
    <t>Tennessee Lithium</t>
  </si>
  <si>
    <t>Etowah</t>
  </si>
  <si>
    <t>Belmont</t>
  </si>
  <si>
    <t>https://piedmontlithium.com/piedmont-lithium-selects-tennessee-for-new-lithium-hydroxide-project/;  https://www.energy.gov/sites/default/files/2022-11/DOE%20BIL%20Battery%20FOA-2678%20Selectee%20Fact%20Sheets.pdf</t>
  </si>
  <si>
    <t xml:space="preserve">Piedmont Lithium is developing a world-class integrated lithium business in the United States, enabling the transition to a net-zero world and the creation of a clean energy economy in America. </t>
  </si>
  <si>
    <t>Planned production: 30,000 MT Lithium hydroxide/yr sourced primarily from Piedmont's international project investments; Definitive Feasibility Study (DFS) by eOY 2022 with production in 2025. Received $141 under DE-FOA-2678  for the facility</t>
  </si>
  <si>
    <t>Piedmont Carolina Lithium</t>
  </si>
  <si>
    <t>5706 Dallas Cherryville Hwy 279</t>
  </si>
  <si>
    <t>704-461-8000</t>
  </si>
  <si>
    <t>piedmontlithium.com; Propulsion Quebec; Questionnaire, https://piedmontlithium.com/piedmont-lithium-outlines-2022-development-plans/;  https://wiza.co/d/piedmont-lithium-limited/bc1c</t>
  </si>
  <si>
    <t>Primet Precision Materials</t>
  </si>
  <si>
    <t>Primet</t>
  </si>
  <si>
    <t>https://www.primetprecision.com/</t>
  </si>
  <si>
    <t>950 Danby Rd</t>
  </si>
  <si>
    <t>Ithaca</t>
  </si>
  <si>
    <t>607-277-1530</t>
  </si>
  <si>
    <t>Questionnaire; primetprecision.com</t>
  </si>
  <si>
    <t>Advanced cathode and anode materials produced by optimizing materials at the nano scale, NanoScission</t>
  </si>
  <si>
    <t>Primet Precision Materials is an advanced materials company focused on meeting society's critical need for improved battery performance in applications ranging from consumer handheld devices to electric and hybrid-electric vehicles.</t>
  </si>
  <si>
    <t>Rock Tech Lithium</t>
  </si>
  <si>
    <t>Rock Creek</t>
  </si>
  <si>
    <t>https://www.rocktechlithium.com</t>
  </si>
  <si>
    <t>240-333 Bay Street</t>
  </si>
  <si>
    <t>M5H 2T6</t>
  </si>
  <si>
    <t>778-358-5200</t>
  </si>
  <si>
    <t>https://www.prnewswire.com/news-releases/rock-tech-shortlists-sites-in-ontario-for-its-next-lithium-converter-and-relocates-canadian-headquarters-to-toronto-301960603.html; https://www.rocktechlithium.com/news/shortlist-of-sites-in-ontario-for-next-lithium-converter;</t>
  </si>
  <si>
    <t>Rock Tech Lithium is a cleantech company powering the electric mobility revolution with high-quality lithium hydroxide from its  Canadian mineral project and lithium hydroxide converter technology.</t>
  </si>
  <si>
    <t>Looking at sites in the districts of Thunder Bay, Sudbury, Nipissing and in the Leeds and Grenville areas; Used HQ for location</t>
  </si>
  <si>
    <t>SGL Carbon</t>
  </si>
  <si>
    <t>SGL Carbon LLC Morganton</t>
  </si>
  <si>
    <t>https://www.sglcarbon.com/</t>
  </si>
  <si>
    <t>307 Jamestown Road</t>
  </si>
  <si>
    <t>Morganton</t>
  </si>
  <si>
    <t>828-437-3221</t>
  </si>
  <si>
    <t>Wiesbaden</t>
  </si>
  <si>
    <t>Hesse</t>
  </si>
  <si>
    <t>sglcarbon.com</t>
  </si>
  <si>
    <t>SGL Carbon is a technology-based development of carbon-based solutions, helping customers improve their performance by optimizing materials at the nano scale and delivering those improvements through sustainable, robust processes.</t>
  </si>
  <si>
    <t>SGL Carbon produces a wide range of customized solutions made of specialty graphite for various growth markets. The main products are applications for production facilities in the semiconductor, solar and LED industries, as well as pump components and bearing for traditional as well as electric vehicles</t>
  </si>
  <si>
    <t>SGL Carbon LLC Sinking Spring</t>
  </si>
  <si>
    <t>796 Fritztown Road</t>
  </si>
  <si>
    <t>Sinking Spring</t>
  </si>
  <si>
    <t>PA</t>
  </si>
  <si>
    <t>610-670-4040</t>
  </si>
  <si>
    <t>sglcarbon.com; https://www.sglcarbon.com/en/newsroom/news/press-report/sgl-group-signed-agreement-to-sell-its-graphite-electrode-business-to-showa-denko-sdk-1/</t>
  </si>
  <si>
    <t>SGL Carbon is a technology-based development of carbon-based solutions, helping customers improve their performance by optimizing materials at the nanoscale and delivering those improvements through sustainable, robust processes.</t>
  </si>
  <si>
    <t>SGL Carbon LLC St. Marys</t>
  </si>
  <si>
    <t>900 Theresia Street</t>
  </si>
  <si>
    <t>St. Marys</t>
  </si>
  <si>
    <t>814-781-2600</t>
  </si>
  <si>
    <t>SGL Carbon LLC Valencia</t>
  </si>
  <si>
    <t>28176 No. Avenue Stanford</t>
  </si>
  <si>
    <t>Valencia</t>
  </si>
  <si>
    <t>661-257-0500</t>
  </si>
  <si>
    <t>Sherritt International</t>
  </si>
  <si>
    <t>Fort Saskatchewan</t>
  </si>
  <si>
    <t>Nickel pellets, powder or rounds</t>
  </si>
  <si>
    <t>10101 114t St</t>
  </si>
  <si>
    <t>T8L 2T3</t>
  </si>
  <si>
    <t>780-992-7000</t>
  </si>
  <si>
    <t>MT finished Ni/yr</t>
  </si>
  <si>
    <t>https://www.sherritt.com/English/Home/default.aspx</t>
  </si>
  <si>
    <t>https://www.sherritt.com/English/Investor-Relations/News-Releases/News-Release-Details/2022/Sherritt-Announces-2021-Production-Results-and-Guidance-for-2022/default.aspx; https://www.fortsaskatchewanrecord.com/news/local-news/sherritts-fort-saskatchewan-refinery-produces-its-three-billionth-pound-of-class-i-nickel/#:~:text=Sherritt's%20operation%20depends%20on%20this,and%20surrounding%20areas%2C%20Katchur%20added.</t>
  </si>
  <si>
    <t>Sherritt leads in the global mining and refining of nickel and cobalt. It creates innovative, proprietary solutions for oil and mining companies to improve environmental and economic performance.</t>
  </si>
  <si>
    <t>Values are 2021 production</t>
  </si>
  <si>
    <t>Cobalt pellets, powder or rounds</t>
  </si>
  <si>
    <t>MT finished Co/yr</t>
  </si>
  <si>
    <t>Sila Nanotechnologies</t>
  </si>
  <si>
    <t>Alameda</t>
  </si>
  <si>
    <t>https://www.silanano.com/</t>
  </si>
  <si>
    <t>2450 Mariner Square Loop</t>
  </si>
  <si>
    <t>408-475-7452</t>
  </si>
  <si>
    <t>GWh of silicon anode/yr</t>
  </si>
  <si>
    <t>silanano.com; BNEF: 2020 Battery Startups; https://www.signalhire.com/companies/sila-nanotechnologies-inc; https://www.futurecar.com/5380/Sila-Nanotechnologies-a-Company-Founded-by-Former-Tesla-Engineer-Buys-U-S--Factory-to-Produce-Next-Gen-Silicon-based-EV-Battery-Materials#:~:text=The%20new%20Washington%20facility%2C%20which,a%20partial%20replacement%20for%20graphite.; https://www.energy.gov/sites/default/files/2022-11/DOE%20BIL%20Battery%20FOA-2678%20Selectee%20Fact%20Sheets.pdf; Pitchbook.com</t>
  </si>
  <si>
    <t>Sila delivers a market-proven nano-composite silicon anode to power lithium-ion batteries, with a commitment to quality, impactful innovation, and environmental health.</t>
  </si>
  <si>
    <t>Have 3 lines of R&amp;D and commercial</t>
  </si>
  <si>
    <t>Moses Lake</t>
  </si>
  <si>
    <t>3741 Rd N NE</t>
  </si>
  <si>
    <t>silanano.com; BNEF: 2020 Battery Startups; https://www.signalhire.com/companies/sila-nanotechnologies-inc; https://www.futurecar.com/5380/Sila-Nanotechnologies-a-Company-Founded-by-Former-Tesla-Engineer-Buys-U-S--Factory-to-Produce-Next-Gen-Silicon-based-EV-Battery-Materials#:~:text=The%20new%20Washington%20facility%2C%20which,a%20partial%20replacement%20for%20graphite.; https://www.energy.gov/sites/default/files/2022-11/DOE%20BIL%20Battery%20FOA-2678%20Selectee%20Fact%20Sheets.pdf</t>
  </si>
  <si>
    <t>Sila Nanotechnologies was a recipient of $100M for the facility which should start production in 2025 and achieving full production in 2026</t>
  </si>
  <si>
    <t>Sonora Lithium Ltd</t>
  </si>
  <si>
    <t>Sonora Phase I and II</t>
  </si>
  <si>
    <t>https://www.bacanoralithium.com/</t>
  </si>
  <si>
    <t>Bacadehuachi (nearest town)</t>
  </si>
  <si>
    <t>Bacadehuachi</t>
  </si>
  <si>
    <t>Sonora</t>
  </si>
  <si>
    <t>52-662-251-0360</t>
  </si>
  <si>
    <t>Bacanora Lithium (50%)
Ganfeng Lithium Ltd (50%)</t>
  </si>
  <si>
    <t>Greater London</t>
  </si>
  <si>
    <t>BNEF: Interactive Datasets / Metals/ Mine Assets Map/ Lithium; https://www.mining-technology.com/uncategorised/bacanora-begins-early-site-works-at-sonora-lithium-project-in-mexico/; https://www.cadenceminerals.com/wp-content/uploads/2020/06/Bacanora-FS-Technical-Report-25-01-2018.pdf; https://miningdataonline.com/property/3218/Sonora-Project.aspx</t>
  </si>
  <si>
    <t xml:space="preserve">Bacanara owns ten open-pit lithium mining concessions in northeast Sonora, Mexico, covering 100,000 hectares and accessing 8.8 Mt of LCE resources </t>
  </si>
  <si>
    <t>Phase I (30,000 MT/y BG Li2CO3) is estimated to start production in 2023 and Phase II in 2027 (60k MT/y BG Li2CO3); Actual product is a battery-grade lithium carbonate; GPS is for Bacadehuachi - mine is 11 km from city;  Phase II will have 282 workers (2018 Feasibility Study); Construction of the mine started in 2021</t>
  </si>
  <si>
    <t>Sun Chemicals</t>
  </si>
  <si>
    <t>Sun Chemical Spring Grove</t>
  </si>
  <si>
    <t>Iron oxide</t>
  </si>
  <si>
    <t>https://www.sunchemical.com/</t>
  </si>
  <si>
    <t>5020 Spring Grove Avenue</t>
  </si>
  <si>
    <t>Cincinnati</t>
  </si>
  <si>
    <t>Sun Chemical Corporation</t>
  </si>
  <si>
    <t>Parsippany</t>
  </si>
  <si>
    <t>NJ</t>
  </si>
  <si>
    <t>Email: E. Couch, 9/17/2023; https://www.sunchemical.com/</t>
  </si>
  <si>
    <t xml:space="preserve">Sun Chemical manufactures ultra-pure iron oxides tailored for the battery industry as feedstock for LFP. It also operates many U.S. chemical factories that can make cathode materials.  </t>
  </si>
  <si>
    <t>Superior Graphite</t>
  </si>
  <si>
    <t>Chicago Plant #1</t>
  </si>
  <si>
    <t>https://www.superiorgraphite.com/</t>
  </si>
  <si>
    <t>6540 S Laramie Avenue</t>
  </si>
  <si>
    <t>Bedford Park</t>
  </si>
  <si>
    <t>708-458-0006</t>
  </si>
  <si>
    <t>superiorgraphite.com; https://rocketreach.co/superior-graphite-profile_b5c737bff42e0d03; https://www.datanyze.com/companies/superior-graphite/109478148</t>
  </si>
  <si>
    <t>Superior Graphite specializes in thermal purification, advanced sizing, and blending and coating technologies providing graphite and carbon-based solutions.</t>
  </si>
  <si>
    <t>Total US workforce</t>
  </si>
  <si>
    <t>Chicago Plant #4</t>
  </si>
  <si>
    <t>4201 West 36th Place</t>
  </si>
  <si>
    <t>312-559-2999</t>
  </si>
  <si>
    <t>superiorgraphite.com; https://www.datanyze.com/companies/superior-graphite/109478148</t>
  </si>
  <si>
    <t>Syrah Technologies, LLC</t>
  </si>
  <si>
    <t>Vidalia Active Anode Material Facility</t>
  </si>
  <si>
    <t>https://www.syrahresources.com.au/</t>
  </si>
  <si>
    <t>2001 D A Biglane Rd</t>
  </si>
  <si>
    <t>Vidalia</t>
  </si>
  <si>
    <t>MT anode active material/yr</t>
  </si>
  <si>
    <t>Syrah Resources</t>
  </si>
  <si>
    <t>Melbourne</t>
  </si>
  <si>
    <t>https://www.syrahresources.com.au/our-business/vidalia-active-anode-material-facility; https://www.energy.gov/sites/default/files/2022-11/DOE%20BIL%20Battery%20FOA-2678%20Selectee%20Fact%20Sheets.pdf</t>
  </si>
  <si>
    <t>The Syrah Vidalia processing facility produces graphite-based active anode materials. The facility brings a key industry to the United States to support the EV sector.</t>
  </si>
  <si>
    <t>Production is expected Q3 2023; Recipient of $219.8M under DE-FOA-2678 for the facility</t>
  </si>
  <si>
    <t>Tesla</t>
  </si>
  <si>
    <t>Telsa Lithium Refinery</t>
  </si>
  <si>
    <t>https://www.tesla.com/</t>
  </si>
  <si>
    <t>4518 Co Rd 28</t>
  </si>
  <si>
    <t>Robstown</t>
  </si>
  <si>
    <t>GWh of lithium</t>
  </si>
  <si>
    <t>Austin</t>
  </si>
  <si>
    <t>tesla.com/blog/tesla-lithium-refinery-groundbreaking; https://gov.texas.gov/news/post/governor-abbott-celebrates-new-tesla-lithium-refinery-in-robstown; pitchbook.com; https://www.electrive.com/2023/05/09/tesla-kicks-off-lithium-refinery-construction-in-texas/#:~:text=Tesla%20had%20announced%20the%20lithium,processing%20capacity%20of%2050%20GWh.</t>
  </si>
  <si>
    <t>Tesla accelerates the world's transition to sustainable energy by building products to vertically integrate the production of electric vehicles and additional products to replace large polluters.</t>
  </si>
  <si>
    <t>$375M investment; jobs estimates range from 200-400; new sulfate-free process; should be fully operational by 2025 with initial production in late 2023 or early 2024</t>
  </si>
  <si>
    <t>Tesla Texas Gigafactory - Cathode Plant</t>
  </si>
  <si>
    <t>13101 Tesla Drive Austin</t>
  </si>
  <si>
    <t>650- 681-5000</t>
  </si>
  <si>
    <t>GWh CAM</t>
  </si>
  <si>
    <t>https://electrek.co/2022/02/03/tesla-applies-build-giant-new-cathode-factory-battery-production-gigafactory-texas/</t>
  </si>
  <si>
    <t>The Coretec Group</t>
  </si>
  <si>
    <t>Anode active material</t>
  </si>
  <si>
    <t>Silicon-based active anode material</t>
  </si>
  <si>
    <t>https://thecoretecgroup.com/</t>
  </si>
  <si>
    <t>600 South Wagner Road</t>
  </si>
  <si>
    <t>Ann Arbor</t>
  </si>
  <si>
    <t>The Coretec Group is an industry leader in advanced silicon engineering to improve life and power tomorrow's EV, cleantech, and emerging technology markets.</t>
  </si>
  <si>
    <t>Michelle Tokarz</t>
  </si>
  <si>
    <t>mtokarz@thecoretecgroup.com</t>
  </si>
  <si>
    <t>Project One</t>
  </si>
  <si>
    <t>Gulf Coast of TX</t>
  </si>
  <si>
    <t>MT contained cobalt/yr</t>
  </si>
  <si>
    <t>The facility will also produced Cu cathode and Mn silicate. The Mn silicate will likely go towards steel. The company is looking at several options for processing</t>
  </si>
  <si>
    <t>The Metals Company produces metals from polymetallic rocks to power electric vehicles. Its metallurgical processes derive key battery metals while generating zero solid processing waste.</t>
  </si>
  <si>
    <t xml:space="preserve">Nickel sulfate </t>
  </si>
  <si>
    <t>The Mosaic Company</t>
  </si>
  <si>
    <t>Phosphoric acid</t>
  </si>
  <si>
    <t>https://www.mosaicco.com/</t>
  </si>
  <si>
    <t>101 East Kennedy Blvd. Suite 2500</t>
  </si>
  <si>
    <t>Tampa</t>
  </si>
  <si>
    <t>FL</t>
  </si>
  <si>
    <t>813-775-4200</t>
  </si>
  <si>
    <t>Email from A. Weatherhead, 10/2023</t>
  </si>
  <si>
    <t xml:space="preserve">The Mosaic Company mines and processes phosphate and potash minerals into crop nutrients to help farmers produce more food per acre. </t>
  </si>
  <si>
    <t>Toda Advanced Materials</t>
  </si>
  <si>
    <t>Toda Advanced Materials Sarnia Lithium-ion Battery Material Manufacturing Plant</t>
  </si>
  <si>
    <t>Nickel cobalt aluminum oxide unlithiated hydroxide</t>
  </si>
  <si>
    <t>https://todaca.com/</t>
  </si>
  <si>
    <t>933 Vidal St. South</t>
  </si>
  <si>
    <t>Sarnia</t>
  </si>
  <si>
    <t>N7T 7K2</t>
  </si>
  <si>
    <t>519-346-4316</t>
  </si>
  <si>
    <t xml:space="preserve">Toda Kogyo Corporation </t>
  </si>
  <si>
    <t>BNEF: Interactive Datasets/Storage/Component manufacturers/All components; Questionnaire; http://todaca.com/; https://www.sarnialambton.on.ca/business/toda-advanced-materials-inc; https://www.energy.gov/sites/prod/files/2014/03/f13/arravt017_es_han_2013_p.pdf</t>
  </si>
  <si>
    <t xml:space="preserve">TODA Advanced Materials developed a plant in Sarnia, Ontario, that produces iron oxide particles for rechargeable battery manufacturers. </t>
  </si>
  <si>
    <t>Has been producing metal hydroxide materials for batteries since 1999; Location also has a pilot plant</t>
  </si>
  <si>
    <t>Ultium CAM JV</t>
  </si>
  <si>
    <t>Bécancour Ultium JV CAM Plant</t>
  </si>
  <si>
    <t>https://www.gm.ca/en/home/company/canada/ultium-cam.html/</t>
  </si>
  <si>
    <t>MT cathode active material /yr</t>
  </si>
  <si>
    <t>General Motors
POSCO Future M</t>
  </si>
  <si>
    <t>https://www.gm.com 
poscochemical.com/en/index.do/</t>
  </si>
  <si>
    <t>Detroit
Pohang-si</t>
  </si>
  <si>
    <t>MI
Gyeongsangbuk-do</t>
  </si>
  <si>
    <t>US,
South Korea</t>
  </si>
  <si>
    <t>BNEF Cell Component Database; https://news.gm.ca/en/home/newsroom.detail.html/Pages/news/ca/en/2023/may/0529_posco-announcement.html; https://www.greencarcongress.com/2023/06/20230601-gmposco.html</t>
  </si>
  <si>
    <t>This joint venture between General Motors and POSCO Future M seeks to increase production capacity of cathode active materials in North America and integrate precursor materials production.</t>
  </si>
  <si>
    <t>Should start production in 2025</t>
  </si>
  <si>
    <t>Umicore Canada</t>
  </si>
  <si>
    <t>Umicore Loyalist CAM Plant</t>
  </si>
  <si>
    <t>https://www.umicore.com/en/newsroom/umicore-prepares-to-construct-battery-materials-production-plant-in-canada/</t>
  </si>
  <si>
    <t>Loyalist</t>
  </si>
  <si>
    <t>GWh equivalent</t>
  </si>
  <si>
    <t>Umicore Inc.</t>
  </si>
  <si>
    <t>https://www.umicore.com</t>
  </si>
  <si>
    <t>Brussels</t>
  </si>
  <si>
    <t>Brussels Capital Region</t>
  </si>
  <si>
    <t>Belgium</t>
  </si>
  <si>
    <t>BNEF Cell Component Database; https://www.umicore.com/en/newsroom/umicore-prepares-to-construct-battery-materials-production-plant-in-canada/; https://globalnews.ca/news/9533043/loyalist-township-battery-plant-land-preparation/</t>
  </si>
  <si>
    <t>Umicore prepares to construct a first-of-its-kind battery materials production plant in Canada, completing the missing link in Canada's battery value chain, from natural resources to electric mobility.</t>
  </si>
  <si>
    <t xml:space="preserve">Should start production in 2025; $1.5B investment; Estimated to support 1MM EVs; Will also produce precursor to cathode active material </t>
  </si>
  <si>
    <t>Nickel manganese cobalt aluminum</t>
  </si>
  <si>
    <t>Umicore prepares to construct first-of-its-kind battery materials production plant in Canada, completing the missing link in Canada's battery value chain, from natural resources to electric mobility.</t>
  </si>
  <si>
    <t>Vale Canada Limited</t>
  </si>
  <si>
    <t>Nickel sulfate</t>
  </si>
  <si>
    <t>https://vale.com/</t>
  </si>
  <si>
    <t>vale.com/w/vale-and-gm-sign-long-term-nickel-supply-agreement-in-canada-critical-to-north-american-ev-supply-chain-1</t>
  </si>
  <si>
    <t xml:space="preserve">11-17-22 TORONTO and DETROIT – Vale Canada Limited, a subsidiary of Vale, and General Motors Co. (NYSE: GM), announced today they have signed a term sheet for the long-term supply of battery grade nickel sulfate from Vale’s proposed plant at Bécancour, Québec, Canada. This agreement secures for GM a supply of nickel sulfate from a U.S. free-trade partner to support its fast-growing EV production needs in North America.
</t>
  </si>
  <si>
    <t>Copper Cliff Nickel Refinery (Sudbury)</t>
  </si>
  <si>
    <t>175 Industrial Rd</t>
  </si>
  <si>
    <t>P3E 6A4</t>
  </si>
  <si>
    <t>905-835-6000</t>
  </si>
  <si>
    <t>Questionnaire; http://www.vale.com/canada/en/aboutvale/communities/sudbury/pages/default.aspx;https://en.wikipedia.org/wiki/Vale_Canada; BNEF Interactive Datasets/Metals/Refinery Supply</t>
  </si>
  <si>
    <t>The 4000 employees includes 5 mines, a mill, a smelter and a refinery</t>
  </si>
  <si>
    <t>Questionnaire; http://www.vale.com/canada/en/aboutvale/communities/sudbury/pages/default.aspx; BNEF Interactive Datasets/Metals/Refinery Supply</t>
  </si>
  <si>
    <t>Long Harbour Processing Plant</t>
  </si>
  <si>
    <t>Long Haroubour-Mount Arlington Heights</t>
  </si>
  <si>
    <t>Long Harbour</t>
  </si>
  <si>
    <t>A0B3E0</t>
  </si>
  <si>
    <t>Questionnaire; http://www.vale.com/canada/EN/aboutvale/communities/long-harbour/Pages/default.aspx; BNEF Interactive Datasets/Metals/Refinery Supply</t>
  </si>
  <si>
    <t>Questionnaire; http://www.vale.com/canada/EN/aboutvale/communities/long-harbour/Pages/default.aspx; http://www.vale.com/EN/investors/information-market/quarterly-results/QuarterlyResultsDocs/20210203%20PREREPORT%204T20_i.pdf; BNEF Interactive Datasets/Metals/Refinery Supply</t>
  </si>
  <si>
    <t>Vibrantz</t>
  </si>
  <si>
    <t>Tampico</t>
  </si>
  <si>
    <t>https://vibrantz.com/</t>
  </si>
  <si>
    <t>Tampico-Valles Km. 28 Tamós</t>
  </si>
  <si>
    <t>Pánuco</t>
  </si>
  <si>
    <t>Veracruz</t>
  </si>
  <si>
    <t>MT/yr manganese sulfate</t>
  </si>
  <si>
    <t>Houston</t>
  </si>
  <si>
    <t>https://vibrantz.com/press/vibrantz-technologies-battery-grade-manganese-sulfate-demonstrates-ultra-low-carbon-footprint/; https://vibrantz.com/press/vibrantz-technologies-scales-up-high-purity-manganese-sulfate-for-north-american-lithium-ion-battery-market/</t>
  </si>
  <si>
    <t>Has built a pilot plant at Tampico</t>
  </si>
  <si>
    <t>Wildcat Discovery Technologies</t>
  </si>
  <si>
    <t>Wildcat Manufacturing</t>
  </si>
  <si>
    <t>San Diego</t>
  </si>
  <si>
    <t>Wildcat is engaged in battery material development, integration, and supply. A key step towards this is to produce high-performance US-made cathode material to enable widespread adoption of clean energy.</t>
  </si>
  <si>
    <t>Jim Voeffray</t>
  </si>
  <si>
    <t>jvoeffray@wildcatdiscovery.com</t>
  </si>
  <si>
    <t>858-550-1980</t>
  </si>
  <si>
    <t>Lithium manganese iron phosphate</t>
  </si>
  <si>
    <t>Disordered Rocksalt</t>
  </si>
  <si>
    <t>24M Technologies</t>
  </si>
  <si>
    <t>Cambridge Facility</t>
  </si>
  <si>
    <t>Other/ Unknown cells</t>
  </si>
  <si>
    <t>Other/ Unknown</t>
  </si>
  <si>
    <t>https://24-m.com/</t>
  </si>
  <si>
    <t>130 Brookline St</t>
  </si>
  <si>
    <t>Cambridge</t>
  </si>
  <si>
    <t>02139</t>
  </si>
  <si>
    <t>617-553-1012</t>
  </si>
  <si>
    <t>24 M Technologies</t>
  </si>
  <si>
    <t>24-m.com; Questionnaire</t>
  </si>
  <si>
    <t xml:space="preserve">24M Technologies specializes in developing advanced lithium-ion batteries with a unique design and manufacturing, aiming to improve energy density, safety, and cost-effectiveness for various applications. </t>
  </si>
  <si>
    <t>Cell design has no binder so that it is easier to recycle; Also offers proprietary manufacturing process</t>
  </si>
  <si>
    <t>https://24-m.com/, https://24-m.com/about-us/</t>
  </si>
  <si>
    <t>A123 Systems</t>
  </si>
  <si>
    <t>A123 Advanced Engineering Center</t>
  </si>
  <si>
    <t>http://www.a123systems.com/</t>
  </si>
  <si>
    <t>248-412-9100</t>
  </si>
  <si>
    <t>Wanxiang A123</t>
  </si>
  <si>
    <t>Hangzhou</t>
  </si>
  <si>
    <t>Zheijiang</t>
  </si>
  <si>
    <t>Questionnaire;  A123systems.com; BNEF Interactive Dataset; Cell manufacturing; https://www.buzzfile.com/business/A123-Systems-LLC-248-412-9249</t>
  </si>
  <si>
    <t xml:space="preserve">
 A123 Systems  aims to make the air fresher. It leads in batteries and control systems, boasting global patents and a renowned customer base after 20 years of innovation.</t>
  </si>
  <si>
    <t>ABSL Power Solutions, Inc.</t>
  </si>
  <si>
    <t>https://www.enersys.com/en/products/batteries/absl/absl-space/</t>
  </si>
  <si>
    <t>1751 S. Fordham St., Suite 100</t>
  </si>
  <si>
    <t>Longmont</t>
  </si>
  <si>
    <t xml:space="preserve">Enersys </t>
  </si>
  <si>
    <t>https://www.enersys.com/en/</t>
  </si>
  <si>
    <t>Reading</t>
  </si>
  <si>
    <t>ABSL manufactures lithium-ion batteries for space applications. It conducts design, structural and thermal analysis to ensure their performance exceeds the most demanding requirements.</t>
  </si>
  <si>
    <t>Roger Carlone</t>
  </si>
  <si>
    <t>roger.carlone@eas.enersys.com</t>
  </si>
  <si>
    <t>AESC</t>
  </si>
  <si>
    <t>Bowling Green Plant</t>
  </si>
  <si>
    <t>https://www.aesc-group.com/en/</t>
  </si>
  <si>
    <t>Kentucky Transpark </t>
  </si>
  <si>
    <t>Bowling Green</t>
  </si>
  <si>
    <t>502-377-5675</t>
  </si>
  <si>
    <t>Envision</t>
  </si>
  <si>
    <t>Zama</t>
  </si>
  <si>
    <t>Kanagawa</t>
  </si>
  <si>
    <t>https://spectrumnews1.com/ky/bowling-green/news/2022/04/26/envision-aesc-plans-to-establish--2-billion-gigafactory-in-kentucky; BNEF Interactive Dataset Cell Manufacturing; https://ced.ky.gov/Newsroom/NewsPage/20220830_EnvisionAESCGroundbreaking; https://www.enr.com/articles/54740-2b-electric-vehicle-battery-plant-breaks-ground-in-kentucky#:~:text=The%20plans%20call%20for%20construction,from%20the%20Tennessee%20Valley%20Authority; Battery Atlas</t>
  </si>
  <si>
    <t xml:space="preserve">
AESC Group leads the decarbonization revolution with Artificial Intelligence converging with the Internet of Things -driven battery solutions, globally pioneering high-performance EV and energy storage, accelerating the shift to a sustainable future.</t>
  </si>
  <si>
    <t>Commissioning expected by EOY 2027; $2B investment</t>
  </si>
  <si>
    <t>https://www.aesc-group.com/en/, https://www.aesc-group.com/en/aboutus.html</t>
  </si>
  <si>
    <t>https://spectrumnews1.com/ky/bowling-green/news/2022/04/26/envision-aesc-plans-to-establish--2-billion-gigafactory-in-kentucky; BNEF Interactive Dataset Cell Manufacturing; https://ced.ky.gov/Newsroom/NewsPage/20220830_EnvisionAESCGroundbreaking</t>
  </si>
  <si>
    <t xml:space="preserve">
AESC Group leads the decarbonization revolution with Artificial Intelligence converging with the Internet of Things-driven battery solutions, globally pioneering high-performance EV and energy storage, accelerating the shift to a sustainable future.</t>
  </si>
  <si>
    <t>Florence County Electric Battery Gigafactory</t>
  </si>
  <si>
    <t>Technology and Business Park</t>
  </si>
  <si>
    <t>Florence</t>
  </si>
  <si>
    <t>BNEF Cell database; https://governor.sc.gov/news/2022-12/envision-aesc-establish-florence-county-electric-vehicle-battery-gigafactory; https://www.electrive.com/2023/06/08/aesc-kicks-off-construction-of-battery-plant-in-south-carolina/#:~:text=Battery%20cell%20manufacturer%20AESC%20(formerly,come%20on%20stream%20in%202026.</t>
  </si>
  <si>
    <t>$810M investment to support BMW; Construction started in June 2023</t>
  </si>
  <si>
    <t>US Plant</t>
  </si>
  <si>
    <t>Prismatic pouch cells</t>
  </si>
  <si>
    <t>500 Battery Plant Road</t>
  </si>
  <si>
    <t>Smyrna</t>
  </si>
  <si>
    <t>615-768-3505</t>
  </si>
  <si>
    <t>BNEF: Interactive Datasets/Storage/Cell manufacturers; envision-aesc.com; https://www.manta.com/c/mkxnxqy/envision-aesc-us-llc#:~:text=Envision%20Aesc%20Us%20Smyrna%20TN%2C%2037167%20%E2%80%93%20Manta.com&amp;text=Categorized%20under%20Computers%20Manufacturers.,a%20staff%20of%20approximately%20350; https://www.automotivemanufacturingsolutions.com/emobility/lithium-ion-battery-gigafactory-database/41937.article;https://www.envision-aesc.com/en/network.html;https://www.apollo.io/companies/Envision-AESC/5e57c2c4f6d38f0001777aae?chart=count; https://source.benchmarkminerals.com/article/lg-chem-tennessee-cathode-plant-could-double-north-american-production?mc_cid=c72c66f531&amp;mc_eid=6a6017029d; https://source.benchmarkminerals.com/article/lg-chem-tennessee-cathode-plant-could-double-north-american-production?mc_cid=c72c66f531&amp;mc_eid=6a6017029d</t>
  </si>
  <si>
    <t>Graphite anodes; Facility used to be Nissan factory and was acquired in 2012; Automotive Manufacturing Solutions reports 2 GWh, increasing to 8 GWh in 2028 and up to 30 GWh</t>
  </si>
  <si>
    <t>Altair Nanotechnologies</t>
  </si>
  <si>
    <t>Lithium titanium oxide</t>
  </si>
  <si>
    <t>https://altairnano.com/</t>
  </si>
  <si>
    <t>7311 Quality Circle</t>
  </si>
  <si>
    <t>Anderson</t>
  </si>
  <si>
    <t>317-333-7617</t>
  </si>
  <si>
    <t>Reno</t>
  </si>
  <si>
    <t>altairnano.com;https://www.sec.gov/Archives/edgar/data/1016546/000143774916042208/alti20160922_10k.htm;https://en.wikipedia.org/wiki/Altairnano</t>
  </si>
  <si>
    <t>Altairnano leverages nanoscale technologies for powerful lithium titanate solutions. Its unique nano cells bring advantages to electric grid, transportation, and industrial applications.</t>
  </si>
  <si>
    <t>Closed its Reno manuf. Facility and moved it to China.  Initial facility in Anderson is listed as permanently closed; BNEF does not list it;  Unsure if it  makes cells in US. Called and emailed</t>
  </si>
  <si>
    <t>American Battery Factory</t>
  </si>
  <si>
    <t>Prismatic metal can cells</t>
  </si>
  <si>
    <t>https://americanbatteryfactory.com/</t>
  </si>
  <si>
    <t>Aerospace Research Campus - I10 and South Rita Road</t>
  </si>
  <si>
    <t>Tucson</t>
  </si>
  <si>
    <t>385-269-2061</t>
  </si>
  <si>
    <t>American Fork</t>
  </si>
  <si>
    <t>Questionnaire; telecon 8/20/21; BNEF Interactive Dataset Cell Manufacturing; https://pv-magazine-usa.com/2022/03/08/plans-announced-for-a-us-lithium-ferro-phosphate-battery-gigafactory-network/; https://americanbatteryfactory.com/press/2023-10-26-american-battery-factory-breaks-ground;</t>
  </si>
  <si>
    <t xml:space="preserve">
American Battery Factory revolutionizes energy with U.S.-owned vertical manufacturing for LFP battery cells, integrating software, hardware, and technology to ensure renewable, independent, and affordable energy. </t>
  </si>
  <si>
    <t>$1.2B capital investment</t>
  </si>
  <si>
    <t>American Lithium Energy</t>
  </si>
  <si>
    <t>ALEC</t>
  </si>
  <si>
    <t>https://www.americanlithiumenergy.com/</t>
  </si>
  <si>
    <t xml:space="preserve">2261 Rutherford Rd </t>
  </si>
  <si>
    <t>760-444-5244</t>
  </si>
  <si>
    <t>americanlithiumenergy.com; Questionnaire; https://www.dnb.com/business-directory/company-profiles.american_lithium_energy_corp.eb6cbeb7e4a7cbf5bd0c71ced5c81852.html;https://lithiumamericas.com/usa/thacker-pass/</t>
  </si>
  <si>
    <t xml:space="preserve">
American Lithium Energy leads with the world's highest energy density silicon-based lithium-ion batteries, setting industry safety benchmarks. Its patented technologies ensure powerful, long-lasting, and safe cells, eliminating trade-offs in energy density, lifecycle, and safety.</t>
  </si>
  <si>
    <t>Focuses on batteries and packs for military applications</t>
  </si>
  <si>
    <t>https://www.americanlithiumenergy.com/, https://www.americanlithiumenergy.com/about</t>
  </si>
  <si>
    <t>Amprius Fab</t>
  </si>
  <si>
    <t>Pouch cells</t>
  </si>
  <si>
    <t>Lithium-ion batteries, Silicon nanowire anode</t>
  </si>
  <si>
    <t>18875 E. Bromley Lane</t>
  </si>
  <si>
    <t>Brighton</t>
  </si>
  <si>
    <t>amprius.com; Questionnaire; Pitchbook.com; https://d1io3yog0oux5.cloudfront.net/_4a2b0e55ef4b9aff108f8757f9b1dbdc/amprius/db/2227/20814/pdf/Amprius+Technologies+Investor+Presentation+November+2022.pdf; https://amprius.com/amprius-technologies-selects-colorado-for-gigawatt-hour-scale-factory-site/; https://www.businesswire.com/news/home/20230602005357/en/Amprius-and-U.S.-Department-of-Energy-Mutually-Agree-to-End-Negotiations-for-Cost-Sharing-Grant</t>
  </si>
  <si>
    <t xml:space="preserve">
Amprius pioneers the highest energy density lithium-ion batteries, enabling new applications and accelerating markets with indispensable storage capabilities using silicon nanowires.</t>
  </si>
  <si>
    <t>https://amprius.com/, https://amprius.com/about/</t>
  </si>
  <si>
    <t>Blue Solutions Canada Inc.</t>
  </si>
  <si>
    <t>https://www.blue-solutions.ca/</t>
  </si>
  <si>
    <t>1601 Rue de Coulomb</t>
  </si>
  <si>
    <t>Boucherville</t>
  </si>
  <si>
    <t>J4B 8J7</t>
  </si>
  <si>
    <t>450-655-6622</t>
  </si>
  <si>
    <t>Questionnaire;https://www.blue-solutions.com/app/assets-bluesolutions/uploads/2021/04/0414_bsol_2102265_brochure_16_pages_gb.pdf; BNEF Interactive Dataset Cell manufacturing</t>
  </si>
  <si>
    <t xml:space="preserve">
Blue Solutions propels battery tech, elevating energy density, power, and safety. Its solid-state 100% tech, highly recyclable, secures a clean, sustainable future.</t>
  </si>
  <si>
    <t>Blue Solutions develops and produces batteries based on its own unique solid-state Lithium Metal Polymer (LMP®) technology. The company controls every step of the design and mass production of these groundbreaking solid-state batteries</t>
  </si>
  <si>
    <t>https://www.blue-solutions.ca/en</t>
  </si>
  <si>
    <t>BlueOvalSK (JV of Ford and SK On)</t>
  </si>
  <si>
    <t>BlueOvalSK Glendale Plant</t>
  </si>
  <si>
    <t>Other/ unknown cells</t>
  </si>
  <si>
    <t>https://blueovalsk.com/</t>
  </si>
  <si>
    <t>2022 Battery Park Dr</t>
  </si>
  <si>
    <t>Glendale</t>
  </si>
  <si>
    <t> </t>
  </si>
  <si>
    <t>S K Innovation</t>
  </si>
  <si>
    <t>https://www.skinnovation.com/</t>
  </si>
  <si>
    <t>Jongno-gu</t>
  </si>
  <si>
    <t>S Korea</t>
  </si>
  <si>
    <t>https://www.kentucky.com/news/state/kentucky/article254556442.html; BNEF Interactive Data Set Cell Manufacturing; https://www.charged-the-book.com/na-ev-supply-chain-map</t>
  </si>
  <si>
    <t xml:space="preserve">
SK On shapes America's mobility future, pivotal in EV adoption. Our high-efficiency lithium-ion batteries offer cleaner, convenient transport—charging faster and traveling farther, driving a sustainable tomorrow.</t>
  </si>
  <si>
    <t>Commissioning expected in by EOY 2025; Construction started in 2022</t>
  </si>
  <si>
    <t>https://www.blueovalsk.com/</t>
  </si>
  <si>
    <t>BlueOvalSK Tennessee Plant</t>
  </si>
  <si>
    <t>2025 BlueOval City Dr</t>
  </si>
  <si>
    <t>Stanton</t>
  </si>
  <si>
    <t>GWh/Yr</t>
  </si>
  <si>
    <t>https://www.kentucky.com/news/state/kentucky/article254556442.html; https://www.commercialappeal.com/story/money/business/2022/07/14/ford-sk-on-ev-battery-plant-west-tennessee-blue-oval-city/10038277002/; BNEF Interactive Dataset\Cell Manufacturing; https://source.benchmarkminerals.com/article/lg-chem-tennessee-cathode-plant-could-double-north-american-production?mc_cid=c72c66f531&amp;mc_eid=6a6017029d</t>
  </si>
  <si>
    <t xml:space="preserve">
BlueOval SK  shapes America's mobility future, pivotal in EV adoption. Its high-efficiency lithium-ion batteries offer cleaner, convenient transport—charging faster and traveling farther, driving a sustainable tomorrow.</t>
  </si>
  <si>
    <t>Commissioning expected in by EOY 2025</t>
  </si>
  <si>
    <t>BMW Group Inc</t>
  </si>
  <si>
    <t>BMW San Luis Potosi Battery Manufacturing Plant</t>
  </si>
  <si>
    <t>https://www.bmwgroup-werke.com/san-luis-potosi/es.html</t>
  </si>
  <si>
    <t>Boulevard BMW No. 655 Parque Industrial Desarrollo Logistik II</t>
  </si>
  <si>
    <t>San Luis Potosi</t>
  </si>
  <si>
    <t>79526</t>
  </si>
  <si>
    <t>52-444-347-9137</t>
  </si>
  <si>
    <t>BMW Group</t>
  </si>
  <si>
    <t>https://www.bmwgroup-werke.com</t>
  </si>
  <si>
    <t>Munich</t>
  </si>
  <si>
    <t>Bavaria</t>
  </si>
  <si>
    <t>https://www.bmwgroup-werke.com/san-luis-potosi/es/noticias/pressreleases/2023/neue-klasse.html#1022952825; BNEF Cell DB</t>
  </si>
  <si>
    <t xml:space="preserve">
BMW, a major car maker,  develops and integrates advanced lithium-ion batteries for electric vehicles, focusing on enhancing energy density, efficiency, lifespan, and safety, while collaborating with technology partners for innovation.</t>
  </si>
  <si>
    <t>https://www.bmwgroup-werke.com/san-luis-potosi/en.html, https://www.bmwgroup.com/en/investor-relations/company-reports.html</t>
  </si>
  <si>
    <t>BMZ USA Inc.</t>
  </si>
  <si>
    <t>BMZ Virginia Beach Battery Manufacturing Plant</t>
  </si>
  <si>
    <t>https://www.bmz-group.com/index.php/en/</t>
  </si>
  <si>
    <t>1429 Miller Store Rd.</t>
  </si>
  <si>
    <t>Virginia Beach</t>
  </si>
  <si>
    <t>VA</t>
  </si>
  <si>
    <t>23455</t>
  </si>
  <si>
    <t>757-821-8494</t>
  </si>
  <si>
    <t>BMZ Co GmBH</t>
  </si>
  <si>
    <t>bmz-group.com</t>
  </si>
  <si>
    <t>Karlstein am Main</t>
  </si>
  <si>
    <t>bmz-group.com; BNEF Cell Database</t>
  </si>
  <si>
    <t>BMZ innovates high-tech batteries for global brands, integrating cutting-edge tech. Its one-stop-shop ensures excellence across the value chain, from production to after-sales.</t>
  </si>
  <si>
    <t>Britishvolt</t>
  </si>
  <si>
    <t>https://www.britishvolt.com/</t>
  </si>
  <si>
    <t xml:space="preserve"> 3900 Montréal</t>
  </si>
  <si>
    <t>H3B 4M7</t>
  </si>
  <si>
    <t>781-610-860</t>
  </si>
  <si>
    <t>Blyth</t>
  </si>
  <si>
    <t>Northumberland</t>
  </si>
  <si>
    <t>https://www.spglobal.com/commodityinsights/en/market-insights/latest-news/energy-transition/100821-britishvolt-plans-60-gwh-canadian-gigafactory-in-quebec; BNEF Interactive Dataset Cell Manufacturing</t>
  </si>
  <si>
    <t>Britishvolt specializes in developing and manufacturing lithium-ion batteries for electric vehicles, focusing on innovation and large-scale production to support the transition to sustainable transportation and reduce carbon emissions.</t>
  </si>
  <si>
    <t>https://www.britishvolt.com/, https://www.rechargeindustries.com/</t>
  </si>
  <si>
    <t>Camel Group</t>
  </si>
  <si>
    <t>Camel Energy Manufacturing (Michigan)</t>
  </si>
  <si>
    <t>https://www.camelbatt.com/</t>
  </si>
  <si>
    <t>4600 W. Dickman Rd</t>
  </si>
  <si>
    <t>734-929-4396</t>
  </si>
  <si>
    <t>Camel Group Co., Ltd.</t>
  </si>
  <si>
    <t>camelbatt.com</t>
  </si>
  <si>
    <t>Wuhan</t>
  </si>
  <si>
    <t>Hubei</t>
  </si>
  <si>
    <t>BNEF Cell Database; https://www.camelbatt.com/news/details/58.html; camelenergyus.com</t>
  </si>
  <si>
    <t xml:space="preserve">
The Camel Group's main focus includes automobile low-voltage batteries and energy storage. </t>
  </si>
  <si>
    <t>https://www.camelbatt.com/, https://www.camelbatt.com/about.html</t>
  </si>
  <si>
    <t>Clarios</t>
  </si>
  <si>
    <t>Clarios  Meadowbrook Battery Manufacturing Plant</t>
  </si>
  <si>
    <t>Lithium nickel cobalt aluminum oxide</t>
  </si>
  <si>
    <t>https://clairos.com/</t>
  </si>
  <si>
    <t>70 W 48th St</t>
  </si>
  <si>
    <t>Holland</t>
  </si>
  <si>
    <t>616-494-4420</t>
  </si>
  <si>
    <t>MWh/yr</t>
  </si>
  <si>
    <t>Clarios, Inc.</t>
  </si>
  <si>
    <t>BNEF Cell Database https://betterbuildingssolutioncenter.energy.gov/iso-50001/showcase-projects/clarios-meadowbrook-lithium-ion%E2%80%9450001-ready-facility; https://business.westcoastchamber.org/member-directory/Details/clarios-884387;https://wwmt.com/news/local/battery-clairos-manufacturing-plant-holland-michigan-meadowbrook-recycling-environmental-efforts-electric-cars; BNEF Interactive Dataset cell manufacturing</t>
  </si>
  <si>
    <t>Purchased by Clarios</t>
  </si>
  <si>
    <t>https://www.clarios.com/, https://www.clarios.com/company/company-overview, https://www.clarios.com/company/mission-values</t>
  </si>
  <si>
    <t>Contemporary Amperex Technology (CATL) Co Ltd</t>
  </si>
  <si>
    <t>CATL Chihuahua Ciudad Juarez Battery Manufacturing Plant</t>
  </si>
  <si>
    <t>https://www.catlbttery.com</t>
  </si>
  <si>
    <t>Chihuahua</t>
  </si>
  <si>
    <t>Ciudad Juarez</t>
  </si>
  <si>
    <t>Contemporary Amperex Technology (CATL)</t>
  </si>
  <si>
    <t>https://www.catlbattery.com</t>
  </si>
  <si>
    <t>Ningde</t>
  </si>
  <si>
    <t>Fujian</t>
  </si>
  <si>
    <t>https://mexico-now.com/catl-seeks-to-install-battery-plant-in-mexico/; BNEF Cell Database</t>
  </si>
  <si>
    <t>CATL is a global leader of new energy innovative technologies, committed to providing premier solutions and services for new energy applications worldwide.</t>
  </si>
  <si>
    <t>Could be located in Saltillo, Coahuila; $5 billion investment; expected in 2024</t>
  </si>
  <si>
    <t>https://www.catlbattery.com, https://www.catl.com/en/about/profile/, https://www.catl.com/en/about/strategy/</t>
  </si>
  <si>
    <t>Cummins Daimler Trucks Paccar EVE Energy</t>
  </si>
  <si>
    <t>Cylindrical and Prismatic cells</t>
  </si>
  <si>
    <t xml:space="preserve">https://stnonline.com/news/new-joint-venture-truck-bus-battery-plant-expected-to-launch-in-2027/; Battery Atlas; https://www.manufacturingdive.com/news/cummins-accelera-daimler-truck-paccear-joint-venture-batteries/692861/ </t>
  </si>
  <si>
    <t>Fully operational in 2027; Total investment $2-3B</t>
  </si>
  <si>
    <t>EaglePicher Technologies, LLC</t>
  </si>
  <si>
    <t>Aerospace Business Unit an Lithium Ion Center of Excellence</t>
  </si>
  <si>
    <t>Cylindrical and Prismatic Can cells</t>
  </si>
  <si>
    <t>https://www.eaglepicher.com/</t>
  </si>
  <si>
    <t>8230 E. 23rd St</t>
  </si>
  <si>
    <t>Joplin</t>
  </si>
  <si>
    <t>417-624-3167</t>
  </si>
  <si>
    <t>Eaglepicher Technologies</t>
  </si>
  <si>
    <t>eaglepicher.com</t>
  </si>
  <si>
    <t>EaglePicher Technologies specializes in designing and manufacturing advanced lithium-ion batteries for various applications, including defense, aerospace, and medical devices, ensuring high-performance and reliability.</t>
  </si>
  <si>
    <t>Also does R&amp;D and makes a charger/analyzer; Makes several types of batteries, including Li-ion for specialized mission-critical applications: aerospace, military and medical.  This facility focuses on batteries for aerospace devices; facility is 100,000 sq ft; &gt;9 00 employees across all locations</t>
  </si>
  <si>
    <t>Defense Strategic Business Unit</t>
  </si>
  <si>
    <t>C &amp; Porter Streets</t>
  </si>
  <si>
    <t>417-623-8000</t>
  </si>
  <si>
    <t>Also does R&amp;D and makes a charger/analyzer; Makes several types of batteries, including Li-ion for specialized mission-critical applications: aerospace, military and medical.  This facility focuses on batteries for aerospace devices; &gt; 900 employees across all locations</t>
  </si>
  <si>
    <t>Medical Power Production</t>
  </si>
  <si>
    <t>Pouch and cylindrical Can cells</t>
  </si>
  <si>
    <t>Lithium cobalt oxide</t>
  </si>
  <si>
    <t>13136 82A Avenue</t>
  </si>
  <si>
    <t>Surrey</t>
  </si>
  <si>
    <t>V3W 9Y6</t>
  </si>
  <si>
    <t>604-543-4350</t>
  </si>
  <si>
    <t>eaglepicher.com;https://growjo.com/company/EaglePicher_Technologies</t>
  </si>
  <si>
    <t>Also does R&amp;D and makes a charger/analyzer; Makes several types of batteries, including Li-ion for specialized mission-critical applications: aerospace, military and medical.  This facility focuses on batteries for medical devices; facility is 61,000 sq ft; &gt; 900 employees across all locations</t>
  </si>
  <si>
    <t>EC Power</t>
  </si>
  <si>
    <t>Pouch and Prismatic Can cells</t>
  </si>
  <si>
    <t>https://ecpowergroup.com/</t>
  </si>
  <si>
    <t>341 Science Park Rd</t>
  </si>
  <si>
    <t>State College</t>
  </si>
  <si>
    <t>814-861-6233</t>
  </si>
  <si>
    <t>ecpowergroup.com; Questionnaire</t>
  </si>
  <si>
    <t xml:space="preserve">
EC Power innovates with 30x technology and rapid thermal control. Focused on cooperation, science, and fairness, it unites to deliver faster, reliable lithium-ion batteries globally.</t>
  </si>
  <si>
    <t>Develops new solid-state batteries, especially those applicable to different environments; has a heat from within technology for their cells, TMCT ™ , which allows faster charging. Also prototypes cells for clients with new technologies; Workforce range 8-15</t>
  </si>
  <si>
    <t>https://www.ecpowergroup.com/, https://www.ecpowergroup.com/story</t>
  </si>
  <si>
    <t>Electrochem Solutions, Inc.</t>
  </si>
  <si>
    <t>https://www.integer.net/home/default.aspx</t>
  </si>
  <si>
    <t xml:space="preserve">670 Paramount Dr. </t>
  </si>
  <si>
    <t>Raynham</t>
  </si>
  <si>
    <t>02767</t>
  </si>
  <si>
    <t>781-830-5800</t>
  </si>
  <si>
    <t>Integer Holdings Company</t>
  </si>
  <si>
    <t>Plano</t>
  </si>
  <si>
    <t>electrochemsolutions.com; integer.net; https://www.buzzfile.com/business/Electrochem-Solutions,-Inc.-781-575-0800</t>
  </si>
  <si>
    <t>Electrochem is the premium provider of custom power solutions for critical applications where energy demands are high, operating conditions are extreme, and the cost of failure is significant.</t>
  </si>
  <si>
    <t>Makes custom cells and packs for Li-ion; also does consulting and design/development; most work is on primary lithium battery production</t>
  </si>
  <si>
    <t>https://www.integer.net/home/default.aspx, https://electrochemsolutions.com/about/default.aspx</t>
  </si>
  <si>
    <t>Electrovaya</t>
  </si>
  <si>
    <t>Jamestown</t>
  </si>
  <si>
    <t>https://electrovaya.com/</t>
  </si>
  <si>
    <t>Mississauga</t>
  </si>
  <si>
    <t>BNEF Cell database; https://electrovaya.com/press/electrovaya-to-establish-lithium-ion-gigafactory-in-new-york-state/</t>
  </si>
  <si>
    <t>Pioneering the energy transformation with safe, durable lithium-ion batteries, Electrovaya's mission is to accelerate the energy transition with advanced technology for safer and better batteries.</t>
  </si>
  <si>
    <t>Exact location not known. Center of Jamestown used.</t>
  </si>
  <si>
    <t>https://electrovaya.com/, https://electrovaya.com/company/#About-Us</t>
  </si>
  <si>
    <t>6688 Kitimat Rd</t>
  </si>
  <si>
    <t>L5N 1P8</t>
  </si>
  <si>
    <t>905-855-4610</t>
  </si>
  <si>
    <t>electrovaya.com; Propulsion Quebec; https://growjo.com/company/Electrovaya; https://www.zoominfo.com/c/electrovaya-inc/39932216</t>
  </si>
  <si>
    <t>Focuses primarily on mission critical applications like forklifts.  Uses ceramic separators; Employee range: 50-80</t>
  </si>
  <si>
    <t>Enersys</t>
  </si>
  <si>
    <t>Quallion LLC</t>
  </si>
  <si>
    <t>12744 San Fernando Rd</t>
  </si>
  <si>
    <t>Sylmar</t>
  </si>
  <si>
    <t>91342</t>
  </si>
  <si>
    <t>732-543-7900</t>
  </si>
  <si>
    <t>enersys.com</t>
  </si>
  <si>
    <t>enersys.com; Questionnaire</t>
  </si>
  <si>
    <t>EnerSys provides energy storage systems and technology for industrial applications, manufacturing and distributing reserve and motive power batteries, chargers, power equipment, and accessories for telecommunications, utilities, medical, aerospace, and defense.</t>
  </si>
  <si>
    <t>Enovix</t>
  </si>
  <si>
    <t>Enovix Fremont</t>
  </si>
  <si>
    <t>Lithium cobalt oxide, Nickel manganese cobalt</t>
  </si>
  <si>
    <t>https://www.enovix.com/</t>
  </si>
  <si>
    <t>3501 W Warren Ave</t>
  </si>
  <si>
    <t>510-695-2350</t>
  </si>
  <si>
    <t>enovix.com; https://ir.enovix.com/static-files/26fdf917-b25f-461f-862a-3e9349934d9d; https://www.zippia.com/enovix-careers-1404878/; Questionnaire; https://www.buzzfile.com/business/Enovix-Corporation-510-695-2399; Pitchbook.com; https://www.zoominfo.com/c/enovix-incorporated/346492803</t>
  </si>
  <si>
    <t xml:space="preserve">Enovix's breakthrough cell architecture is unlocking the full potential of next-gen devices with 100% active silicon anode. </t>
  </si>
  <si>
    <t>Develop batteries using silicon anodes, focusing on compact wearable, portable designs followed by 3D design for EV and stationary sources; Plan to commercialize by Q2 2022; Won contract to demo advanced LiBs for US Army; 50,000 sq ft/ 280 MWh battery pre-production facility</t>
  </si>
  <si>
    <t>https://www.enovix.com/, https://www.enovix.com/applications/</t>
  </si>
  <si>
    <t>EnPower, Inc.</t>
  </si>
  <si>
    <t>Prismatic pouch and canned cells</t>
  </si>
  <si>
    <t>https://www.enpowerinc.com/</t>
  </si>
  <si>
    <t>8740 Hague Rd, Building 7</t>
  </si>
  <si>
    <t>Indianapolis</t>
  </si>
  <si>
    <t>317-703-1800</t>
  </si>
  <si>
    <t>EnPower</t>
  </si>
  <si>
    <t>BNEF: Interactive Datasets/Storage/Cell manufacturers; ;https://www.enpowerinc.com/us-lithium-ion-battery-manufacturing-facility/; https://www.zoominfo.com/pic/enerdel-inc/34770801; https://www.insideindianabusiness.com/articles/lithium-ion-battery-maker-relocating-to-indianapolis; https://www.enpowerinc.com/us-lithium-ion-battery-manufacturing-facility/; https://www.ibj.com/articles/battery-maker-relocating-to-indianapolis-planning-more-than-100-jobs; https://www.enpowerinc.com/enpower-opens-americas-newest-gigawatt-factory/; https://www.youarecurrent.com/2022/10/25/enpower-opens-gigawatt-facility/; https://my.pitchbook.com/profile/118857-34/company/profile#general-info</t>
  </si>
  <si>
    <t xml:space="preserve">EnPower is a lithium-ion battery company engaged in advanced battery manufacturing using its patented multilayer electrodes, which address the trade-off between energy and power, enabling fast charging,
</t>
  </si>
  <si>
    <t>Acquired EnerDel's manufacturing facility and dedicated the 800 MWh facility on 10/5/2022; It hopes to start production in 2023 and increase the production capacity to &gt; 1 GWh</t>
  </si>
  <si>
    <t>Andrew Rossier</t>
  </si>
  <si>
    <t>1 586-524-8892</t>
  </si>
  <si>
    <t>andrew.rossier@enpowerinc.com</t>
  </si>
  <si>
    <t>Five Stone Energy</t>
  </si>
  <si>
    <t>Prismatic, pouch and cylindrical cells</t>
  </si>
  <si>
    <t>Nickel manganese cobalt, Lithium iron phosphate</t>
  </si>
  <si>
    <t>https://www.fivestonegreen.com/</t>
  </si>
  <si>
    <t>11220 Waples Mill Road</t>
  </si>
  <si>
    <t>Fairfax</t>
  </si>
  <si>
    <t>917-528-3159</t>
  </si>
  <si>
    <t>Jian Ham</t>
  </si>
  <si>
    <t>jham@fivestonegreen.com</t>
  </si>
  <si>
    <t>Ford Motor Company</t>
  </si>
  <si>
    <t>BlueOval Battery Park Michigan</t>
  </si>
  <si>
    <t>Cylindrical cells</t>
  </si>
  <si>
    <t>https://corporate.ford.com/</t>
  </si>
  <si>
    <t>Marshall</t>
  </si>
  <si>
    <t>Detroit</t>
  </si>
  <si>
    <t>charged-the-book.com; https://media.ford.com/content/fordmedia/fna/us/en/news/2023/02/13/ford-taps-michigan-for-new-lfp-battery-plant--new-battery-chemis.html; https://www.freep.com/story/money/cars/ford/2023/11/21/ford-marshall-electric-vehicle-battery-plant-reduce-plans-jobs/71664207007/</t>
  </si>
  <si>
    <t xml:space="preserve">Ford's BlueOval Battery Park in Michigan focuses on producing electric vehicle batteries, enhancing EV manufacturing capabilities, and advancing lithium-ion and solid-state battery technologies for sustainable transportation solutions.
</t>
  </si>
  <si>
    <t>$3.5B investment; production expected in 2026; Ford revised its investment in late 2023 by &gt;$1 B and reducing 800 jobs and reducing capacity by 40%</t>
  </si>
  <si>
    <t>https://corporate.ford.com/, https://corporate.ford.com/about/purpose.html, https://corporate.ford.com/social-impact/sustainability.html</t>
  </si>
  <si>
    <t>Forge Nano</t>
  </si>
  <si>
    <t>Nickel manganese cobalt with ALD</t>
  </si>
  <si>
    <t>https://www.forgenano.com/</t>
  </si>
  <si>
    <t>12300 Grant St., #110</t>
  </si>
  <si>
    <t>Thornton</t>
  </si>
  <si>
    <t>720-259-8579</t>
  </si>
  <si>
    <t>Forge Nano, Inc.</t>
  </si>
  <si>
    <t>Questionnaire; forgenano.com;https://www.forgenano.com/press-release-atomic-layer-deposition-enabled-battery-materials-methods-products-ip-roll/;https://www.zoominfo.com/pic/forge-nano-inc/398065114</t>
  </si>
  <si>
    <t>Forge Nano - Forge Battery</t>
  </si>
  <si>
    <t>North Carolina Gigafactory</t>
  </si>
  <si>
    <t>Cylindrical and Pouch  cells</t>
  </si>
  <si>
    <t>Morrisville</t>
  </si>
  <si>
    <t>https://rhomotion.com/forge-nano-plans-to-open-battery-cell-factory-in-north-carolina-usa#:~:text=Material%20science%20company%2C%20Forge%20Nano,capacity%20of%20one%20gigawatt%20hour.</t>
  </si>
  <si>
    <t>Expected to start up in 2026; construction will start in 1H 2024</t>
  </si>
  <si>
    <t>FREYR</t>
  </si>
  <si>
    <t>FREYR Giga America</t>
  </si>
  <si>
    <t>Nickel cobalt manganese oxide;  Lithium iron phosphate</t>
  </si>
  <si>
    <t>https://www.freyrbattery.com/extra-pages/facilities/giga-factory-usa</t>
  </si>
  <si>
    <t>Bridgeport Industrial Park</t>
  </si>
  <si>
    <t>https://www.freyrbattery.com/</t>
  </si>
  <si>
    <t>Luxembourg</t>
  </si>
  <si>
    <t>BNEF Cell database:; https://www.businesswire.com/news/home/20221111005115/en/FREYR-Battery-Announces-Plans-for-U.S.-Gigafactory-in-Georgia; https://www.freyrbattery.com/extra-pages/facilities/giga-factory-usa</t>
  </si>
  <si>
    <t>$1.7B investment; could expand to $2.9B; will be focused on ESS</t>
  </si>
  <si>
    <t>https://www.freyrbattery.com/about</t>
  </si>
  <si>
    <t>General Motors (GM) - Samsung SDI JV</t>
  </si>
  <si>
    <t>GM-Samsung SDI JV Indiana Battery Plant</t>
  </si>
  <si>
    <t>Prismatic pouch cells,  cylindrical cells</t>
  </si>
  <si>
    <t>https://gmauthority.com/blog/gm/gm-facilities/ultium-cells-battery-plants-global/ultium-cells-usa-battery-plants/gm-new-carlisle-indiana-battery-plant/</t>
  </si>
  <si>
    <t>near New Carlisle</t>
  </si>
  <si>
    <t>General Motors
Samsung SDI</t>
  </si>
  <si>
    <t>https://www.gm.com/</t>
  </si>
  <si>
    <t>Detroit
Yongin</t>
  </si>
  <si>
    <t>MI
Gyeonggi-do</t>
  </si>
  <si>
    <t>Charged-the-book.com; https://techcrunch.com/2023/06/13/gm-and-partner-samsung-sdi-pick-indiana-for-3b-battery-factory/; https://techcrunch.com/2023/04/25/hyundai-gm-partner-with-korean-battery-makers-to-build-us-plants/; https://electrek.co/2023/06/13/gm-fourth-ev-battery-plant-new-partner/</t>
  </si>
  <si>
    <t>$3B investment</t>
  </si>
  <si>
    <t>Gotion Manteno Plant</t>
  </si>
  <si>
    <t>Cylindrical and Pouch cells</t>
  </si>
  <si>
    <t>Nickel cobalt manganese oxide</t>
  </si>
  <si>
    <t>333 S Spruce St.</t>
  </si>
  <si>
    <t>Manteno</t>
  </si>
  <si>
    <t>Battery Atlas; https://abc7chicago.com/electric-vehicles-gotion-manteno-battery-plant/13755678/; https://www.illinois.gov/news/press-release.26993.html#:~:text=Once%20completed%2C%20the%20facility%20in,will%20cover%20approximately%20150%20acres. https://chicagoyimby.com/2023/09/new-ev-gigafactory-announced-near-kankakee.html#:~:text=Located%20at%20333%20S%20Spruce,battery%20maker%20Gotion%20Hight%2DTech.</t>
  </si>
  <si>
    <t>Gotion is a rapidly expanding company focused on innovative energy solutions and next-gen battery technology such as advanced lithium ion batteries for electric vehicles and stationary applications.</t>
  </si>
  <si>
    <t>$2B investment; production expected in 2024</t>
  </si>
  <si>
    <t>https://lgeshonda.com/</t>
  </si>
  <si>
    <t>Gotion Mecosta County Plant</t>
  </si>
  <si>
    <t>Green Charter Township</t>
  </si>
  <si>
    <t>https://www.wzzm13.com/article/news/local/gotion-battery-plant-approved-near-big-rapids/69-3dbe01e7-2544-4ed7-b013-bbb1d74155ce; Battery Atlas</t>
  </si>
  <si>
    <t>$2.36B investment; start production in 2024 and reach capacity in 2031</t>
  </si>
  <si>
    <t>https://www.hyundainews.com/en-us/releases/3920</t>
  </si>
  <si>
    <t>Honda - LGES Partnership</t>
  </si>
  <si>
    <t>Honda LGES Fayette Battery Manufacturing Plant</t>
  </si>
  <si>
    <t>Milledgeville-Jeffersonville Road</t>
  </si>
  <si>
    <t>Jeffersonville</t>
  </si>
  <si>
    <t>Honda
LGES</t>
  </si>
  <si>
    <t>Tokyo
Seoul</t>
  </si>
  <si>
    <t>Japan,
South Korea</t>
  </si>
  <si>
    <t>https://insideevs.com/news/591209/rumor-honda-lges-battery-plant-ohio/; https://www.bloomberg.com/news/articles/2022-06-08/honda-lg-energy-eyeing-ohio-for-new-electric-car-battery-plant; BNEF Interactive Dataset Cell Manufacturing; lgesolhonda.com; https://www.prnewswire.com/news-releases/lg-energy-solution-and-honda-break-ground-for-new-joint-venture-ev-battery-plant-in-ohio-301758629.html</t>
  </si>
  <si>
    <t>The newly announced battery plant, a joint venture between LG Energy Solution and Honda, is coming to Fayette County, Ohio.</t>
  </si>
  <si>
    <t>Will supply US Honda facilities</t>
  </si>
  <si>
    <t>Hyundai Mobis</t>
  </si>
  <si>
    <t>Hyundai Mobis Plant</t>
  </si>
  <si>
    <t>https://www.mobis.co.kr/en/index.do</t>
  </si>
  <si>
    <t>1395 Mitchell Young Rd</t>
  </si>
  <si>
    <t xml:space="preserve">Montgomery </t>
  </si>
  <si>
    <t>334-387-4800</t>
  </si>
  <si>
    <t>Hyundai Motor Group</t>
  </si>
  <si>
    <t>https://www.hyundaimotorgroup.com/main/mainRecommend</t>
  </si>
  <si>
    <t xml:space="preserve">Seoul
</t>
  </si>
  <si>
    <t xml:space="preserve">Gyeonggi
</t>
  </si>
  <si>
    <t>https://www.al.com/news/2022/10/hyundai-mobis-electric-vehicle-battery-plant-in-montgomery-will-employ-400-people.html; https://www.wsfa.com/video/2023/08/03/ev-battery-production-new-hyundai-mobis-plant-begin-by-mid-2024/</t>
  </si>
  <si>
    <t>Hyundai Mobis is a global auto parts vendor, focusing on autonomous driving, connectivity and electrification to be a leader in the era of smart mobility.</t>
  </si>
  <si>
    <t xml:space="preserve">Production scheduled for mid-2024; Will supply 200,000 vehicles for HMMA plant or Kia; Kia EV9 76.1-99.8; assume 88 kWh; capacity = 200000veh*88 kWh/veh = </t>
  </si>
  <si>
    <t>Hyundai-LGES JV</t>
  </si>
  <si>
    <t>Hyundai LGES Bryan County Battery Plant</t>
  </si>
  <si>
    <t>near Hyundai Metaplant in Bryan County</t>
  </si>
  <si>
    <t>Hyundai Motor Group
LGES</t>
  </si>
  <si>
    <t>Seoul
Seoul</t>
  </si>
  <si>
    <t>Gyeonggi
Gyeonggi</t>
  </si>
  <si>
    <t xml:space="preserve">South Korea </t>
  </si>
  <si>
    <t>charged-the-book.com; https://www.hyundaimotorgroup.com/news/CONT0000000000093783</t>
  </si>
  <si>
    <t xml:space="preserve">
Hyundai Motor Group, a global enterprise with a diverse value chain, spans mobility, steel, construction, logistics, finance, IT, and service. </t>
  </si>
  <si>
    <t>Will supply batteries to 300,000 EVs per year; construction is scheduled to start in 2H2023 with production at the end of 2025 at the earliest; located adjacent to Hyundai Motor Group Metaplant America; plant will make batteries for Hyundai, Kia and GEnesis EVs made in GA. Used Metaplant location for GPS</t>
  </si>
  <si>
    <t>Hyundai-SK On</t>
  </si>
  <si>
    <t>Bartow Battery Manufacturing Plant</t>
  </si>
  <si>
    <t>https://www.hyundai.com/worldwide/en/company/newsroom/detail/hyundai-motor-group-and-sk-on-to-establish-ev-battery-cell-production-joint-venture-in-us-0000000237</t>
  </si>
  <si>
    <t>Bartow Centre, Highway 411, Bartow County</t>
  </si>
  <si>
    <t>Hyundai Motor Group
SK On</t>
  </si>
  <si>
    <t>Seoul
Icheon</t>
  </si>
  <si>
    <t>BNEF Cell database; https://www.utilitydive.com/news/Hyundai-SK-On-plan-5B-Georgia-EV-battery-joint-venture/648667/; https://www.prnewswire.com/news-releases/hyundai-motor-group-and-sk-on-to-build-ev-battery-facility-in-bartow-county-301698015.html; https://electrek.co/2023/04/25/hyundai-and-sk-on-finalize-5b-us-battery-factory-update/</t>
  </si>
  <si>
    <t xml:space="preserve">Hyundai Motor Group is a global enterprise that has created a value chain based on mobility, steel, and construction, as well as logistics, finance, IT, and service. </t>
  </si>
  <si>
    <t>$5B investment; should produce enough batteries for 300,000 vehicles by the second half of 2025</t>
  </si>
  <si>
    <t>IM3NY</t>
  </si>
  <si>
    <t>Imperium3 Huron Battery Manufacturing Plant I</t>
  </si>
  <si>
    <t>https://im3ny.com/</t>
  </si>
  <si>
    <t>Huron Campus - 1701 North St</t>
  </si>
  <si>
    <t>Endicott</t>
  </si>
  <si>
    <t>607-444-1545</t>
  </si>
  <si>
    <t>Imperium3</t>
  </si>
  <si>
    <t>im3.com.au</t>
  </si>
  <si>
    <t>BNEF: Interactive Datasets/Storage/Cell manufacturers; https://www.pressconnects.com/story/money/2021/04/21/endicott-ny-lithium-ion-battery-plant-begin-production-2022/7318704002/</t>
  </si>
  <si>
    <t xml:space="preserve">
iM3NY, a U.S.-based independent lithium-ion cell manufacturer, commercializes American-developed cell chemistry with a primarily North American supply chain. Production started in 2022, targeting 38 GWh/yr in the near future.</t>
  </si>
  <si>
    <t>Total facility will have 2500 workers:  https://www.pressconnects.com/story/money/2021/04/21/endicott-ny-lithium-ion-battery-plant-begin-production-2022/7318704002/</t>
  </si>
  <si>
    <t>https://im3ny.com/, https://im3ny.com/about/</t>
  </si>
  <si>
    <t>Imperium3 Huron Battery Manufacturing Plant II</t>
  </si>
  <si>
    <t>BNEF: Interactive Datasets/Storage/Cell manufacturers; https://www.pressconnects.com/story/money/2021/04/21/endicott-ny-lithium-ion-battery-plant-begin-production-2022/7318704002/; https://www.automotivemanufacturingsolutions.com/emobility/lithium-ion-battery-gigafactory-database/41937.article</t>
  </si>
  <si>
    <t>Total facility will have 2500 workers:  https://www.pressconnects.com/story/money/2021/04/21/endicott-ny-lithium-ion-battery-plant-begin-production-2022/7318704002/; Workers were ratioed by output. Automotive Manufacturing Solutions reports 3 GWh rising to 15 GWh; C4V and Magnis Resources, Boston Energy and Innovation are all involved as well</t>
  </si>
  <si>
    <t>BNEF: Interactive Datasets/Storage/Cell manufacturers; https://www.pressconnects.com/story/money/2021/04/21/endicott-ny-lithium-ion-battery-plant-begin-production-2022/7318704002/; https://www.automotivemanufacturingsolutions.com/emobility/lithium-ion-battery-gigafactory-database/41937.article; https://im3ny.com/gigafactory/</t>
  </si>
  <si>
    <t>Ion Storage Systems</t>
  </si>
  <si>
    <t>Prismatic (pouch) cells</t>
  </si>
  <si>
    <t>https://ionstoragesystems.com/</t>
  </si>
  <si>
    <t>12500 Baltimore Avenue Suite D</t>
  </si>
  <si>
    <t>Beltsville</t>
  </si>
  <si>
    <t>MD</t>
  </si>
  <si>
    <t>240-384-6020</t>
  </si>
  <si>
    <t xml:space="preserve"> MWh/yr</t>
  </si>
  <si>
    <t>Beltsville, MD</t>
  </si>
  <si>
    <t>ionstoragesystems.com; https://energy.umd.edu/news/story/energy-start-up-places-3rd-in-battery-competition; https://www.businesswire.com/news/home/20201110005395/en/Ion-Storage-Announces-New-State-of-the-Art-HQ-Manufacturing-Facility;  Pitchbook.com; BNEF Cell Database</t>
  </si>
  <si>
    <t xml:space="preserve">ION offers a uniquely adaptable solid-state battery solution for a variety of applications including defense and aerospace, consumer electronics, electric vehicles, and grid storage. </t>
  </si>
  <si>
    <t>Ryan Naehr</t>
  </si>
  <si>
    <t>6109312084</t>
  </si>
  <si>
    <t>https://ionstoragesystems.com/, https://ionstoragesystems.com/#about</t>
  </si>
  <si>
    <t>naehr@ionstoragesystems.com</t>
  </si>
  <si>
    <t>Ionblox</t>
  </si>
  <si>
    <t>https://www.ionblox.com/</t>
  </si>
  <si>
    <t>3390 Gateway Blvd.</t>
  </si>
  <si>
    <t>510-962-3682</t>
  </si>
  <si>
    <t>zenlabsinc.com; Questionnaire; Pitchbook.com; ionblox.com</t>
  </si>
  <si>
    <t>Ionblox transforms lithium-ion batteries using high-capacity silicon monoxide anodes. Its nano-engineered SEI layer and advanced cell architecture ensure high conductivity and extended cycle life, even with extreme fast charging.</t>
  </si>
  <si>
    <t>Formerly Zenlabs Energy; the proprietary silicon-based anodes help make a battery with high energy density and a long cycle life</t>
  </si>
  <si>
    <t>John Deere</t>
  </si>
  <si>
    <t>Kernersville</t>
  </si>
  <si>
    <t>https://www.deere.com/en/</t>
  </si>
  <si>
    <t>1000 John Deere Rd</t>
  </si>
  <si>
    <t>https://www.deere.com</t>
  </si>
  <si>
    <t>Moline</t>
  </si>
  <si>
    <t>https://www.deere.com/en/news/all-news/deere-kreisel-batteries-north-carolina/;</t>
  </si>
  <si>
    <t>John Deere is a leader in agricultural, construction and forestry equipment. This facility will develop and manufacture Kreisel battery and CHIMERO charger technology to serve the North American off-highway market.</t>
  </si>
  <si>
    <t>Production to begin in 2025; Will also build packs</t>
  </si>
  <si>
    <t>Kore Power</t>
  </si>
  <si>
    <t>https://korepower.com/</t>
  </si>
  <si>
    <t>SEC 85 &amp; Baseline Rd</t>
  </si>
  <si>
    <t>Buckeye</t>
  </si>
  <si>
    <t>208-904-1642</t>
  </si>
  <si>
    <t>Coeur d’Alene</t>
  </si>
  <si>
    <t>korepower.com; https://www.businesswire.com/news/home/20210511006073/en/KORE-Power-Names-Three-Potential-Sites-for-U.S.-Lithium-Ion-Battery-Manufacturing-Facility; https://www.automotivemanufacturingsolutions.com/emobility/lithium-ion-battery-gigafactory-database/41937.article; https://assets.website-files.com/602d520c7a0a3866755c38ae/602d520c7a0a3850e25c3b03_KORE-Power-GTM-Whitepaper.pdf;https://korepower.com/cell#:~:text=KORE%20Power%20has%202%20GWh,capacity%20based%20on%20market%20requirements; https://www.thecentersquare.com/arizona/kore-power-to-grow-in-maricopa-county-bringing-thousands-of-jobs/article_1b3ced78-f56e-11eb-a16c-ff48349baabb.html; https://korepower.com/media/kore-power-closes-on-purchase-of-koreplex-gigafactory-site-in-buckeye-arizona</t>
  </si>
  <si>
    <t>Kore Power designs and manufactures high-density lithium-ion batteries and energy storage systems, primarily for utility, industrial, and mission-critical markets globally, with a focus on sustainability and innovation.</t>
  </si>
  <si>
    <t>Hopes to start production in Q@ of 2023</t>
  </si>
  <si>
    <t>https://korepower.com/, https://korepower.com/about</t>
  </si>
  <si>
    <t>LG Energy Solution Ltd</t>
  </si>
  <si>
    <t>Arizona ESS plant</t>
  </si>
  <si>
    <t>https://news.lgensol.com/company-news/press-releases/1613/</t>
  </si>
  <si>
    <t>22358 S. Ellsworth Road</t>
  </si>
  <si>
    <t>Queen Creek</t>
  </si>
  <si>
    <t>480-358-3000</t>
  </si>
  <si>
    <t>https://www.lgensol.com/en/index</t>
  </si>
  <si>
    <t>https://www.azfamily.com/2022/04/12/300-acres-queen-creek-could-be-new-site-an-lg-battery-plant/; BNEF Interactive Dataset Cell manufacturers; https://www.just-auto.com/news/lges-reconsiders-ev-battery-plant-in-arizona/; https://www.azcommerce.com/news-events/news/2023/3/lg-energy-solution-to-invest-55-billion-to-build-battery-manufacturing-complex-in-queen-creek/</t>
  </si>
  <si>
    <t>LG Energy Solution, subsidiary of the LG Chem,  is a key player in the EV battery market, manufacturing and designing lithium-ion batteries for electric vehicles and energy storage systems</t>
  </si>
  <si>
    <t>Focus on ESS; Invest $2.3B; expected to come on-line in 2026</t>
  </si>
  <si>
    <t>https://news.lgensol.com/company-news/press-releases/1613/, https://news.lgensol.com/company-overview/fast-facts/</t>
  </si>
  <si>
    <t>Arizona EV plant</t>
  </si>
  <si>
    <t>Focus on Evs; Invest $3.2B; expected to come on-line in 2025</t>
  </si>
  <si>
    <t>LG Energy Solution Michigan Inc.</t>
  </si>
  <si>
    <t>LG Energy Solution Michigan Holland Battery Manufacturing Plant</t>
  </si>
  <si>
    <t>https://lgenergymi.com/</t>
  </si>
  <si>
    <t>1 LG Way</t>
  </si>
  <si>
    <t>616-494-7100</t>
  </si>
  <si>
    <t>LG Energy Solution</t>
  </si>
  <si>
    <t>https://www.lgensol.com/kr/index</t>
  </si>
  <si>
    <t>BNEF: Interactive Datasets/Storage/Cell manufacturers; https://www.forbes.com/sites/samabuelsamid/2021/03/11/lg-chem-commits-45b-to-expand-ev-battery-production-capacity-in-us-by-70-gwh/?sh=47842698a026; Questionnaire; https://www.automotivemanufacturingsolutions.com/emobility/lithium-ion-battery-gigafactory-database/41937.article; Questionnaire; https://www.michiganbusiness.org/news/2022/03/lg-energy-solution-and-michigan-leading-the-battery-evolution/; https://www.spglobal.com/commodityinsights/en/market-insights/latest-news/energy-transition/042722-lg-energy-aims-to-more-than-double-battery-capacity-to-520-gwhyear-by-2025; https://www.michigan.gov/whitmer/news/press-releases/2022/03/22/whitmer-announces-1200-new-jobs-from-lg-energy-solutions-investment#:~:text=LG%20Energy%20Solution%2C%20formerly%20known,has%201%2C495%20employees%20in%20Michigan; https://www.electrive.com/2022/03/24/lg-energy-solution-to-expand-michigan-plant/; https://insideevs.com/news/575359/lges-plant-expansion-michigan/</t>
  </si>
  <si>
    <t>BNEF: Interactive Datasets/Storage/Cell manufacturers; https://www.forbes.com/sites/samabuelsamid/2021/03/11/lg-chem-commits-45b-to-expand-ev-battery-production-capacity-in-us-by-70-gwh/?sh=47842698a026; Questionnaire; https://www.automotivemanufacturingsolutions.com/emobility/lithium-ion-battery-gigafactory-database/41937.article; Questionnaire; https://www.michiganbusiness.org/news/2022/03/lg-energy-solution-and-michigan-leading-the-battery-evolution/; https://www.spglobal.com/commodityinsights/en/market-insights/latest-news/energy-transition/042722-lg-energy-aims-to-more-than-double-battery-capacity-to-520-gwhyear-by-2025; https://www.michigan.gov/whitmer/news/press-releases/2022/03/22/whitmer-announces-1200-new-jobs-from-lg-energy-solutions-investment#:~:text=LG%20Energy%20Solution%2C%20formerly%20known,has%201%2C495%20employees%20in%20Michigan;https://www.electrive.com/2022/03/24/lg-energy-solution-to-expand-michigan-plant/</t>
  </si>
  <si>
    <t>Quintupling size of Holland plant by 2025</t>
  </si>
  <si>
    <t>LI-CAP Technologies</t>
  </si>
  <si>
    <t>Electrodes</t>
  </si>
  <si>
    <t>https://www.licaptech.com/</t>
  </si>
  <si>
    <t>9795 Business Park Dr
Unit I</t>
  </si>
  <si>
    <t>Sacramento</t>
  </si>
  <si>
    <t>916-329-8099</t>
  </si>
  <si>
    <t>LICAP Technologies</t>
  </si>
  <si>
    <t>licaptech.com; https://www.zoominfo.com/c/licap-technologies-inc/458886699; https://rocketreach.co/licap-technologies-inc-profile_b4525d66fc89e31f</t>
  </si>
  <si>
    <t xml:space="preserve">LI-CAP Technologies' Activated Dry Electrode® technology enables cost-effective and environmentally friendly manufacturing of lithium-ion batteries, ultracapacitors, and lithium-ion capacitors with superior performance. </t>
  </si>
  <si>
    <t>Dry electrode for solid state battery</t>
  </si>
  <si>
    <t>https://www.licaptech.com/, https://www.licaptech.com/about</t>
  </si>
  <si>
    <t>LION Electric</t>
  </si>
  <si>
    <t>Lion Campus - Battery Plant and Innovation Center</t>
  </si>
  <si>
    <t>https://thelionelectric.com/en</t>
  </si>
  <si>
    <t>9900 Rie Irénée Vachon</t>
  </si>
  <si>
    <t>Mirabel</t>
  </si>
  <si>
    <t>J7N 3C5</t>
  </si>
  <si>
    <t>450-432-5466</t>
  </si>
  <si>
    <t>thelionelectric.com/documents/en/PressRelease_Lion_BatteryManufacturingPlantOpening_ENG.pdf; https://s27.q4cdn.com/902820926/files/doc_presentations/2023/May-2023-IR-Presentation-V2.pdf</t>
  </si>
  <si>
    <t>LION Electric manufactures innovative zero-emission vehicles, including all-electric school buses and urban trucks. A leading OEM in North American transportation electrification, it actively seeks new technologies for user-specific features.</t>
  </si>
  <si>
    <t>First packs were tested; Facility will get to 1.7 GWh by the end of 2023 and then on to 5 GWh</t>
  </si>
  <si>
    <t>Lithion Battery, Inc.</t>
  </si>
  <si>
    <t>Engineered Power Limited Partnership</t>
  </si>
  <si>
    <t>https://www.lithionbattery.com/</t>
  </si>
  <si>
    <t>3103 14th Ave NE, #20</t>
  </si>
  <si>
    <t>T2A 7N6</t>
  </si>
  <si>
    <t>403-235-2584</t>
  </si>
  <si>
    <t>Lithion Battery Inc.</t>
  </si>
  <si>
    <t>lithionbattery.com</t>
  </si>
  <si>
    <t>Lithion Batteries, a vertically integrated manufacturer of battery cells and packs, produces custom, high-quality power solutions globally, emphasizing reliability in critical applications.</t>
  </si>
  <si>
    <t>1350 Wigwam Parkway</t>
  </si>
  <si>
    <t>702-478-3590</t>
  </si>
  <si>
    <t>Luna Lithium Battery</t>
  </si>
  <si>
    <t>Luna Lithium Hermosillo Battery Manufacturing Plant</t>
  </si>
  <si>
    <t>https://www.delunalithiumbattery.com/</t>
  </si>
  <si>
    <t>Ciudad Sahagún</t>
  </si>
  <si>
    <t>Hidalgo</t>
  </si>
  <si>
    <t>52-551-377-9167</t>
  </si>
  <si>
    <t>delunalithiumbattery.com</t>
  </si>
  <si>
    <t>Mexico City</t>
  </si>
  <si>
    <t>delunalthiumbattery.com; BNEF Cell Database; https://mexicobusiness.news/mining/news/new-lithium-battery-plant-start-operations-soon</t>
  </si>
  <si>
    <t>Luna Lithium Battery improves lives with its lithium battery technology, powering everything with energy.</t>
  </si>
  <si>
    <t>Microvast</t>
  </si>
  <si>
    <t>Microvast North American Manufacturing Facility</t>
  </si>
  <si>
    <t xml:space="preserve">Nickel manganese cobalt, Lithium iron phosphate,  Lithium titanium oxide </t>
  </si>
  <si>
    <t>https://microvast.com/</t>
  </si>
  <si>
    <t>780 International Blvd</t>
  </si>
  <si>
    <t>Stafford</t>
  </si>
  <si>
    <t>microvast.com; https://microvast.com/microvast-governor-lee-and-commissioner-rolfe-announce-company-to-establish-manufacturing-facility-in-clarksville-tennessee/; https://www.automotivemanufacturingsolutions.com/emobility/lithium-ion-battery-gigafactory-database/41937.article; https://www.sec.gov/Archives/edgar/data/1760689/000121390021043159/ea145917ex99-1_microvasthold.htm; BNEF Interactive Database cell manufacturing; https://source.benchmarkminerals.com/article/lg-chem-tennessee-cathode-plant-could-double-north-american-production?mc_cid=c72c66f531&amp;mc_eid=6a6017029d; https://ir.microvast.com/events-presentations/presentations</t>
  </si>
  <si>
    <t>Microvast controls every aspect of battery development for industry-leading energy density, safety, ultra-fast charging, and long lifespans in commercial transportation and energy storage.</t>
  </si>
  <si>
    <t>Should be operational in 2022; Will make cells, modules, packs and separators; chemistry is unknown, but Microvast makes LTO, Nickel Manganese Cobalt and Lithium iron phosphate chemistries; Could not find if system is operational as of 6/2023; Benchmark states that the facility will make Nickel Manganese Cobalt pouch cells</t>
  </si>
  <si>
    <t>https://microvast.com/, https://microvast.com/company/</t>
  </si>
  <si>
    <t>https://nanotechenergy.com/</t>
  </si>
  <si>
    <t xml:space="preserve">Nanotech Energy delivers safe, sustainable, and efficient super material-based solutions for cutting-edge products. </t>
  </si>
  <si>
    <t>Developing a non-flammable advanced Li-ion battery for the electric and portable electronics markets based on graphene; Won CES Innovation award 2022</t>
  </si>
  <si>
    <t>https://nanotechenergy.com/, https://nanotechenergy.com/about-us/</t>
  </si>
  <si>
    <t>Navitas Systems, LLC</t>
  </si>
  <si>
    <t>Navitas Systems Venture Drive</t>
  </si>
  <si>
    <t>https://www.navitassys.com/</t>
  </si>
  <si>
    <t>4880 Venture Drive</t>
  </si>
  <si>
    <t>734-205-1400</t>
  </si>
  <si>
    <t>Navitas Systems LLC</t>
  </si>
  <si>
    <t>Lisle</t>
  </si>
  <si>
    <t>navitassys.com; Questionnaire; https://www.zoominfo.com/c/navitas-systems-llc/356127778</t>
  </si>
  <si>
    <t>Navitas Systems specializes in comprehensive energy storage solutions, manufacturing lithium cells and products for commercial and U.S. government/military customers. Its capabilities include advanced chemistries, electronics, system integration, and more.</t>
  </si>
  <si>
    <t>https://www.navitassys.com/, https://www.navitassys.com/about-us/</t>
  </si>
  <si>
    <t>NextStar Energy (Stellantis - LG Energy Solution JV)</t>
  </si>
  <si>
    <t>Windsor Gigafactory</t>
  </si>
  <si>
    <t>https://www.stellantis.com/en/news/press-releases/2022/march/stellantis-and-lg-energy-solution-to-invest-over-5-billion-cad-in-joint-venture-for-first-large-scale-lithium-Ion-battery-production-plant-in-canada</t>
  </si>
  <si>
    <t>Windsor</t>
  </si>
  <si>
    <t>N8W 3Y3</t>
  </si>
  <si>
    <t>Stellantis - LG Energy Solution JV</t>
  </si>
  <si>
    <t>https://www.stellantis.com/en</t>
  </si>
  <si>
    <t>Hoofddorp
Seoul</t>
  </si>
  <si>
    <t>North Holland
Gyeonggi</t>
  </si>
  <si>
    <t>Netherlands,
Republic of Korea</t>
  </si>
  <si>
    <t>https://www.stellantis.com/en/news/press-releases/2022/march/stellantis-and-lg-energy-solution-to-invest-over-5-billion-cad-in-joint-venture-for-first-large-scale-lithium-Ion-battery-production-plant-in-canada; BNEF Interactive Dataset Cell manufacturing; https://moparinsiders.com/stellantis-close-to-an-agreement-to-resume-construction-of-windsor-gigafactory/</t>
  </si>
  <si>
    <t>Stellantis and LG Energy Solution's joint venture, NextStar Energy, aims to establish Canada's first major EV battery facility in Windsor, Ontario, focusing on lithium-ion battery production for Stellantis vehicle requirements.</t>
  </si>
  <si>
    <t>Construction scheduled to start at the end of 2022 with production in Q1 2024; Construction is on hold as of 6/19/2023 due to disagreement with government, but the 2 sides are close to a deal.</t>
  </si>
  <si>
    <t>https://www.stellantis.com/en/news/press-releases/2022/may/stellantis-and-samsung-announce-battery-plant-in-kokomo</t>
  </si>
  <si>
    <t>Northvolt</t>
  </si>
  <si>
    <t xml:space="preserve">Northvolt Six </t>
  </si>
  <si>
    <t>https://northvolt.com/manufacturing/six/</t>
  </si>
  <si>
    <t xml:space="preserve">Saint-Basile-le-Grand and McMasterville, suburbs of Montreal </t>
  </si>
  <si>
    <t xml:space="preserve">Montreal </t>
  </si>
  <si>
    <t xml:space="preserve"> Northvolt</t>
  </si>
  <si>
    <t>https://northvolt.com/</t>
  </si>
  <si>
    <t xml:space="preserve">Stockholm </t>
  </si>
  <si>
    <t xml:space="preserve">Sweden </t>
  </si>
  <si>
    <t>https://northvolt.com/
https://www.reuters.com/business/autos-transportation/swedens-northvolt-build-52-bln-battery-factory-canada-2023-09-28/; Battery Atlas; https://northvolt.com/manufacturing/six/</t>
  </si>
  <si>
    <t>Northvolt produces batteries with clean energy to deliver batteries with a 90% lower carbon footprint than those using coal.</t>
  </si>
  <si>
    <t>Production in 2026, reaching full capacity in 2028; Will have a full circular plant - recycling batteries into new batteries; unclear when the recycling plant will be included. $5.2B investment</t>
  </si>
  <si>
    <t>Our Next Energy, Inc.</t>
  </si>
  <si>
    <t>ONE Circle Gigafactory</t>
  </si>
  <si>
    <t>https://one.ai/</t>
  </si>
  <si>
    <t>42060 Ecorse Rd.</t>
  </si>
  <si>
    <t>Belleville</t>
  </si>
  <si>
    <t>248-677-1010</t>
  </si>
  <si>
    <t>BNEF Cell Database; prnewswire.com/news-releases/battery-startup-our-next-energy-one-closes-series-a-led-by-breakthrough-energy-ventures-301400984.html; BNEF Cell Database; https://one.ai/our-next-energy-helps-gov-whitmer-unveil-make-it-in-michigan-plan</t>
  </si>
  <si>
    <t>Our Next Energy is doubling the EV range, prioritizing safety with innovative chemistries, and building a sustainable North American supply chain with abundant materials for cost-effective, resilient batteries.</t>
  </si>
  <si>
    <t>Developer of transformative battery technology intended to significantly improve range while lowering the cost of batteries and electric propulsion systems. The company uses machine learning and artificial intelligence to improve the life and safety of high-energy-density batteries and offers long-lasting power solutions enabling OEMs (Original Equipment Manufacturers) to reach the market range expectations.</t>
  </si>
  <si>
    <t>https://one.ai/, https://one.ai/mission</t>
  </si>
  <si>
    <t>Panasonic</t>
  </si>
  <si>
    <t>De Soto Facility</t>
  </si>
  <si>
    <t>De Soto</t>
  </si>
  <si>
    <t>KS</t>
  </si>
  <si>
    <t>Kadoma</t>
  </si>
  <si>
    <t>Osaka</t>
  </si>
  <si>
    <t>https://rethinkresearch.biz/articles/panasonic-name-de-soto-kansas-for-next-us-battery-plant/; https://insideevs.com/news/598071/panasonic-new-us-battery-plant-kansas/; https://na.panasonic.com/us/news/panasonic-awards-turner-yates-contract-build-ev-battery-plant</t>
  </si>
  <si>
    <t>https://na.panasonic.com/us/, https://na.panasonic.com/us/who-we-are</t>
  </si>
  <si>
    <t>Piersica</t>
  </si>
  <si>
    <t>https://piersica.com/</t>
  </si>
  <si>
    <t>10801 NW 42nd Ct</t>
  </si>
  <si>
    <t>Sunrise</t>
  </si>
  <si>
    <t>Pomega Energy Storage Technologies</t>
  </si>
  <si>
    <t>Colleton County Battery Plant</t>
  </si>
  <si>
    <t>https://tr.pomega.com/en/pomega-energy-storage-technologies-breaks-ground-for-new-lithium-ion-battery-plant/</t>
  </si>
  <si>
    <t>Walterboro</t>
  </si>
  <si>
    <t>Kontrolmatik Technologies</t>
  </si>
  <si>
    <t>https://www.kontrolmatik.com/en/</t>
  </si>
  <si>
    <t>Istanbul</t>
  </si>
  <si>
    <t>Türkiye</t>
  </si>
  <si>
    <t>Charged-the-book.com; https://governor.sc.gov/news/2022-12/kontrolmatik-technologies-establishing-operations-colleton-county; https://rebusinessonline.com/pomega-energy-storage-breaks-ground-on-300m-lithium-battery-plant-near-charleston/; https://charlestonbusiness.com/news/manufacturing/83129/</t>
  </si>
  <si>
    <t>Pomega Energy, a Kontrolmatik subsidiary, breaks ground on a U.S. lithium-ion battery plant in South Carolina. It will manufacture lithium iron phosphate cells and assemble turnkey energy storage systems.</t>
  </si>
  <si>
    <t>Production expected in 2024; Would like to expand to 6GWh; $300M investment; focused on ESS</t>
  </si>
  <si>
    <t>Proterra</t>
  </si>
  <si>
    <t>Powered 1</t>
  </si>
  <si>
    <t>https://www.proterra.com/</t>
  </si>
  <si>
    <t>1650 Poplar Dr. Ext.</t>
  </si>
  <si>
    <t>Greer</t>
  </si>
  <si>
    <t>Burlingame</t>
  </si>
  <si>
    <t>proterra.com; https://www.proterra.com/press-release/first-battery-at-powered1-factory/</t>
  </si>
  <si>
    <t>Proterra is powering the shift to electric with clean, quiet transportation with innovative technologies, providing safer, reliable, and cleaner options for a sustainable world.</t>
  </si>
  <si>
    <t>https://www.proterra.com/, https://www.proterra.com/about/</t>
  </si>
  <si>
    <t>QuantumScape</t>
  </si>
  <si>
    <t>SJ-1</t>
  </si>
  <si>
    <t>Battery Development</t>
  </si>
  <si>
    <t>https://www.quantumscape.com/</t>
  </si>
  <si>
    <t>1730 Technology Drive</t>
  </si>
  <si>
    <t>San Jose</t>
  </si>
  <si>
    <t>408-452-2000</t>
  </si>
  <si>
    <t>Questionnaire; https://www.mercurynews.com/2021/04/15/quantumscape-battery-big-north-san-jose-lease-expand-real-estate-tech/; Quantumscape.com; https://www.quantumscape.com/press-release/quantumscape-secures-campus-in-san-jose-california/; BNEF Interactive Dataset Cell manufacturing'</t>
  </si>
  <si>
    <t>Website states &gt; 600 employees; assumed all were at HQ;  1 GWh/yr; Listed as pilot plants in BNEF</t>
  </si>
  <si>
    <t>https://www.quantumscape.com/, https://www.quantumscape.com/company/</t>
  </si>
  <si>
    <t>SJ-2</t>
  </si>
  <si>
    <t>1710 Automation Parkway</t>
  </si>
  <si>
    <t>Website states &gt; 600 employees; assumed all were at HQ; 20 GWh/yr; Listed as pilot plant in BNEF</t>
  </si>
  <si>
    <t>Rolled-Ribbon Battery Company</t>
  </si>
  <si>
    <t>Austin Headquarters</t>
  </si>
  <si>
    <t xml:space="preserve">Nickel manganese cobalt,  Lithium iron phosphate </t>
  </si>
  <si>
    <t>http://rolled-ribbon.com/</t>
  </si>
  <si>
    <t>14141 W. Highway 290, Building #400</t>
  </si>
  <si>
    <t>512-387-2553</t>
  </si>
  <si>
    <t>rolled-ribbon.com; Questionnaire</t>
  </si>
  <si>
    <t>Rolled-Ribbon technology overcomes industry challenges, outperforming conventional cells in power and capacity. Its physical structures, not electrochemical formulations, deliver superior performance for high-power Li-ion applications.</t>
  </si>
  <si>
    <t>Currently at pilot scale: 1.5MWh/year. Hoping to increase to: 75MWh+/year in 2023</t>
  </si>
  <si>
    <t>http://rolled-ribbon.com/, http://rolled-ribbon.com/technology.html</t>
  </si>
  <si>
    <t>Saft America Inc</t>
  </si>
  <si>
    <t>Saft America Jacksonville Lithium Ion Battery Manufacturing Plant</t>
  </si>
  <si>
    <t>https://www.saft.com/</t>
  </si>
  <si>
    <t>13575 Waterworks St</t>
  </si>
  <si>
    <t>904-861-1501</t>
  </si>
  <si>
    <t>Saft</t>
  </si>
  <si>
    <t>Levallois-Perret</t>
  </si>
  <si>
    <t>Île-de-France</t>
  </si>
  <si>
    <t>France</t>
  </si>
  <si>
    <t>Questionnaire; https://www.jaxdailyrecord.com/article/saft-says-its-cutting-63-jobs-at-west-jacksonville-factory; BNEF Cell Manufacturing Database; https://www.automotivemanufacturingsolutions.com/emobility/lithium-ion-battery-gigafactory-database/41937.article;https://www.zippia.com/saft-america-careers-37363/demographics/; https://www.buzzfile.com/business/Li~Ion-Renewables-Division-904-861-1501; BNEF Interactive Dataset Cell Manufacturing</t>
  </si>
  <si>
    <t>Saft delivers longer-lasting batteries and systems for critical safety applications, back-up power, and propulsion, ensuring high performance in various environments.</t>
  </si>
  <si>
    <t>https://www.saft.com/, https://www.saft.com/about-us/who-saft/battery-company</t>
  </si>
  <si>
    <t>Questionnaire; https://www.jaxdailyrecord.com/article/saft-says-its-cutting-63-jobs-at-west-jacksonville-factory; BNEF Cell Manufacturing Database; https://www.automotivemanufacturingsolutions.com/emobility/lithium-ion-battery-gigafactory-database/41937.article;https://www.saftbatteries.com/media-resources/press-releases/saft-energy-storage-system-will-smooth-grid-integration-c%C3%B4te-divoire; https://www.buzzfile.com/business/Li~Ion-Renewables-Division-904-861-1501; BNEF Interactive Dataset Cell Manufacturing</t>
  </si>
  <si>
    <t>Samsung SDI America Inc.</t>
  </si>
  <si>
    <t>Auburn Hills</t>
  </si>
  <si>
    <t>https://www.samsungsdi.com/index.html</t>
  </si>
  <si>
    <t>4121 N. Atlantic Blvd.</t>
  </si>
  <si>
    <t>248-843-7871</t>
  </si>
  <si>
    <t>Samsung SDI Inc.</t>
  </si>
  <si>
    <t>Yongin</t>
  </si>
  <si>
    <t>Gyeonggi-do</t>
  </si>
  <si>
    <t xml:space="preserve">South Korea  </t>
  </si>
  <si>
    <t>samsungsdi.ocm; https://www.media.stellantis.com/be-fr/corporate-communications/press/stellantis-and-samsung-sdi-to-form-joint-venture-for-lithium-ion-battery-production-in-north-america-1634888846-1634886420;https://www.linkedin.com/company/samsung-sdi-america-inc-</t>
  </si>
  <si>
    <t>Samsung SDI America Inc. specializes in manufacturing lithium-ion batteries, energy storage systems, and electronic materials, focusing on applications in electric vehicles, renewable energy, and consumer electronics industries.</t>
  </si>
  <si>
    <t>https://www.samsungsdi.com/index.html, https://www.samsungsdi.com/lithium-ion-battery/index.html</t>
  </si>
  <si>
    <t>Sion Power</t>
  </si>
  <si>
    <t>Sodium sulfur</t>
  </si>
  <si>
    <t>https://sionpower.com/</t>
  </si>
  <si>
    <t>2900 E. Elvira Road</t>
  </si>
  <si>
    <t>520-799-7500</t>
  </si>
  <si>
    <t>sionpower.com; https://www.linkedin.com/company/sion-power#:~:text=Headquartered%20in%20Tucson%2C%20Arizona%2C%20Sion,500%20patents%20issued%20and%20pending; Pitchbook.com</t>
  </si>
  <si>
    <t>Sion Power pioneers high-energy lithium-metal rechargeable batteries, focusing on electric vehicles and aerospace markets with dendrite-resistant technology.</t>
  </si>
  <si>
    <t>Produce both Licerion-EV cells for Evs and Licerion-HE cells for aerospace applications; currently developing standardized battery packs as well.</t>
  </si>
  <si>
    <t>Sionic Energy</t>
  </si>
  <si>
    <t>Headquarters</t>
  </si>
  <si>
    <t>Electrode Materials</t>
  </si>
  <si>
    <t>Additives</t>
  </si>
  <si>
    <t>https://sionicenergy.com/</t>
  </si>
  <si>
    <t>1200 Ridgeway Ave, Suite 110</t>
  </si>
  <si>
    <t>Rochester</t>
  </si>
  <si>
    <t>585-645-0041</t>
  </si>
  <si>
    <t>https://www.dnb.com/business-directory/company-profiles.nohms_technologies_inc.9ce903dd0cc5ed297c01e4e40cfb46e0.html; Questionnaire</t>
  </si>
  <si>
    <t>Formerly NOHMs Technologies Inc.</t>
  </si>
  <si>
    <t>SK Battery America</t>
  </si>
  <si>
    <t>SK Battery America Commerce Georgia Battery Manufacturing Plant Phase I</t>
  </si>
  <si>
    <t>https://eng.sk.com/</t>
  </si>
  <si>
    <t>1523 Steve Reynolds Industrial Pkwy</t>
  </si>
  <si>
    <t>Commerce</t>
  </si>
  <si>
    <t>706-520-7500</t>
  </si>
  <si>
    <t>SK On</t>
  </si>
  <si>
    <t>Incheon</t>
  </si>
  <si>
    <t>BNEF: Interactive Datasets/Storage/Cell manufacturers; https://www.automotivemanufacturingsolutions.com/emobility/lithium-ion-battery-gigafactory-database/41937.article;https://auto.economictimes.indiatimes.com/news/auto-components/sk-innovation-to-raise-annual-battery-capacity-to-200-gwh-by-2025/84008343; https://www.ajc.com/news/business/sk-boosts-hiring-plans-for-georgia-battery-plant/BBUP7AKM6NA75CRJM36J36MH5I/</t>
  </si>
  <si>
    <t xml:space="preserve">Will have 2,600 workers at the end of Phase II (end of 2023).  </t>
  </si>
  <si>
    <t>https://eng.sk.com/, https://eng.sk.com/about</t>
  </si>
  <si>
    <t>SK Battery America Commerce Georgia Battery Manufacturing Plant Phase II</t>
  </si>
  <si>
    <t>BNEF: Interactive Datasets/Storage/Cell manufacturers; https://www.prnewswire.com/news-releases/sk-innovation-accelerates-hiring-at-its-first-us-based-electric-vehicle-battery-site-in-georgia-301134940.html; https://www.automotivemanufacturingsolutions.com/emobility/lithium-ion-battery-gigafactory-database/41937.article; https://www.ajc.com/news/business/sk-boosts-hiring-plans-for-georgia-battery-plant/BBUP7AKM6NA75CRJM36J36MH5I/</t>
  </si>
  <si>
    <t>One of two factories. Together they will have 21.5 GWh capacity when completed in 2023</t>
  </si>
  <si>
    <t>Solid Power Inc.</t>
  </si>
  <si>
    <t>Solid Power</t>
  </si>
  <si>
    <t>https://www.solidpowerbattery.com/</t>
  </si>
  <si>
    <t>486 S. Pierce Ave., Unit E</t>
  </si>
  <si>
    <t>Louisville</t>
  </si>
  <si>
    <t>303-219-0720</t>
  </si>
  <si>
    <t>Solid Power Inc</t>
  </si>
  <si>
    <t>solidpowerbattery.com; https://www.electrive.com/2021/05/25/solid-power-presents-detail-sto-their-solid-state-battery-platform/  https://boards.greenhouse.io/solidpower https://s28.q4cdn.com/717221730/files/doc_presentations/Solid-Power-Investor-Presentation-June-2021-Final.pdf; Questionnaire; Email; Pitchbook.com; BNEF Cell Database</t>
  </si>
  <si>
    <t xml:space="preserve">Startup company that is developing all-solid-state rechargeable batteries for Evs and power; has JDAs with BMW, Ford and investors include Hyundai, Samsung, Volta Energy Technologies, Umicore, A123 Systems, Sanoh and Solvay; Has pilot plant since 2008.  Can produce 1-10 MWh/yr; Planning to build Solid Power 2, which will make u[p to 30 MT/y solid electrolyte and do R&amp;D.  Also produces solid state sulfide electrolyte </t>
  </si>
  <si>
    <t>https://www.solidpowerbattery.com/, https://www.solidpowerbattery.com/about/</t>
  </si>
  <si>
    <t>StarPlus Energy (JV Stellantis - Samsung SDI Co) Ltd</t>
  </si>
  <si>
    <t>StarPlus Energy Plant 1</t>
  </si>
  <si>
    <t>Kokomo</t>
  </si>
  <si>
    <t>Hoofddorp
Yongin</t>
  </si>
  <si>
    <t>https://www.stellantis.com/en/news/press-releases/2022/may/stellantis-and-samsung-announce-battery-plant-in-kokomo; BNEF Interactive Dataset Cell manufacturing; https://www.google.com/search?q=has+samsung+SDI+Kokomo+IN+plant+started+construction&amp;rlz=1C1GCEB_enUS866US866&amp;oq=has+samsung+SDI+Kokomo+IN+plant+started+construction&amp;aqs=chrome..69i57j69i64.13551j1j4&amp;sourceid=chrome&amp;ie=UTF-8</t>
  </si>
  <si>
    <t>StarPlus Energy, a joint venture between Stellantis and Samsung SDI, specializes in producing lithium-ion batteries for electric vehicles in their North American facilities.</t>
  </si>
  <si>
    <t>Facility will start construction in late 2022 with production in Q1 in 2025; construction of structure started in March 2023</t>
  </si>
  <si>
    <t>StarPlus Energy Plant 2</t>
  </si>
  <si>
    <t>https://www.stellantis.com/en/news/press-releases/2023/october/stellantis-samsung-sdi-announce-kokomo-indiana-as-site-for-second-us-starplus-energy-gigafactory#:~:text=The%20new%20StarPlus%20Energy%20plant,Kokomo%20and%20the%20surrounding%20areas.</t>
  </si>
  <si>
    <t>$3.2B investment; production scheduled for 2027</t>
  </si>
  <si>
    <t>Statevolt</t>
  </si>
  <si>
    <t>Statevolt Imperial Valley Battery Manufacturing Plant</t>
  </si>
  <si>
    <t>https://www.statevolt.com/</t>
  </si>
  <si>
    <t>2029 Century Park East Suite 400N</t>
  </si>
  <si>
    <t>https://insideevs.com/news/581719/california-statevolt-gigafactory-project/; Statevolt.com; BNEF Interactive Dataset Cell manufacturing; https://chargedevs.com/newswire/statevolt-to-build-54-gwh-battery-gigafactory-in-california/</t>
  </si>
  <si>
    <t>Statevolt aims to be a leading player in the energy transition with Gigafactories in strategic U.S. locations. Its hyperlocal model prioritizes sustainability and a domestic supply chain for American-made batteries.</t>
  </si>
  <si>
    <t>New company; Address is for HQ as site has not yet been selected. Will use locally produced lithium and geothermal power from its planned Hells Kitchen Lithium and Power development</t>
  </si>
  <si>
    <t>https://www.statevolt.com/, https://statevolt.com/about/</t>
  </si>
  <si>
    <t>Stellantis</t>
  </si>
  <si>
    <t>Belvidere Plant</t>
  </si>
  <si>
    <t>3000 W Chrysler Dr</t>
  </si>
  <si>
    <t>Belvidere</t>
  </si>
  <si>
    <t>Hoofddorp</t>
  </si>
  <si>
    <t>North Holland</t>
  </si>
  <si>
    <t>Netherlands</t>
  </si>
  <si>
    <t>https://www.mystateline.com/news/local-news/stellantis-announces-timeline-for-belvidere-assembly-plant-nearly-5b-investment/; Battery Atlas</t>
  </si>
  <si>
    <t>The joint venture company will produce leading edge lithium-ion battery cells and modules to meet a significant portion of Stellantis’ vehicle production requirements in North America.</t>
  </si>
  <si>
    <t>On site of Belvidere Assembly plant; $5B investment - $3.2B for battery plant; startup in 2028</t>
  </si>
  <si>
    <t>Stromvolt</t>
  </si>
  <si>
    <t>https://www.stromvolt.com/</t>
  </si>
  <si>
    <t>https://www.electrive.com/2021/10/06/stromvolt-americas-announces-battery-plant-plans-for-canada/; BNEF Interactive Dataset cell manufacturing; stromvolt.com</t>
  </si>
  <si>
    <t xml:space="preserve">
StromVolt tackles lithium cell shortages amid growing EV demand, aiming to secure North American clean tech leadership by owning innovation and intellectual property development, reducing exposure to geopolitical risks.</t>
  </si>
  <si>
    <t>Plant will start with a 250 MWh/yr in 2023 and grow to 10 GWh/yr by 2030; Website specifies cells</t>
  </si>
  <si>
    <t>https://www.stromvolt.com/, https://www.stromvolt.com/about</t>
  </si>
  <si>
    <t>Stryten Energy</t>
  </si>
  <si>
    <t>Ottowa Transportation Manufacturing Plant</t>
  </si>
  <si>
    <t xml:space="preserve">Prismatic cell </t>
  </si>
  <si>
    <t>https://www.stryten.com/</t>
  </si>
  <si>
    <t>15 Fitzgerald Rd
Suite 100</t>
  </si>
  <si>
    <t>K2H 9G1</t>
  </si>
  <si>
    <t>866-713-0406</t>
  </si>
  <si>
    <t>Stryten Energy LLC</t>
  </si>
  <si>
    <t>Alpharetta</t>
  </si>
  <si>
    <t>stryten.com; https://www.galvion.com/blogs/newsroom/galvion-announces-sale-of-vehicle-power-division-assets-to-stryten-energy-llc</t>
  </si>
  <si>
    <t>Stryten Energy offers a comprehensive range of advanced lead, lithium, and vanadium batteries, providing versatile energy solutions tailored to specific customer needs through diverse chemistry options.</t>
  </si>
  <si>
    <t>Li-ion applications are mainly military; have strong  presence in advanced lead-acid batteries</t>
  </si>
  <si>
    <t>https://www.stryten.com/, https://www.stryten.com/about-us/</t>
  </si>
  <si>
    <t>Tesla Energy</t>
  </si>
  <si>
    <t>Tesla Megafactory</t>
  </si>
  <si>
    <t>https://www.tesla.com/energy</t>
  </si>
  <si>
    <t>700 D'Arcy Pkwy</t>
  </si>
  <si>
    <t>Lathrop</t>
  </si>
  <si>
    <t>https://electrek.co/2022/10/26/tesla-unveils-megafactory-battery-production-ramps-up/</t>
  </si>
  <si>
    <t>Tesla's Powerwall, paired with solar systems, stores energy for anytime use. Solar panels on commercial rooftops save money. Megapack and Powerpack provide massive energy storage, supporting global clean energy.</t>
  </si>
  <si>
    <t>Facility has commercial production in 2023 and will ramp up to 40 GWh</t>
  </si>
  <si>
    <t xml:space="preserve">Tesla Inc </t>
  </si>
  <si>
    <t>Tesla Fremont Pilot Battery Manufacturing Plant</t>
  </si>
  <si>
    <t>https://www.tesla.com/fremont-factory</t>
  </si>
  <si>
    <t>4680 Kato Road</t>
  </si>
  <si>
    <t>Tesla Inc</t>
  </si>
  <si>
    <t>BNEF: Interactive Datasets/Storage/Cell manufacturers; https://insideevs.com/news/485347/musk-tesla-4680-cell-pilot-plant-top-capacity/; https://insideevs.com/news/666756/tesla-expanding-4680-battery-cell-facility-kato-road/</t>
  </si>
  <si>
    <t>Tesla support  the world’s transition to sustainable energy at its hub for Model S, Model 3, Model X and Model Y production.</t>
  </si>
  <si>
    <t>https://www.tesla.com/fremont-factory, Accelerate the world’s transition to sustainable energy at our hub for Model S, Model 3, Model X and Model Y production.</t>
  </si>
  <si>
    <t>Tesla Inc, Panasonic Corp</t>
  </si>
  <si>
    <t>Tesla Gigafactory</t>
  </si>
  <si>
    <t>https://www.tesla.com/giga-nevada</t>
  </si>
  <si>
    <t>Electric Avenue</t>
  </si>
  <si>
    <t>Sparks</t>
  </si>
  <si>
    <t>888-518-3752</t>
  </si>
  <si>
    <t>https://www.tesla.com/blog/continuing-our-investment-nevada#:~:text=Building%20Gigafactory%20Nevada,world's%20transition%20to%20sustainable%20energy.</t>
  </si>
  <si>
    <t xml:space="preserve">Tesla/Panasonic Gigafactory Nevada is one of the world's highest volume plants for electric motors, energy storage products(lithium -ion), vehicle powertrains and batteries—producing billions of cells per year. </t>
  </si>
  <si>
    <t>https://www.tesla.com/giga-nevada, https://www.tesla.com/about</t>
  </si>
  <si>
    <t>Tesla Gigafactory Expansion</t>
  </si>
  <si>
    <t>$3.6B investment; production expected in 2026</t>
  </si>
  <si>
    <t>Tesla Inc.</t>
  </si>
  <si>
    <t>Gigafactory Texas - Cell 1</t>
  </si>
  <si>
    <t>https://www.tesla.com/giga-texas</t>
  </si>
  <si>
    <t>650-681-5000</t>
  </si>
  <si>
    <t>https://electrek.co/2022/02/03/tesla-applies-build-giant-new-cathode-factory-battery-production-gigafactory-texas/; https://electrek.co/2023/09/22/tesla-reveals-unbelievable-employment-numbers-giga-texas/</t>
  </si>
  <si>
    <t>Tesla is building a lithium-ion battery gigafactory with over 10 million square feet of factory floor, Gigafactory Texas is a manufacturing hub for Model Y and the home of Cybertruck.</t>
  </si>
  <si>
    <t>$368B investment</t>
  </si>
  <si>
    <t>https://www.tesla.com/giga-texas, https://www.tesla.com/about</t>
  </si>
  <si>
    <t xml:space="preserve">Toyota </t>
  </si>
  <si>
    <t>Toyota Battery Manufacturing North Carolina (TBMNC)</t>
  </si>
  <si>
    <t>Cylindrical and prismatic cells</t>
  </si>
  <si>
    <t>https://www.toyota.com/usa/operations/map/tbmnc</t>
  </si>
  <si>
    <t>Liberty</t>
  </si>
  <si>
    <t>Toyota</t>
  </si>
  <si>
    <t>https://www.toyota.com/</t>
  </si>
  <si>
    <t>Aichi</t>
  </si>
  <si>
    <t>pressroom.toyota.com/facility/toyota-battery-manufacturing-north-carolina-tbmnc/; https://pressroom.toyota.com/toyota-supercharges-north-carolina-battery-plant-with-new-8-billion-investment/</t>
  </si>
  <si>
    <t xml:space="preserve">
Toyota Battery Manufacturing, North Carolina (TBMNC),  will produce lithium-ion batteries for our growing electrified vehicle range. Operational in 2025 with 100% renewable energy and six production lines.</t>
  </si>
  <si>
    <t>Production will start in 2025; Build LIBs for both EVs and hybrids; $13.9B investment; Will use 100% renewable energy</t>
  </si>
  <si>
    <t>Ultium Cells LLC (JV of GM and LG Energy Solution)</t>
  </si>
  <si>
    <t>Lansing Battery Manufacturing Plant</t>
  </si>
  <si>
    <t>https://www.ultiumcell.com/</t>
  </si>
  <si>
    <t>Lansing</t>
  </si>
  <si>
    <t>517-267-044</t>
  </si>
  <si>
    <t>Ultium Cells</t>
  </si>
  <si>
    <t>https://www.ultiumcell.com/our-locations/lansing-mi; https://insideevs.com/news/590979/ultium-cells-steel-building-structure-tennessee/#:~:text=The%20upcoming%20plant%20in%20Spring,very%20soon%20%2D%20in%20August%202022; BNEF Interactive Dataset Cell manufacturing; https://www.ultiumcell.com/our-locations/lansing-mi; https://www.google.com/search?q=has+construction+started+on+the+Ultium+cells+landsing+plant&amp;rlz=1C1GCEB_enUS866US866&amp;oq=has+construction+started+on+the+Ultium+cells+landsing+plant&amp;aqs=chrome..69i57j0i546l5.52389221j1j15&amp;sourceid=chrome&amp;ie=UTF-8</t>
  </si>
  <si>
    <t xml:space="preserve">
Ultium Cells is producing batteries for  the future of transportation with cutting-edge battery cells crafted by innovation. Committed to utilizing state-of-the-art industry methods for superior cell production. </t>
  </si>
  <si>
    <t>Scheduled to start construction in summer 2022 and opening in late 2024. Will supply to GM facilities Factory ZERO, Orion Assembly as well as others; Structure was completed in March 2023</t>
  </si>
  <si>
    <t>Lordstown Manufacturing Plant</t>
  </si>
  <si>
    <t>Large-format pouch cells</t>
  </si>
  <si>
    <t>7400 Tod Ave SW</t>
  </si>
  <si>
    <t>586-295-5429</t>
  </si>
  <si>
    <t>ultiumcell.com; insideevs.com/news/511582/ultium-cells-battery-plant-june2021/; https://www.automotivemanufacturingsolutions.com/emobility/lithium-ion-battery-gigafactory-database/41937.article; https://insideevs.com/news/590979/ultium-cells-steel-building-structure-tennessee/#:~:text=The%20upcoming%20plant%20in%20Spring,very%20soon%20%2D%20in%20August%202022; BNEF Interactive Dataset Cell manufacturing; https://www.ultiumcell.com/our-locations/warren-oh; https://www.enr.com/articles/57490-aom-energy-industrial-ultium-cells-battery-manufacturing-plant#:~:text=Owned%20by%20Ultium%20Cells%2C%20a,1%2C500%20new%20high%2Dtech%20jobs; https://www.ultiumcell.com/our-locations/warren-oh</t>
  </si>
  <si>
    <t>Spring Hill Battery Manufacturing Plant</t>
  </si>
  <si>
    <t>301 Donald F Ephlin Parkway</t>
  </si>
  <si>
    <t>Spring Hill</t>
  </si>
  <si>
    <t>931-486-5440</t>
  </si>
  <si>
    <t>ultiumcell.com; https://www.automotivemanufacturingsolutions.com/emobility/lithium-ion-battery-gigafactory-database/41937.article; https://insideevs.com/news/590979/ultium-cells-steel-building-structure-tennessee/#:~:text=The%20upcoming%20plant%20in%20Spring,very%20soon%20%2D%20in%20August%202022; BNEF Interactive Dataset Cell manufacturing; https://www.ultiumcell.com/our-locations/spring-hill-tn; https://theconstructionbroadsheet.com/ultium-cells-invests-extra-m-in-tennessee-factory-increases-capacity-p1147-174.htm; https://www.ucbjournal.com/ultium-cells-to-expand-battery-cell-manufacturing-plant-in-spring-hill/</t>
  </si>
  <si>
    <t>Joint venture between LG and GM; Production slated for late 2023; $2.6B investment after additional $275M for expansion</t>
  </si>
  <si>
    <t>VinFast</t>
  </si>
  <si>
    <t>VinFast Chatham County Battery Manufacturing Plant</t>
  </si>
  <si>
    <t xml:space="preserve">Nickel manganese cobalt </t>
  </si>
  <si>
    <t>https://vinfastauto.us/</t>
  </si>
  <si>
    <t>Triangle Innovation Point</t>
  </si>
  <si>
    <t>Siler City</t>
  </si>
  <si>
    <t>Hai Phong</t>
  </si>
  <si>
    <t>Haiphong</t>
  </si>
  <si>
    <t>Vietnam</t>
  </si>
  <si>
    <t>BNEF Cell Database; https://www.chathamcountync.gov/our-community/vinfast-news#:~:text=This%20%244%20billion%20investment%20is,(TIP)%20site%20in%20Moncure.</t>
  </si>
  <si>
    <t>VinFast, a Vietnamese automaker and a subsidiary of Vingroup, specialized  in manufacturing electric vehicles is s building a $4 billion EV  battery factory in North Carolina and expanding its U.S. dealer network, focusing on selling electric vehicles like the VF 8 SUV</t>
  </si>
  <si>
    <t>https://vinfastauto.us/, https://vinfastauto.us/story</t>
  </si>
  <si>
    <t>Volkswagen - PowerCo</t>
  </si>
  <si>
    <t>Volkswagen St. Thomas Gigafactory</t>
  </si>
  <si>
    <t>Prismatic and pouch cells</t>
  </si>
  <si>
    <t>https://www.volkswagengroupofamerica.com/en-us/</t>
  </si>
  <si>
    <t>St. Thomas</t>
  </si>
  <si>
    <t>Volkswagen Group</t>
  </si>
  <si>
    <t>https://www.volkswagenag.com/</t>
  </si>
  <si>
    <t>Wolfsburg</t>
  </si>
  <si>
    <t>Lower Saxony</t>
  </si>
  <si>
    <t>the-.com; https://www.reuters.com/business/autos-transportation/volkswagen-canada-battery-plant-targets-90-gwh-capacity-its-biggest-yet-2023-04-21/; https://www.volkswagen-newsroom.com/en/press-releases/volkswagen-group-steps-up-activities-in-north-america-canada-chosen-as-location-for-first-overseas-gigafactory-of-its-battery-company-powerco-se-15615; Battery Atlas</t>
  </si>
  <si>
    <t>$14.8B investment from VW and $9.6B in tax credits from Canadian government; groundbreaking planned for 2024 with production in 2027</t>
  </si>
  <si>
    <t>https://www.volkswagengroupofamerica.com/en-us/, https://www.volkswagengroupofamerica.com/en-us/about, https://vwiecc.com/</t>
  </si>
  <si>
    <t>Xalt Energy MI LLC</t>
  </si>
  <si>
    <t>Xalt Energy Battery Park</t>
  </si>
  <si>
    <t>https://www.xaltenergy.com/</t>
  </si>
  <si>
    <t>2700 S. Saginaw Rd</t>
  </si>
  <si>
    <t>Midland</t>
  </si>
  <si>
    <t>989-486-8501</t>
  </si>
  <si>
    <t>Xalt Energy</t>
  </si>
  <si>
    <t>xaltenergy.com; Questionnaire; https://siteselection.com/theEnergyReport/2015/feb/storage.cfm#:~:text=The%20initial%20annual%20production%20capacity,500%2C000%20start%2Fstop%20vehicle%20batteries; https://craft.co/xalt-energy-109; https://www.zoominfo.com/pic/xalt-energy-llc/363457532</t>
  </si>
  <si>
    <t>Xalt Energy, based in Michigan, specializes in designing and manufacturing high-quality lithium-ion batteries for heavy-duty commercial, industrial, and marine electric vehicles and energy storage applications.</t>
  </si>
  <si>
    <t>https://www.xaltenergy.com/, https://www.xaltenergy.com/about/</t>
  </si>
  <si>
    <t>Xerion Advanced Battery Corp</t>
  </si>
  <si>
    <t>Dayton Development Facility</t>
  </si>
  <si>
    <t>Lithium cobalt oxide Silicon cells</t>
  </si>
  <si>
    <t>https://xerionbattery.com/</t>
  </si>
  <si>
    <t>3100 Research Blvd, Ste 320</t>
  </si>
  <si>
    <t>Kettering</t>
  </si>
  <si>
    <t>937-733-8976</t>
  </si>
  <si>
    <t xml:space="preserve">Kettering </t>
  </si>
  <si>
    <t>xerionbattery.com; Questionnaire</t>
  </si>
  <si>
    <t>Development of battery manufacturing platform innovative refining and deposition and a novel electrode architecture; Focus on Lithium cobalt oxide/Silicon pouch cells; Also listed in equipment</t>
  </si>
  <si>
    <t>https://xerionbattery.com/, https://xerionbattery.com/about-xabc/</t>
  </si>
  <si>
    <t>Xerion Dayton Cell Production Facility</t>
  </si>
  <si>
    <t>250 Northwoods Blvd</t>
  </si>
  <si>
    <t>Vandalia</t>
  </si>
  <si>
    <t>720-229-0697</t>
  </si>
  <si>
    <t>Questionnaire; https://electric-vehicle.autotechoutlook.com/vendor/xerion-advanced-battery-changing-the-dynamics-of-lithium-ion-battery-manufacturing-cid-145-mid-19.html; https://www.zoominfo.com/c/xerion-advanced-battery-corp/348122338; https://craft.co/xerion-materials-corp; https://www.daytondailynews.com/business/battery-maker-plans-21m-investment-vandalia-plant/IUA02IZGPUBy1m3pKZUUeM/#:~:text=Xerion%20has%20about%2040%20employees,to%20beyond%201%2C000%20after%20that.</t>
  </si>
  <si>
    <t>Xerion is finishing development on a new, fast-charging and longer-lasting advanced lithium ion battery. The technology could extend battery life for a phone or a tool by up to 40 percent, while charging in just six minutes. Full production is projected for 2022</t>
  </si>
  <si>
    <t>Questionnaire; https://www.zoominfo.com/c/xerion-advanced-battery-corp/348122338; https://craft.co/xerion-materials-corp; https://www.daytondailynews.com/business/battery-maker-plans-21m-investment-vandalia-plant/IUA02IZGPUBy1m3pKZUUeM/#:~:text=Xerion%20has%20about%2040%20employees,to%20beyond%201%2C000%20after%20that.</t>
  </si>
  <si>
    <t>Full production is scheduled for 2022, but could not confirm</t>
  </si>
  <si>
    <t>Questionnaire;https://www.signalhire.com/companies/xerion-advanced-battery-corp; https://www.zoominfo.com/c/xerion-advanced-battery-corp/348122338; https://craft.co/xerion-materials-corp; https://www.daytondailynews.com/business/battery-maker-plans-21m-investment-vandalia-plant/IUA02IZGPUBy1m3pKZUUeM/#:~:text=Xerion%20has%20about%2040%20employees,to%20beyond%201%2C000%20after%20that.</t>
  </si>
  <si>
    <t>Could not confirm 2022 start</t>
  </si>
  <si>
    <t>Downstream</t>
  </si>
  <si>
    <t>3M</t>
  </si>
  <si>
    <t>3M Guin</t>
  </si>
  <si>
    <t>Non-cell Components</t>
  </si>
  <si>
    <t>Thermal Systems</t>
  </si>
  <si>
    <t>https://www.3m.com/</t>
  </si>
  <si>
    <t>6675 US Highway 43</t>
  </si>
  <si>
    <t>Guin</t>
  </si>
  <si>
    <t>205-468-3315</t>
  </si>
  <si>
    <t>Saint Paul</t>
  </si>
  <si>
    <t>EW</t>
  </si>
  <si>
    <t>3m.com</t>
  </si>
  <si>
    <t xml:space="preserve">3M applies science in collaborative ways to improve lives daily. </t>
  </si>
  <si>
    <t>Thermal Pads &amp; Fillers</t>
  </si>
  <si>
    <t>https://www.3m.com/; https://www.3m.com/3M/en_US/company-us/about-3m/</t>
  </si>
  <si>
    <t>3M Cottage Grove</t>
  </si>
  <si>
    <t>10746 Innovation Road</t>
  </si>
  <si>
    <t>Cottage Grove</t>
  </si>
  <si>
    <t>651-458-2334</t>
  </si>
  <si>
    <t>3M Springfield</t>
  </si>
  <si>
    <t>Safety Systems</t>
  </si>
  <si>
    <t>3211 E Chestnut Expressway</t>
  </si>
  <si>
    <t>Springfield</t>
  </si>
  <si>
    <t>417-869-3501</t>
  </si>
  <si>
    <t>Rapid thermal suppression</t>
  </si>
  <si>
    <t>AA Portable Power Corp.</t>
  </si>
  <si>
    <t>Cell Assemblies/ Groupings</t>
  </si>
  <si>
    <t>Packs</t>
  </si>
  <si>
    <t>https://www.batteryspace.com/?gad=1&amp;gclid=Cj0KCQjwk96lBhDHARIsAEKO4xY2o39jDdsYILun_GXH8PAloFNva54KUidx4aN6RDw6Uc46SGLc530aAjq2EALw_wcB</t>
  </si>
  <si>
    <t>825 South 19th Street</t>
  </si>
  <si>
    <t>Richmond</t>
  </si>
  <si>
    <t>510-525-2328</t>
  </si>
  <si>
    <t>Thomasnet: Battery Packs / manufacturers; batteryspace.com</t>
  </si>
  <si>
    <t xml:space="preserve">AA Portable Power Corp. (dba: Batteryspace.com) was founded in 2000 and became a reputable battery manufacturer over the years. </t>
  </si>
  <si>
    <t>Mostly a battery distributor, but has production lines for custom order battery packs and battery testing. Workforce Range: 10-49</t>
  </si>
  <si>
    <t>https://www.batteryspace.com/?gad=1&amp;gclid=Cj0KCQjwk96lBhDHARIsAEKO4xY2o39jDdsYILun_GXH8PAloFNva54KUidx4aN6RDw6Uc46SGLc530aAjq2EALw_wcB, https://www.batteryspace.com/contactus.aspx</t>
  </si>
  <si>
    <t>Acculon Energy</t>
  </si>
  <si>
    <t>Rev1</t>
  </si>
  <si>
    <t>Battery management system</t>
  </si>
  <si>
    <t>https://acculonenergy.com/</t>
  </si>
  <si>
    <t>1305 Kinnear Rd</t>
  </si>
  <si>
    <t>Columbus</t>
  </si>
  <si>
    <t>614-259-7792</t>
  </si>
  <si>
    <t xml:space="preserve">Acculon Energy is a battery system developer and manufacturer. It provides an innovative end-to-end approach for accelerating market entry while minimizing risk during commercialization. </t>
  </si>
  <si>
    <t>Betsy Barry</t>
  </si>
  <si>
    <t>betsy.barry@acculonenergy.com</t>
  </si>
  <si>
    <t>706-206-7271</t>
  </si>
  <si>
    <t>ADA Technologies, Inc.</t>
  </si>
  <si>
    <t>https://www.adatech.com/</t>
  </si>
  <si>
    <t>11149 Bradford Road</t>
  </si>
  <si>
    <t>Littleton</t>
  </si>
  <si>
    <t>303-792-5615</t>
  </si>
  <si>
    <t>adatech.com; Questionnaire; https://www.buzzfile.com/business/Ada-Technologies,-Inc.-303-792-5615</t>
  </si>
  <si>
    <t>ADA Technologies manufactures innovative products for advanced markets.</t>
  </si>
  <si>
    <t xml:space="preserve">Thermal Interface Materials; </t>
  </si>
  <si>
    <t>https://www.adatech.com/, https://www.adatech.com/company</t>
  </si>
  <si>
    <t>https://spectrumnews1.com/ky/bowling-green/news/2022/04/26/envision-aesc-plans-to-establish--2-billion-gigafactory-in-kentucky</t>
  </si>
  <si>
    <t>Smyrna Battery Plant</t>
  </si>
  <si>
    <t>500 Battery Plant Rd</t>
  </si>
  <si>
    <t>https://www.commercialappeal.com/story/money/2018/08/03/nissan-envision-group-take-control-smyrna-battery-plant/897768002/; https://www.dnb.com/business-directory/company-profiles.envision_aesc_(us)_llc.8a4477d46136013057715865676bc4c9.html</t>
  </si>
  <si>
    <t>Assembles battery packs for the Nissan Leaf</t>
  </si>
  <si>
    <t>AKASOL, Inc.</t>
  </si>
  <si>
    <t>Hazel Park</t>
  </si>
  <si>
    <t>https://www.borgwarner.com/acquires/akasol</t>
  </si>
  <si>
    <t>1400 E 10 Mile Rd, Suite 150</t>
  </si>
  <si>
    <t>248-25-7843</t>
  </si>
  <si>
    <t xml:space="preserve">BorgWarner </t>
  </si>
  <si>
    <t>https://www.borgwarner.com/home</t>
  </si>
  <si>
    <t>www.akasol.com/en; borgwarner.com; Questionnaire; https://www.automotivemanufacturingsolutions.com/emobility/lithium-ion-battery-gigafactory-database/41937.article; https://www.buzzfile.com/business/Akasol-Inc.-248-259-7843</t>
  </si>
  <si>
    <t>BorgWarner's acquisition of AKASOL is expected to significantly strengthen the company’s commercial vehicle and industrial electrification capabilities, which positions it to capitalize on a fast-growing battery systems market.</t>
  </si>
  <si>
    <t>https://www.borgwarner.com/acquires/akasol, https://www.borgwarner.com/company</t>
  </si>
  <si>
    <t>Modules/ Arrays</t>
  </si>
  <si>
    <t>Alion Science and Technology</t>
  </si>
  <si>
    <t>Alion Fabrication and Integration Laboratory</t>
  </si>
  <si>
    <t>https://hii.com/news/huntington-ingalls-industries-completes-acquisition-ofalion-science-and-technology/</t>
  </si>
  <si>
    <t xml:space="preserve">Crane </t>
  </si>
  <si>
    <t>254-634-5785</t>
  </si>
  <si>
    <t>https://hii.com/</t>
  </si>
  <si>
    <t>Killeen</t>
  </si>
  <si>
    <t>alionscience.com</t>
  </si>
  <si>
    <t>Huntington Ingalls Industries acquired Alion Science and Technology</t>
  </si>
  <si>
    <t>Military battery pack</t>
  </si>
  <si>
    <t>AllCell Technology</t>
  </si>
  <si>
    <t>Broadview</t>
  </si>
  <si>
    <t>https://www.allcelltech.com/index.php/</t>
  </si>
  <si>
    <t>2600 S 25th Ave, Suite Z</t>
  </si>
  <si>
    <t>872-281-7606</t>
  </si>
  <si>
    <t>allcelltech.com; Questionnaire; https://www.buzzfile.com/business/Allcell-Technologies-872-281-7606</t>
  </si>
  <si>
    <t xml:space="preserve">AllCell Technology produces safe lithium-ion batteries. </t>
  </si>
  <si>
    <t>Battery packs using thermal interphase materials</t>
  </si>
  <si>
    <t>https://www.allcelltech.com/index.php/, https://www.allcelltech.com/index.php/about-us/allcell-overview/</t>
  </si>
  <si>
    <t>Alpha Technologies</t>
  </si>
  <si>
    <t>https://www.alpha.com/</t>
  </si>
  <si>
    <t>1075 Satellite Blvd NW #100</t>
  </si>
  <si>
    <t>Suwanee</t>
  </si>
  <si>
    <t>800-322-5742</t>
  </si>
  <si>
    <t>EnerSys</t>
  </si>
  <si>
    <t>Questionnaire; enersys.com; alpha.com</t>
  </si>
  <si>
    <t>Alpha Technologies, and EnerSys company, delivers integrated energy storage systems designed to meet the demands of a fast-evolving energy future, particularly in broadband and renewable energy applications.</t>
  </si>
  <si>
    <t>https://www.alpha.com/, https://www.alpha.com/company/overview/about-alpha-technologies</t>
  </si>
  <si>
    <t>7307 Quality Circle</t>
  </si>
  <si>
    <t>altairnano.com</t>
  </si>
  <si>
    <t>LTO Battery Module; Closed its Reno manuf. Facility and moved it to China.  Initial facility in Anderson is listed as permanently closed; BNEF does not list it;  Unsure if it  makes cells in US. Called and emailed</t>
  </si>
  <si>
    <t>Racks / Cabinets</t>
  </si>
  <si>
    <t>Up to 40 LTO-modules/rack; Closed its Reno manuf. Facility and moved it to China.  Initial facility in Anderson is listed as permanently closed; BNEF does not list it;  Unsure if it  makes cells in US. Called and emailed</t>
  </si>
  <si>
    <t>American Battery Solutions</t>
  </si>
  <si>
    <t>https://www.americanbatterysolutions.com/</t>
  </si>
  <si>
    <t>MWh</t>
  </si>
  <si>
    <t>Lake Orion</t>
  </si>
  <si>
    <t>americanbatterysolutions.com/high-voltage; dnb.com/business-directory/company-profiles.american_battery_solutions_inc; Questionnaire; https://www.americanbatterysolutions.com/news-articles/american-battery-solutions-announces-re-launch-of-springboro-ohio-manufacturing-facility-with-added-capacity-to-meet-growing-lithium-ion-battery-demand; https://www.oemoffhighway.com/electronics/power-systems/batteries-capacitors/company/22005710/american-battery-solutions#:~:text=Our%20manufacturing%20team%20has%20produced,motive%20industrial%2C%20and%20commercial%20sectors.</t>
  </si>
  <si>
    <t>American Battery Solutions delivered high-quality lithium-ion integrated battery solutions to meet energy needs</t>
  </si>
  <si>
    <t>Assembles battery packs for Fiat; 8 MWh/y expected production 2025 for 150,000 vehicles; Production capacity was estimated from current production of 60k packs to 150k packs corresponding to 8 MWh</t>
  </si>
  <si>
    <t>americanlithiumenergy.com; https://www.datanyze.com/companies/american-lithium-energy/347887839</t>
  </si>
  <si>
    <t>American Lithium Energy ships the world's highest energy density silicon anode lithium-ion batteries.</t>
  </si>
  <si>
    <t>Amphenol</t>
  </si>
  <si>
    <t>Amphenol Optimize</t>
  </si>
  <si>
    <t>Electrical Systems</t>
  </si>
  <si>
    <t>https://www.amphenol.com/</t>
  </si>
  <si>
    <t>México 15 Km 6.5, Zona Industrial</t>
  </si>
  <si>
    <t>Nogales</t>
  </si>
  <si>
    <t>52-631-311-1600</t>
  </si>
  <si>
    <t>Amphenol Corporation</t>
  </si>
  <si>
    <t>Wallingford</t>
  </si>
  <si>
    <t>CT</t>
  </si>
  <si>
    <t>Questionnaire; amphenol.com</t>
  </si>
  <si>
    <t>Amphenol is a global leader in high-tech interconnect, sensor, and antenna solutions, catering to diverse markets such as automotive, aerospace, industrial, IT, military, and mobile technologies, driving electronic advancements worldwide.</t>
  </si>
  <si>
    <t>Amphenol Industrial Operations</t>
  </si>
  <si>
    <t>https://www.tpil.com/</t>
  </si>
  <si>
    <t>191 Delaware Ave</t>
  </si>
  <si>
    <t>Sidney</t>
  </si>
  <si>
    <t>888-364-9011</t>
  </si>
  <si>
    <t>Amphenol Industrial Operations specializes in interconnect systems for harsh environments, offering a wide range of connectors and solutions for industrial, military, and other demanding applications​</t>
  </si>
  <si>
    <t>Amphenol Interconnect Products</t>
  </si>
  <si>
    <t>https://amphenol-ipc.com/</t>
  </si>
  <si>
    <t>20 Valley St</t>
  </si>
  <si>
    <t>Endwell</t>
  </si>
  <si>
    <t>607-754-4444</t>
  </si>
  <si>
    <t>Amphenol IPC is a premier provider of integrated worldwide custom power solutions and cable assembly with a complete portfolio of leading-edge power solutions, advanced customization, and unparalleled customer support.</t>
  </si>
  <si>
    <t>https://amphenol-ipc.com/, https://amphenol-ipc.com/about/</t>
  </si>
  <si>
    <t>Amphenol Advanced Sensors</t>
  </si>
  <si>
    <t>https://www.amphenol-sensors.com/en/</t>
  </si>
  <si>
    <t>967 Windfall Road</t>
  </si>
  <si>
    <t>203-265-8900</t>
  </si>
  <si>
    <t xml:space="preserve">Amphenol Advanced Sensors excels in developing innovative sensing technologies and embedded measurement solutions for industry-specific and regulatory applications, enhancing decision-making through real-time critical information.
</t>
  </si>
  <si>
    <t>Thermal Runaway Detection in LIBs</t>
  </si>
  <si>
    <t>Amphenol Thermometrics</t>
  </si>
  <si>
    <t>Amphenol Thermometrics St. Marys</t>
  </si>
  <si>
    <t>Amphenol Thermometrics specializes in advanced temperature sensors, producing infrared sensors and NTC thermistors for non-contact temperature measurement and cryogenic liquid level detection, widely used in automotive, HVAC, and medical industries.</t>
  </si>
  <si>
    <t>Amphenol Thermometrics Tijuana</t>
  </si>
  <si>
    <t>Calle 7 Norte #110
Colonia, Ciudad Industrial Otay</t>
  </si>
  <si>
    <t>Tijuana</t>
  </si>
  <si>
    <t>52-664-615-3825</t>
  </si>
  <si>
    <t>Arkema</t>
  </si>
  <si>
    <t>Arkema - Bostik Adhesives</t>
  </si>
  <si>
    <t>https://www.arkema.com/global/en/</t>
  </si>
  <si>
    <t>1301 N. 113th St</t>
  </si>
  <si>
    <t>Wauwatosa</t>
  </si>
  <si>
    <t>270-395-7121</t>
  </si>
  <si>
    <t>King of Prussia</t>
  </si>
  <si>
    <t>Questionnaire; Arkema.com</t>
  </si>
  <si>
    <t>Arkema, a leader in specialty materials, leverages its expertise in materials science to create innovative, sustainable materials, and particularly providing necessary materials for lithium-ion cell manufacturing</t>
  </si>
  <si>
    <t>Adhesives</t>
  </si>
  <si>
    <t>https://www.arkema.com/global/en/, https://www.arkema.com/global/en/arkema-group/profile/</t>
  </si>
  <si>
    <t>Aspen Aerogels</t>
  </si>
  <si>
    <t>Advanced Thermal Barrier Center</t>
  </si>
  <si>
    <t>https://www.zeusbatteryproducts.com/</t>
  </si>
  <si>
    <t>870 Donald Lynch Blvd.</t>
  </si>
  <si>
    <t>Marlborough</t>
  </si>
  <si>
    <t>01752</t>
  </si>
  <si>
    <t>508-691-1111</t>
  </si>
  <si>
    <t>https://www.aerogel.com/</t>
  </si>
  <si>
    <t>Northborough</t>
  </si>
  <si>
    <t>https://www.wbjournal.com/article/northborough-firm-to-open-marlborough-research-facility-for-electric-vehicle-technology; NAAT Batt online member directory</t>
  </si>
  <si>
    <t xml:space="preserve">Aspen Aerogels developed PyroThin®, the world’s first aerogel cell-to-cell barrier engineered for pouch and prismatic battery cell applications to protect from thermal runaway propagation. </t>
  </si>
  <si>
    <t>ATC Drivetrain</t>
  </si>
  <si>
    <t>ATC-Holland</t>
  </si>
  <si>
    <t>https://atcdrivetrain.com/products/electrification/</t>
  </si>
  <si>
    <t>581 Ottawa Avenue, Suite 100</t>
  </si>
  <si>
    <t>616-392-6911</t>
  </si>
  <si>
    <t>Farmington Hills</t>
  </si>
  <si>
    <t>Questionnaire; globalbatterysolutions.com</t>
  </si>
  <si>
    <t xml:space="preserve">ATC Drivetrain is expanding its remanufacturing capabilities to support vehicle electrification, focusing on three stages of EV battery life—remanufacturing, reuse, and recycling—to enhance cost efficiency and reduce environmental impact. </t>
  </si>
  <si>
    <t>https://atcdrivetrain.com/products/electrification/, https://atcdrivetrain.com/about/what-we-do/</t>
  </si>
  <si>
    <t>Auto Motive Power, Inc.</t>
  </si>
  <si>
    <t>https://www.amp.tech/</t>
  </si>
  <si>
    <t>11643 Telegraph Rd</t>
  </si>
  <si>
    <t>Santa Fe Springs</t>
  </si>
  <si>
    <t>800-894-7104</t>
  </si>
  <si>
    <t>https://www.automotivepower.com/</t>
  </si>
  <si>
    <t xml:space="preserve">Auto Motive Power, Inc., part of Ford, designs automotive-grade hardware and software for e-mobility, specializing in battery management systems and charging solutions from drone to trucks. </t>
  </si>
  <si>
    <t>Provider of automotive software and hardware services intended to drive e-mobility to the global mass market. The company's services include battery management systems (BMS), charging solutions, bootloaders and cloud services, enabling industries to create a seamless mobility experience.</t>
  </si>
  <si>
    <t>https://www.amp.tech/, https://www.ford.com/ford-blue-ford-model-e/</t>
  </si>
  <si>
    <t>Battery Specialties</t>
  </si>
  <si>
    <t>https://batteryspecialties.com/</t>
  </si>
  <si>
    <t>3530 Cadillac Ave.</t>
  </si>
  <si>
    <t>Costa Mesa</t>
  </si>
  <si>
    <t>800-854-5759</t>
  </si>
  <si>
    <t>Thomasnet: Battery Packs / manufacturers; https://www.zoominfo.com/c/battery-specialties/8523659</t>
  </si>
  <si>
    <t>Battery Specialties is involved in industrial and commercial battery distribution.</t>
  </si>
  <si>
    <t>Custom battery packs, usually for military use;</t>
  </si>
  <si>
    <t>https://batteryspecialties.com/, https://batteryspecialties.com/about</t>
  </si>
  <si>
    <t>Black Teal Energy</t>
  </si>
  <si>
    <t>Enclosures, aftermarket EV batteries, Energy Storage Systems</t>
  </si>
  <si>
    <t>https://www.blacktealenergy.com/</t>
  </si>
  <si>
    <t>3951 Research Drive, Suite D</t>
  </si>
  <si>
    <t>310-525-5296</t>
  </si>
  <si>
    <t>Variable</t>
  </si>
  <si>
    <t>Black Teal Energy focuses on sustainable energy solutions, offering aftermarket batteries for electric vehicles and energy storage systems, aiming for 100% recyclability and extending the lifespan of battery materials.</t>
  </si>
  <si>
    <t>Blue Line Battery, Inc.</t>
  </si>
  <si>
    <t>https://bluelinebattery.com/</t>
  </si>
  <si>
    <t>601 3rd St</t>
  </si>
  <si>
    <t>Beloit</t>
  </si>
  <si>
    <t>262-501-3376</t>
  </si>
  <si>
    <t>Whitewater</t>
  </si>
  <si>
    <t>https://bluelinebattery.com/products/</t>
  </si>
  <si>
    <t>Blue Line Battery focuses on the next stage in lithium-ion technology.</t>
  </si>
  <si>
    <t>Manufacturer of lithium-ion batteries designed for multiple and varied industrial applications. The company develops water and impact-resistant batteries for applications such as electric bikes, power storage, remote controls, and industrial purposes, enabling companies across various industries to meet and fulfill motive power and stationary energy storage needs.</t>
  </si>
  <si>
    <t>https://bluelinebattery.com/, https://bluelinebattery.com/about/</t>
  </si>
  <si>
    <t>Questionnaire; https://www.zoominfo.com/pic/blue-solutions/372118582</t>
  </si>
  <si>
    <t xml:space="preserve">Blue Solutions Canada has the only solid-state 100% on the market. </t>
  </si>
  <si>
    <t>BlueOvalSK (JV - Ford and SK ON)</t>
  </si>
  <si>
    <t>1 Blue Oval</t>
  </si>
  <si>
    <t>https://blueovalsk.com/kentucky</t>
  </si>
  <si>
    <t>1 BlueOval</t>
  </si>
  <si>
    <t>https://www.kentucky.com/news/state/kentucky/article254556442.html; BNEF Interactive Dataset\Cell Manufacturing; https://blueovalsk.com/kentucky/; https://www.charged-the-book.com/na-ev-supply-chain-map</t>
  </si>
  <si>
    <t xml:space="preserve">BlueOvalSK's mega campus is envisioned to be a sustainable automotive manufacturing ecosystem. </t>
  </si>
  <si>
    <t>Commissioning expected in by EOY 2025; Construction began in 2022</t>
  </si>
  <si>
    <t>https://blueovalsk.com/kentucky, https://www.blueovalsk.com/</t>
  </si>
  <si>
    <t>Blue Oval City</t>
  </si>
  <si>
    <t>https://blueovalsk.com/tennessee</t>
  </si>
  <si>
    <t>https://www.kentucky.com/news/state/kentucky/article254556442.html; https://www.commercialappeal.com/story/money/business/2022/07/14/ford-sk-on-ev-battery-plant-west-tennessee-blue-oval-city/10038277002/; BNEF Interactive Dataset\Cell Manufacturing</t>
  </si>
  <si>
    <t>https://blueovalsk.com/tennessee, https://www.blueovalsk.com/</t>
  </si>
  <si>
    <t>BMW Manufacturing</t>
  </si>
  <si>
    <t>Spartanburg Manufacturing Plant</t>
  </si>
  <si>
    <t>https://www.bmwgroup-werke.com/en.html</t>
  </si>
  <si>
    <t>1400 Highway 101 S</t>
  </si>
  <si>
    <t>864-802-6000 </t>
  </si>
  <si>
    <t>units/yr</t>
  </si>
  <si>
    <t>https://www.bmwusa.com/</t>
  </si>
  <si>
    <t>EV Battery Supply Chain Analysis https://www.automotivelogistics.media/battery-supply-chain/oem-and-lithium-ion-battery-cell-supplier-database/41933.article; bmwusa.com; https://www.bmwgroup-werke.com/spartanburg/en/our-plant/site-infos.html#ace-2129196916</t>
  </si>
  <si>
    <t>BMW Manufacturing, a subsidiary of BMW Group, assembles several vehicle models and battery packs in this 8 million square-foot campus in Greer, South Carolina.</t>
  </si>
  <si>
    <t>Assembles battery packs for BMW; 120 are employed in battery production;  11,000 are employed at the entire plant. Estimated prod. Based on 45,000 batteries in 4 years and doubling capacity in 2019- https://www.bmwgroup-werke.com/spartanburg/en/our-plant/site-infos.html#ace-2129196916</t>
  </si>
  <si>
    <t>Braille Battery, Inc</t>
  </si>
  <si>
    <t>https://braillebattery.com/</t>
  </si>
  <si>
    <t>6935 15th St E</t>
  </si>
  <si>
    <t>Sarasota</t>
  </si>
  <si>
    <t>941-312-5047</t>
  </si>
  <si>
    <t>Braille Battery Inc.</t>
  </si>
  <si>
    <t>braillebattery.com; https://www.zoominfo.com/c/braille-battery-inc/353980518; https://www.linkedin.com/company/braille-battery</t>
  </si>
  <si>
    <t xml:space="preserve">Braille Battery is a world leader in light-weight AGM batteries.
</t>
  </si>
  <si>
    <t>Manufacture specialty Li-ion batteries for racing cars and other high performance applications; Workforce &lt; 25 or 11-50; Estimated 15</t>
  </si>
  <si>
    <t>https://braillebattery.com/, https://braillebattery.com/our-story/</t>
  </si>
  <si>
    <t>https://britishvolt.com/</t>
  </si>
  <si>
    <t xml:space="preserve">Cell-Con, Inc. </t>
  </si>
  <si>
    <t>https://cell-con.com/</t>
  </si>
  <si>
    <t>8468 US Rte. 220</t>
  </si>
  <si>
    <t>Bedford</t>
  </si>
  <si>
    <t>800-771-7139</t>
  </si>
  <si>
    <t>Cell-Con, Inc.</t>
  </si>
  <si>
    <t>Exton</t>
  </si>
  <si>
    <t>Thomasnet: Battery Packs / manufacturers;</t>
  </si>
  <si>
    <t>Low voltage packs with embedded sensors; Workforce range: 10-49</t>
  </si>
  <si>
    <t>https://www.clairos.com/</t>
  </si>
  <si>
    <t>Clairos</t>
  </si>
  <si>
    <t>https://www.Clarios.com/</t>
  </si>
  <si>
    <t>https://betterbuildingssolutioncenter.energy.gov/iso-50001/showcase-projects/clarios-meadowbrook-lithium-ion%E2%80%9450001-ready-facility</t>
  </si>
  <si>
    <t>Clarios develops and manufactures advanced automotive batteries, focusing on lead-acid and lithium-ion technologies for vehicles, including start-stop, conventional, and electric vehicles.</t>
  </si>
  <si>
    <t>Proprietary LTO pack; Used to be Johnson Controls Inc.</t>
  </si>
  <si>
    <t>Conamix Inc.</t>
  </si>
  <si>
    <t>61 Brown Rd</t>
  </si>
  <si>
    <t xml:space="preserve"> Ithaca</t>
  </si>
  <si>
    <t>607-216-6229</t>
  </si>
  <si>
    <t xml:space="preserve"> NY</t>
  </si>
  <si>
    <t>Conamix develops lithium sulfur battery technology by working on cathode and electrolyte to reduces cost of electric and other markets without using expensive and exotic materials or constrained supply chains.</t>
  </si>
  <si>
    <t>Developer of nano-structured silicon advanced battery materials intended to be used in lithium-ion batteries. The company's battery is developed with high-energy cobalt-free battery materials for rechargeable batteries that can yield more energy than current batteries, providing companies with materials to improve the performance of lithium-ion batteries.</t>
  </si>
  <si>
    <t>https://www.conamix.com/, https://www.conamix.com/about</t>
  </si>
  <si>
    <t>Coreshell Technologies Inc</t>
  </si>
  <si>
    <t>https://www.coreshell.com/</t>
  </si>
  <si>
    <t>1933 Davis St., Suite 228</t>
  </si>
  <si>
    <t>San Leandro</t>
  </si>
  <si>
    <t>415-314-9926</t>
  </si>
  <si>
    <t>https://www.buzzfile.com/business/Coreshell-Technologies-Inc-415-314-9926</t>
  </si>
  <si>
    <t>Coreshell is an advanced battery solutions company that increases the range of electric vehicles while bringing down costs, so the world can transition to clean energy in time.</t>
  </si>
  <si>
    <t xml:space="preserve"> Coreshell is unlocking lower cost, higher capacity, and safer batteries with its low-cost thin-film electrode coating technology. </t>
  </si>
  <si>
    <t>https://www.coreshell.com/, https://www.coreshell.com/about</t>
  </si>
  <si>
    <t>Cuberg</t>
  </si>
  <si>
    <t>Advanced Technology Center</t>
  </si>
  <si>
    <t>https://cuberg.net/</t>
  </si>
  <si>
    <t>1198 65th Street, Suite 170</t>
  </si>
  <si>
    <t>Emeryville</t>
  </si>
  <si>
    <t>Stockholm</t>
  </si>
  <si>
    <t>Uppland</t>
  </si>
  <si>
    <t>Sweden</t>
  </si>
  <si>
    <t>cuberg.net; BNEF: 2020 Battery Startups; https://www.owler.com/company/cuberg</t>
  </si>
  <si>
    <t>Cuberg combines next-generation battery technology, world-class R&amp;D expertise, and a global manufacturing capacity to enable entirely new modes of all-electric transportation.</t>
  </si>
  <si>
    <t>Developing the first aviation-certified lithium metal battery pack</t>
  </si>
  <si>
    <t>https://cuberg.net/, https://cuberg.net/company</t>
  </si>
  <si>
    <t>Custom Power</t>
  </si>
  <si>
    <t>https://www.custompower.com/</t>
  </si>
  <si>
    <t>10910 Talbert Ave.</t>
  </si>
  <si>
    <t>Fountain Valley</t>
  </si>
  <si>
    <t>800-896-5059</t>
  </si>
  <si>
    <t>Thomasnet: Battery Packs / manufacturers; custompower.com</t>
  </si>
  <si>
    <t>Custom Power specializes in designing and manufacturing custom battery packs for Defense, Aerospace, Medical, and Industrial sectors, with a focus on lithium-ion and other chemistries.</t>
  </si>
  <si>
    <t>Custom battery packs for military and medical devices; Workforce range: 50-99</t>
  </si>
  <si>
    <t>https://www.custompower.com/, https://www.custompower.com/about-us/</t>
  </si>
  <si>
    <t>Daimler</t>
  </si>
  <si>
    <t>Daimler Tuscaloosa Plant</t>
  </si>
  <si>
    <t>https://www.daimlertruck.com/en</t>
  </si>
  <si>
    <t>1 Mercedes Dr</t>
  </si>
  <si>
    <t>Vance</t>
  </si>
  <si>
    <t>Daimler AG</t>
  </si>
  <si>
    <t>Stuttgart</t>
  </si>
  <si>
    <t>Baden-Württemberg</t>
  </si>
  <si>
    <t>EV Battery Supply Chain Analysis; daimler.com</t>
  </si>
  <si>
    <t>The Daimler Tuscaloosa Plant, operated by Mercedes-Benz, is focused on electric vehicle production, including EQS and EQE SUV models, supported by a new battery plant in Bibb County, Alabama.</t>
  </si>
  <si>
    <t>Will assemble battery packs for Mercedes</t>
  </si>
  <si>
    <t>https://www.daimlertruck.com/en, https://www.daimlertruck.com/en/company/our-purpose</t>
  </si>
  <si>
    <t xml:space="preserve">Dantona Industries, Inc. </t>
  </si>
  <si>
    <t>https://dantona.com/</t>
  </si>
  <si>
    <t>3051 Burns Ave</t>
  </si>
  <si>
    <t>Wantagh</t>
  </si>
  <si>
    <t>800-326-8662</t>
  </si>
  <si>
    <t>Dantona Industries is a supplier of industrial and consumer batteries, chargers, and battery packs.</t>
  </si>
  <si>
    <t>Custom battery packs; Workforce Range: 10-49</t>
  </si>
  <si>
    <t>Eaglepicher Technologies, LLC</t>
  </si>
  <si>
    <t>Also does R&amp;D and makes a charger/analyzer;  This facility focuses on batteries for medical devices; facility is 61,000 sq ft; &gt; 900 employees across all locations</t>
  </si>
  <si>
    <t>Also does R&amp;D and makes a charger/analyzer;   This facility focuses on batteries for aerospace devices; facility is 100,000 sq ft; &gt; 900 employees across all locations</t>
  </si>
  <si>
    <t>Also does R&amp;D and makes a charger/analyzer;   This facility focuses on batteries for military applications; &gt; 900 employees across all locations</t>
  </si>
  <si>
    <t>Eaton</t>
  </si>
  <si>
    <t>https://www.eaton.com/country.html</t>
  </si>
  <si>
    <t>Dublin</t>
  </si>
  <si>
    <t>Leinster</t>
  </si>
  <si>
    <t>eaton.com</t>
  </si>
  <si>
    <t>Eaton provides electric vehicle charging solutions and lithium-ion battery and energy storage systems to support the transition to low-carbon transportation. It also collaborates on electric drives for commercial vehicles.</t>
  </si>
  <si>
    <t>USP battery packs</t>
  </si>
  <si>
    <t>https://www.eaton.com/us/en-us.html, https://www.eaton.com/us/en-us/company/about-us.html</t>
  </si>
  <si>
    <t>Electric Power Systems</t>
  </si>
  <si>
    <t>https://epsenergy.com/</t>
  </si>
  <si>
    <t>520 W 2850 N</t>
  </si>
  <si>
    <t>North Logan</t>
  </si>
  <si>
    <t>435-535-6978</t>
  </si>
  <si>
    <t>ep-sys.net; https://www.sltrib.com/news/2022/06/13/flying-cars-see-how-this/#:~:text=%E2%80%9CWe%20call%20them%20electric%20vertical,others%2C%20Millecam%20said%20EPS%20said.</t>
  </si>
  <si>
    <t xml:space="preserve">
Electric Power Systems (EPS) develops advanced lithium-ion energy storage solutions, including high-power, scalable powertrains certifiable for electrified aviation, and a  broad range of applications, from fixed-wing aircraft to eVTOLs. </t>
  </si>
  <si>
    <t>batteries for spacecraft, helicopters, airplanes</t>
  </si>
  <si>
    <t>https://epsenergy.com/, https://epsenergy.com/about-electric-power-systems/our-mission/</t>
  </si>
  <si>
    <t>Electrochem Solutions</t>
  </si>
  <si>
    <t>https://www.electrochemsolutions.com/</t>
  </si>
  <si>
    <t>670 Paramount Dr.</t>
  </si>
  <si>
    <t>Makes custom cells and packs for Li-ion; also does consulting and design/development; Most manufacturing is lithium primary cells</t>
  </si>
  <si>
    <t>Element Energy, Inc.</t>
  </si>
  <si>
    <t>https://elementenergy.com/</t>
  </si>
  <si>
    <t>3479 Edison Way</t>
  </si>
  <si>
    <t>Melno Park</t>
  </si>
  <si>
    <t> 94025</t>
  </si>
  <si>
    <t> 650-330-6600 </t>
  </si>
  <si>
    <t>Menlo Park</t>
  </si>
  <si>
    <t>elementenergy.com</t>
  </si>
  <si>
    <t>Element is developer of a battery management system designed to improve safety, energy throughput, and lifetime of lithium-ion battery packs for cost-effective repurposing of second-life EV batteries for stationary applications.</t>
  </si>
  <si>
    <t>Developer of a battery management system designed to improve the safety, energy throughput, and lifetime of lithium-ion battery packs. The company's system helps with the cost-effective repurposing of retired electric vehicle batteries into highly effective grid-scale energy storage systems, enabling users to facilitate the proliferation of renewable energy while providing the total energy capacity of the pack.</t>
  </si>
  <si>
    <t>https://elementenergy.com/, https://elementenergy.com/who-we-are/</t>
  </si>
  <si>
    <t>Eneon ES</t>
  </si>
  <si>
    <t>Indoor fabrication and integration facility</t>
  </si>
  <si>
    <t>https://eneon-es.com/</t>
  </si>
  <si>
    <t>3200 118 Ave SE</t>
  </si>
  <si>
    <t>T2Z 3X1</t>
  </si>
  <si>
    <t>844-589-4743</t>
  </si>
  <si>
    <t>eneon-es.com; https://www.linkedin.com/company/eneon-es</t>
  </si>
  <si>
    <t>Eneon designs and integrates cutting-edge BESS systems that meet the highest safety and quality control standards, ensuring a safer and more sustainable future.</t>
  </si>
  <si>
    <t>Containerized battery storage systems; Workforce range: 11-50</t>
  </si>
  <si>
    <t>EnerSys is a provider of  energy storage systems for industrial applications, manufacturing and distributing a range of products including power batteries, battery chargers, power equipment for various industries​</t>
  </si>
  <si>
    <t>Erwin Quarder</t>
  </si>
  <si>
    <t>Erwin Quarder USA</t>
  </si>
  <si>
    <t>Packaging Systems</t>
  </si>
  <si>
    <t>https://www.quarder.de/entwicklung/</t>
  </si>
  <si>
    <t>5101 Kraft Avenue S.E.</t>
  </si>
  <si>
    <t>Grand Rapids</t>
  </si>
  <si>
    <t>616-575-1600</t>
  </si>
  <si>
    <t>Espelkamp</t>
  </si>
  <si>
    <t>North Rhine-Westphalia</t>
  </si>
  <si>
    <t>thebatteryshow.com; quarder.de; dnb.com</t>
  </si>
  <si>
    <t>Erwin Quarder Group has been concentrating on electric transportation components from high-voltage mechatronics, cooling, housing or sensors; Erwin supports OEMS with the growing eMobility market.</t>
  </si>
  <si>
    <t>Glass fiber battery pack housing</t>
  </si>
  <si>
    <t>Erwin Quarder Mexico</t>
  </si>
  <si>
    <t>Carretera Estatal 431, 2+200 Interior 60</t>
  </si>
  <si>
    <t>Santiago de Querétaro</t>
  </si>
  <si>
    <t>Querétaro</t>
  </si>
  <si>
    <t>52-442-290-8865</t>
  </si>
  <si>
    <t>thebatteryshow.com; quarder.de</t>
  </si>
  <si>
    <t>Battery temperature sensor</t>
  </si>
  <si>
    <t>Exponential Power</t>
  </si>
  <si>
    <t>https://www.exponentialpower.com/</t>
  </si>
  <si>
    <t>179 Easy St</t>
  </si>
  <si>
    <t>Carol Stream</t>
  </si>
  <si>
    <t>630-221-1730</t>
  </si>
  <si>
    <t>Thomasnet: Battery Packs / manufacturers; exponentialpower.com</t>
  </si>
  <si>
    <t>Exponential Power provides stored power products and services.</t>
  </si>
  <si>
    <t>Li.ON FORCE industrial battery; Total Company Workforce Range: 100-199; Updated Long/Lat</t>
  </si>
  <si>
    <t>https://www.exponentialpower.com/, https://www.exponentialpower.com/about-us</t>
  </si>
  <si>
    <t>7603 Honeywell Dr.</t>
  </si>
  <si>
    <t>Fort Wayne</t>
  </si>
  <si>
    <t>260-420-5170</t>
  </si>
  <si>
    <t xml:space="preserve">Li.ON FORCE industrial battery; Total Company Workforce Range: 100-199 </t>
  </si>
  <si>
    <t>2670 Observation Trail</t>
  </si>
  <si>
    <t>Rockwell</t>
  </si>
  <si>
    <t>214-247-5150</t>
  </si>
  <si>
    <t>Li.ON FORCE industrial battery; Total Company Workforce Range: 100-199</t>
  </si>
  <si>
    <t>Factorial, Inc.</t>
  </si>
  <si>
    <t>Factorial</t>
  </si>
  <si>
    <t>https://factorialenergy.com/</t>
  </si>
  <si>
    <t>Woborn</t>
  </si>
  <si>
    <t>617-315-9733</t>
  </si>
  <si>
    <t>Factorial Energy</t>
  </si>
  <si>
    <t>Woburn</t>
  </si>
  <si>
    <t>Factorial delivers high performing, safe solid-state batteries that power life to the fullest.</t>
  </si>
  <si>
    <t>https://factorialenergy.com/, https://factorialenergy.com/purpose/</t>
  </si>
  <si>
    <t>Fedco Electronics, Inc., d/b/a Fedco Batteries</t>
  </si>
  <si>
    <t>Fedco Batteries</t>
  </si>
  <si>
    <t>https://www.fedcobatteries.com/</t>
  </si>
  <si>
    <t>1363 Capital Drive</t>
  </si>
  <si>
    <t>Fond du Lac</t>
  </si>
  <si>
    <t>54937</t>
  </si>
  <si>
    <t>920-922-6490</t>
  </si>
  <si>
    <t>Steve Victor</t>
  </si>
  <si>
    <t>svictor@fedcobatteries.com</t>
  </si>
  <si>
    <t>920-238-3241</t>
  </si>
  <si>
    <t>Flex-N-Gate</t>
  </si>
  <si>
    <t>Flex-n-Gate</t>
  </si>
  <si>
    <t>https://www.flex-n-gate.com/</t>
  </si>
  <si>
    <t xml:space="preserve">Flex-N-Gate provides full range of battery development, ranging from chemistry development, cell, module, and enclosure manufacturing.  </t>
  </si>
  <si>
    <t>Flexodes, Inc</t>
  </si>
  <si>
    <t>https://www.flexodesinc.com/</t>
  </si>
  <si>
    <t>1046 Hayden Creek Dr</t>
  </si>
  <si>
    <t>Sugar Land</t>
  </si>
  <si>
    <t>281-850-8015</t>
  </si>
  <si>
    <t>Flexodes is a manufacturing company that is developing a lithium-sulfur battery.</t>
  </si>
  <si>
    <t>Developer of a lithium-sulfur battery technology intended to reduce the environmental impact of discarded batteries. The company's technology utilizes carbon nanotube (CNT) foam architecture to tackle crucial challenges in both cathode and anode to achieve a high cell-level energy density by increasing the areal loading of sulfur, enabling clients to reduce their carbon footprint.</t>
  </si>
  <si>
    <t>Flux Power, Inc.</t>
  </si>
  <si>
    <t>https://www.fluxpower.com/</t>
  </si>
  <si>
    <t>2685 S Melrose</t>
  </si>
  <si>
    <t>Vista</t>
  </si>
  <si>
    <t>877-505-3589</t>
  </si>
  <si>
    <t>https://www.yahoo.com/now/flux-power-launches-high-capacity-123100640.html</t>
  </si>
  <si>
    <t>Flux Power, Inc. designs, manufactures, and sells advanced lithium-ion batteries for industrial and commercial uses, including material handling equipment, airport ground support, and stationary energy storage​​​</t>
  </si>
  <si>
    <t>Flux Power Holdings Inc designs, develops and sells rechargeable advanced lithium-ion batteries for industrial uses, including UL 2771 listed lithium-ion LiFT Pack forklift batteries. It offers a high power battery cell management system(BMS). The company's BMS provides three functions to its battery systems which include Cell Balancing, Monitoring and Error Reporting.</t>
  </si>
  <si>
    <t>https://www.fluxpower.com/, https://www.fluxpower.com/company#mission-1</t>
  </si>
  <si>
    <t>Oakville Electric Vehicle Complex</t>
  </si>
  <si>
    <t>https://www.ford.ca</t>
  </si>
  <si>
    <t>1400 The Canadian Road</t>
  </si>
  <si>
    <t>Oakville</t>
  </si>
  <si>
    <t>GWh</t>
  </si>
  <si>
    <t>https://www.ford.com/</t>
  </si>
  <si>
    <t>Dearborn</t>
  </si>
  <si>
    <t>https://media.ford.com/content/fordmedia/fna/us/en/news/2023/04/11/ford_s-oakville--ontario--complex-prepares-to-build-next-gen-evs.html</t>
  </si>
  <si>
    <t>Ford is a global vehicle manufacturing company evolving to focus on services, experiences and software as well as vehicles.</t>
  </si>
  <si>
    <t>Ford Motor Company is investing C$1.8 billion in its Oakville Assembly Complex to transform it into a high-volume hub of electric vehicle manufacturing in Canada. The campus, to be renamed Oakville Electric Vehicle Complex, will begin to retool and modernize in the second quarter of 2024 to prepare for production of next-generation EVs. The transformed campus will feature a new 407,000 square-foot on-site battery plant that will utilize cells and arrays from BlueOval SK Battery Park in Kentucky. Oakville workers will take these components and assemble battery packs that will then be installed in vehicles assembled on-site.
The capacity was estimated by 2 MM vehicles and the average battery pack size of the Nautilus of 78 kWh (68 kWh and 88 kWh) https://www.google.com/search?q=what+is+the+battery+pack+kwh+size+of+ford+nautilus&amp;sca_esv=595870843&amp;rlz=1C1GCEU_enUS1071US1071&amp;ei=So-XZeiOO4yiqtsP3p2v4Ac&amp;oq=what+is+the+battery+pack+kWh+of+Ford+Nautilus&amp;gs_lp=Egxnd3Mtd2l6LXNlcnAiLXdoYXQgaXMgdGhlIGJhdHRlcnkgcGFjayBrV2ggb2YgRm9yZCBOYXV0aWx1cyoCCAAyCBAhGKABGMMESJ4_UKwNWLYfcAF4AJABAJgBjwGgAZUHqgEDMC44uAEByAEA-AEBwgIOEAAYgAQYigUYhgMYsAPCAgwQIRgKGKABGMMEGArCAgoQIRgKGKABGMME4gMEGAEgQYgGAZAGAg&amp;sclient=gws-wiz-serp</t>
  </si>
  <si>
    <t>https://corporate.ford.com/about.html, https://corporate.ford.com/about/purpose.html</t>
  </si>
  <si>
    <t> 38069</t>
  </si>
  <si>
    <t>Ford</t>
  </si>
  <si>
    <t>https://www.kentucky.com/news/state/kentucky/article254556442.html</t>
  </si>
  <si>
    <t>Rawsonville Components Plant</t>
  </si>
  <si>
    <t>10300 Textile Road</t>
  </si>
  <si>
    <t>Ypsilanti</t>
  </si>
  <si>
    <t>734-484-8626</t>
  </si>
  <si>
    <t>EV Battery Supply Chain Analysis</t>
  </si>
  <si>
    <t>Assembles PHEV and FHEV battery packs for Ford</t>
  </si>
  <si>
    <t>https://media.gm.com/media/us/en/gm/company_info/facilities/battery-assembly/brownstown.html</t>
  </si>
  <si>
    <t>General Motors (GM)</t>
  </si>
  <si>
    <t>CAMI Assembly</t>
  </si>
  <si>
    <t>https://www.gm.ca/en/home.html</t>
  </si>
  <si>
    <t xml:space="preserve">300 Ingersoll </t>
  </si>
  <si>
    <t>Ingersoll</t>
  </si>
  <si>
    <t>Ontario</t>
  </si>
  <si>
    <t>N5C 4A6</t>
  </si>
  <si>
    <t>General Motors</t>
  </si>
  <si>
    <t xml:space="preserve">https://news.gm.ca/en/home/newsroom.detail.html/Pages/news/ca/en/2023/jul/0725_cami.html
https://electricautonomy.ca/2023/07/26/general-motors-battery-modules-cami/; JayDB
</t>
  </si>
  <si>
    <t>General Motors is working towards a global vehicle portfolio with advanced platforms and leading-edge technologies including electric and autonomous vehicles.</t>
  </si>
  <si>
    <t>General Motors (GM) Subsystems Manufacturing</t>
  </si>
  <si>
    <t>Brownstown Battery</t>
  </si>
  <si>
    <t>20001 Brownstown Center Dr.</t>
  </si>
  <si>
    <t>Brownstown Charter Twp</t>
  </si>
  <si>
    <t>`48183</t>
  </si>
  <si>
    <t>313-972-6178</t>
  </si>
  <si>
    <t>https://media.gm.com/media/us/en/gm/company_info/facilities/battery-assembly/brownstown.html; https://media.chevrolet.com/media/us/en/chevrolet/news.detail.html/content/Pages/news/us/en/2016/Jan/naias/chevy/0111-bolt-du.html</t>
  </si>
  <si>
    <t>Brownstown Battery Assembly Plant was the first U.S. battery assembly plant operated by a major automaker. The plant was converted from an empty warehouse into a battery manufacturing site.</t>
  </si>
  <si>
    <t>Assembles battery packs for the Chevy Bolt EV</t>
  </si>
  <si>
    <t>Gotion Manteno plant</t>
  </si>
  <si>
    <t>https://gsyuasa-lp.com/, https://gsyuasa-lp.com/about_gylp/</t>
  </si>
  <si>
    <t>GS Yuasa Lithium Power, Inc.</t>
  </si>
  <si>
    <t>GS Yuasa Lithium Power</t>
  </si>
  <si>
    <t>https://gsyuasa-lp.com/</t>
  </si>
  <si>
    <t>1150 Northmeadow Parkway, Suite 118</t>
  </si>
  <si>
    <t>Roswell</t>
  </si>
  <si>
    <t>888-479-8272</t>
  </si>
  <si>
    <t>GS Yuasa</t>
  </si>
  <si>
    <t>Kyoto</t>
  </si>
  <si>
    <t>gsyuasa.com; Questionnaire</t>
  </si>
  <si>
    <t>GS Yuasa Lithium Power delivers advanced batteries and battery systems for North American clients within the aerospace, industrial, military, and specialty markets.</t>
  </si>
  <si>
    <t>Highpower International Inc.</t>
  </si>
  <si>
    <t>https://www.highpowertech.com/</t>
  </si>
  <si>
    <t>800 W. El Camino Real, Suite 180</t>
  </si>
  <si>
    <t>844-948-3076</t>
  </si>
  <si>
    <t>Wh/Yr</t>
  </si>
  <si>
    <t>Shenzhen</t>
  </si>
  <si>
    <t xml:space="preserve"> Guangdang</t>
  </si>
  <si>
    <t>https://www.highpowertech.com/li-ion-li-polymer-rechargeable-batteries</t>
  </si>
  <si>
    <t>Highpower International Inc. develops, manufactures, and markets Ni-MH and lithium-ion batteries for consumer and industrial uses. It focuses on clean energy storage it is engaged in battery production and research.</t>
  </si>
  <si>
    <t>Honda LGES Battery Pack Manufacturing Plant</t>
  </si>
  <si>
    <t>https://insideevs.com/news/591209/rumor-honda-lges-battery-plant-ohio/; https://www.bloomberg.com/news/articles/2022-06-08/honda-lg-energy-eyeing-ohio-for-new-electric-car-battery-plant; BNEF Interactive Dataset Cell Manufacturing</t>
  </si>
  <si>
    <t>This battery plant is a joint venture between LG Energy Solution and Honda.</t>
  </si>
  <si>
    <t>Honeywell International</t>
  </si>
  <si>
    <t>Honeywell Process Solutions</t>
  </si>
  <si>
    <t>https://www.honeywell.com/us/en</t>
  </si>
  <si>
    <t>2101 City West Blvd.</t>
  </si>
  <si>
    <t>877-841-2840</t>
  </si>
  <si>
    <t>Questionnaire; https://pmt.honeywell.com/us/en/about-pmt/newsroom/press-release/2021/08/honeywell-completes-move-of-performance-materials-and-technologies-global-headquarters-to-houston#:~:text=The%20move%20has%20co%2Dlocated,than%20850%20people%20in%20Houston.</t>
  </si>
  <si>
    <t>Honeywell is a technology company  offering industry-specific solutions, including integrated manufacturing systems for the lithium-ion battery industry, aerospace products and services; control technologies; and performance materials globally.</t>
  </si>
  <si>
    <t xml:space="preserve">Questionnaire; </t>
  </si>
  <si>
    <t>HotStart Thermal Management</t>
  </si>
  <si>
    <t>Corporate and Manufacturing HQ</t>
  </si>
  <si>
    <t>https://www.hotstart.com/</t>
  </si>
  <si>
    <t>5723 E. Alki</t>
  </si>
  <si>
    <t>Spokane</t>
  </si>
  <si>
    <t>509-534-6171</t>
  </si>
  <si>
    <t>Hotstart Thermal Management</t>
  </si>
  <si>
    <t>hotstart.com</t>
  </si>
  <si>
    <t>Hotstart develops energy efficient heating systems for standby generators.</t>
  </si>
  <si>
    <t>Ravi Balakrishnan</t>
  </si>
  <si>
    <t>ravindran.balakrishnan@honeywell.com</t>
  </si>
  <si>
    <t>602-300-4205</t>
  </si>
  <si>
    <t>https://www.hotstart.com/, https://www.hotstart.com/about/who-we-are/</t>
  </si>
  <si>
    <t>Hybrid Design Services, Inc.</t>
  </si>
  <si>
    <t>HDS - Troy (HQ)</t>
  </si>
  <si>
    <t>https://www.hybriddesignservices.com/</t>
  </si>
  <si>
    <t>2479 Elliott Ave.</t>
  </si>
  <si>
    <t>Troy</t>
  </si>
  <si>
    <t>48083</t>
  </si>
  <si>
    <t>248-298-3400</t>
  </si>
  <si>
    <t>James Pinon</t>
  </si>
  <si>
    <t>jpinon@hybriddesignservices.com</t>
  </si>
  <si>
    <t>313-673-6917</t>
  </si>
  <si>
    <t>HYLIION</t>
  </si>
  <si>
    <t>https://www.hyliion.com/</t>
  </si>
  <si>
    <t>1202 BMC Drive, Suite 100</t>
  </si>
  <si>
    <t>Cedar Park</t>
  </si>
  <si>
    <t>833-495-4466</t>
  </si>
  <si>
    <t>hyliion.com</t>
  </si>
  <si>
    <t xml:space="preserve">
Hyliion is creating innovative power and energy storage solutions that enable clean, flexible and affordable electricity production and heavy-duty electric trucks.</t>
  </si>
  <si>
    <t>Liquid cooling</t>
  </si>
  <si>
    <t>https://www.hyliion.com/, https://www.hyliion.com/company/</t>
  </si>
  <si>
    <t>Indie Power Systems</t>
  </si>
  <si>
    <t>https://indiepowerchargers.com/</t>
  </si>
  <si>
    <t>1701 Summit Ave. Suite 2</t>
  </si>
  <si>
    <t>317-650-3627</t>
  </si>
  <si>
    <t>indiepowersystems.com; Questionnaire</t>
  </si>
  <si>
    <t>Indie Power Systems is a vertically integrated player in EV charging, grid, and energy.</t>
  </si>
  <si>
    <t>Proprietary BMS systems</t>
  </si>
  <si>
    <t>INICS Battery Solutions</t>
  </si>
  <si>
    <t>https://inics.kr/main/main.html?</t>
  </si>
  <si>
    <t>2585 Innovation Drive</t>
  </si>
  <si>
    <t xml:space="preserve">Auburn </t>
  </si>
  <si>
    <t>Innovations in Techniques (INICS)</t>
  </si>
  <si>
    <t xml:space="preserve">Busan </t>
  </si>
  <si>
    <t>https://news.auburnalabama.org/article/City%20News/7272#:~:text=IBS%20is%20a%20subsidiary%20of,other%20materials%20to%20ensure%20safety.
https://www.apr.org/news/2023-08-03/battery-manufacturer-to-invest-14m-in-new-auburn-facility</t>
  </si>
  <si>
    <t xml:space="preserve">INICS Battery Solutions (IBS) is a subsidiary of Innovations in Techniques (INICS) in South Korea and manufactures thermal barriers and other safety materials for electric vehicle batteries. </t>
  </si>
  <si>
    <t>Inventus Power</t>
  </si>
  <si>
    <t xml:space="preserve">Woodridge IL Facility </t>
  </si>
  <si>
    <t>https://inventuspower.com/</t>
  </si>
  <si>
    <t>1200 Internationale Parkway</t>
  </si>
  <si>
    <t>Woodridge</t>
  </si>
  <si>
    <t>877-423-4242</t>
  </si>
  <si>
    <t>Questionnaire; inventuspower.com</t>
  </si>
  <si>
    <t>Inventus Power provides advanced battery and power systems for global OEMs. It specializes in the design and manufacture of Li-ion battery packs, smart chargers, and efficient power supplies.</t>
  </si>
  <si>
    <t>https://inventuspower.com/, https://inventuspower.com/about/our-company/</t>
  </si>
  <si>
    <t>979 Gateway Blvd #101</t>
  </si>
  <si>
    <t>Newark</t>
  </si>
  <si>
    <t>510-509-1067</t>
  </si>
  <si>
    <t>https://chargedevs.com/features/we-need-more-energy-envia-systems-400-whkg-li-ion-cells/#:~:text=2.1%20The%20Envia%20Systems%20cells,energy%20density%20of%20400Wh%2FKg.</t>
  </si>
  <si>
    <t>Ionblox specializes in  lithium-ion batteries using high-capacity silicon monoxide anodes. Its nano-engineered SEI layer and advanced cell architecture ensure high conductivity and extended cycle life, even with extreme fast charging.</t>
  </si>
  <si>
    <t>Developer of lithium-ion batteries designed to offer more energy than other materials. The company's lithium-ion batteries are made by combining high energy electrodes, providing hybrid plug-in, enabling users to get high energy density batteries with compact size.</t>
  </si>
  <si>
    <t>336-996-8100</t>
  </si>
  <si>
    <t>https://www.deere.com/en/news/all-news/deere-kreisel-batteries-north-carolina/; JayDB</t>
  </si>
  <si>
    <t>John Deere is a leader in agricultural, construction, and forestry equipment. This facility will develop and manufacture Kreisel battery and CHIMERO charger technology to serve the North American off-highway market.</t>
  </si>
  <si>
    <t>Production to begin in 2025</t>
  </si>
  <si>
    <t>Kautex</t>
  </si>
  <si>
    <t>https://www.kautex.com/en</t>
  </si>
  <si>
    <t>750 Stevenson Hwy #200</t>
  </si>
  <si>
    <t>248-616-5100</t>
  </si>
  <si>
    <t>Kautexstrasse</t>
  </si>
  <si>
    <t>Bonn</t>
  </si>
  <si>
    <t>Kautex is a pioneer in polymer processing. Today, it is one of the top automotive suppliers to OEMs, manufacturing battery systems, plastic fuel systems, castings, as well as industrial packaging.</t>
  </si>
  <si>
    <t>https://www.kautex.com/en, https://www.kautex.com/en/about-us/our-company</t>
  </si>
  <si>
    <t>Kore Power is a leading U.S.-based developer of battery cell technology for the clean energy industries.</t>
  </si>
  <si>
    <t>KULR Technology</t>
  </si>
  <si>
    <t>https://www.kulrtechnology.com/</t>
  </si>
  <si>
    <t>4863 Shawline St.
Suite B</t>
  </si>
  <si>
    <t>408-675-7002</t>
  </si>
  <si>
    <t>KULR Technologies</t>
  </si>
  <si>
    <t>https://www.kulrtechnology.com/kulr-moves-to-new-facility-to-accommodate-continued-growth/; https://craft.co/kulr-technology; kulrtechnology.com</t>
  </si>
  <si>
    <t>KULR Technology is building an energy management platform to accelerate the global transition to a sustainable electrification economy.</t>
  </si>
  <si>
    <t>https://www.kulrtechnology.com/, https://www.kulrtechnology.com/about/</t>
  </si>
  <si>
    <t>Latent Heat Solutions, LLC</t>
  </si>
  <si>
    <t>https://www.lhsmaterials.com/</t>
  </si>
  <si>
    <t>831 Pine Ridge Road</t>
  </si>
  <si>
    <t>Golden</t>
  </si>
  <si>
    <t>303-581-0801</t>
  </si>
  <si>
    <t>CAVU Group</t>
  </si>
  <si>
    <t>internationalbatteryseminar.com; lhsmaterials.com; Questionnaire</t>
  </si>
  <si>
    <t>Latent Heat Solutions provides thermal management solutions for battery protection and performance.</t>
  </si>
  <si>
    <t>https://www.lhsmaterials.com/, https://www.lhsmaterials.com/company/</t>
  </si>
  <si>
    <t>2400 East River Road</t>
  </si>
  <si>
    <t>Moraine</t>
  </si>
  <si>
    <t>Questionnaire; lhsmaterials.com</t>
  </si>
  <si>
    <t>Makes cooling fluid and heat exchangers for battery packs; workforce range: 5-10</t>
  </si>
  <si>
    <t>Arizona plant</t>
  </si>
  <si>
    <t>https://www.lgchem.com/main/index</t>
  </si>
  <si>
    <t>https://www.azfamily.com/2022/04/12/300-acres-queen-creek-could-be-new-site-an-lg-battery-plant/; https://www.just-auto.com/news/lges-reconsiders-ev-battery-plant-in-arizona/; BNEF Interactive Datasets Cell Manufacturing</t>
  </si>
  <si>
    <t>LG Chem is leading with science for sustainability.</t>
  </si>
  <si>
    <t>https://www.lgchem.com/main/index, https://www.lgchem.com/company/company-information/about</t>
  </si>
  <si>
    <t>LG Chem Michigan Battery Manufacturing Plant</t>
  </si>
  <si>
    <t>https://www.lgenergymi.com/</t>
  </si>
  <si>
    <t>LG Energy Solutions</t>
  </si>
  <si>
    <t>https://www.forbes.com/sites/samabuelsamid/2021/03/11/lg-chem-commits-45b-to-expand-ev-battery-production-capacity-in-us-by-70-gwh/?sh=47842698a026; Questionnaire; https://www.michiganbusiness.org/press-releases/2022/03/whitmer-announces-1200-new-jobs-from-lg-energy-solutions-$1.7-billion-investment-expansion-holland/#:~:text=The%20company%20has%20had%20a,has%201%2C495%20employees%20in%20Michigan.</t>
  </si>
  <si>
    <t xml:space="preserve">LG Energy Solution is shaping the future of the automotive industry by leading the EV charge and paving the path toward a more sustainable future. </t>
  </si>
  <si>
    <t>35 GWh will be operational in 2023; other plants in MI up to 110 MWh</t>
  </si>
  <si>
    <t>https://lgenergymi.com/, https://lgenergymi.com/company/</t>
  </si>
  <si>
    <t>BNEF: Interactive Datasets/Storage/Cell manufacturers; https://www.forbes.com/sites/samabuelsamid/2021/03/11/lg-chem-commits-45b-to-expand-ev-battery-production-capacity-in-us-by-70-gwh/?sh=47842698a026; Questionnaire; https://www.automotivemanufacturingsolutions.com/emobility/lithium-ion-battery-gigafactory-database/41937.article; Questionnaire; https://www.michiganbusiness.org/news/2022/03/lg-energy-solution-and-michigan-leading-the-battery-evolution/; https://www.spglobal.com/commodityinsights/en/market-insights/latest-news/energy-transition/042722-lg-energy-aims-to-more-than-double-battery-capacity-to-520-gwhyear-by-2025; https://www.michigan.gov/whitmer/news/press-releases/2022/03/22/whitmer-announces-1200-new-jobs-from-lg-energy-solutions-investment#:~:text=LG%20Energy%20Solution%2C%20formerly%20known,has%201%2C495%20employees%20in%20Michigan.</t>
  </si>
  <si>
    <t>Quintupling size of Holland plant by 2025; Expansion is delayed.</t>
  </si>
  <si>
    <t>Lithion Battery</t>
  </si>
  <si>
    <t>7375 Commercial Way, Suite 150</t>
  </si>
  <si>
    <t>Not sure the Henderson plant has been constructed yet.  It will make Lithium iron phosphate batteries and packs.</t>
  </si>
  <si>
    <t>2590 Oakmont Drive, Suite 310</t>
  </si>
  <si>
    <t>Round Rock</t>
  </si>
  <si>
    <t>512-527-2999</t>
  </si>
  <si>
    <t>Custom packs for a variety of industries; May not manufacture here</t>
  </si>
  <si>
    <t>Aved  Electronics</t>
  </si>
  <si>
    <t>95 Billerica Ave</t>
  </si>
  <si>
    <t>North Billerica</t>
  </si>
  <si>
    <t>0.1862</t>
  </si>
  <si>
    <t>Many not manufacture here</t>
  </si>
  <si>
    <t xml:space="preserve">Lockheed Martin </t>
  </si>
  <si>
    <t>Lockheed Martin Energy</t>
  </si>
  <si>
    <t>https://www.lockheedmartin.com/</t>
  </si>
  <si>
    <t>1902 W Freeway St</t>
  </si>
  <si>
    <t>Grand Prairie</t>
  </si>
  <si>
    <t>617-374-3797</t>
  </si>
  <si>
    <t>Lockheed Martin</t>
  </si>
  <si>
    <t>Bethesda</t>
  </si>
  <si>
    <t>lockheedmartin.com</t>
  </si>
  <si>
    <t>Lockheed Martin Energy is advancing the energy storage market by offering lithium-ion battery systems. These systems are designed for efficiency and integration, featuring comprehensive battery management and thermal management systems.</t>
  </si>
  <si>
    <t>GridStar energy storage systems</t>
  </si>
  <si>
    <t>https://www.lockheedmartin.com/, https://www.lockheedmartin.com/en-us/products/gridstar-flow-energy-storage.html</t>
  </si>
  <si>
    <t>Lyten</t>
  </si>
  <si>
    <t>LytEn</t>
  </si>
  <si>
    <t>https://lyten.com/</t>
  </si>
  <si>
    <t>145 Baytech Dr</t>
  </si>
  <si>
    <t>408-940-9298</t>
  </si>
  <si>
    <t>Lyten specializes in developing advanced materials like 3D graphene, used in light-weighting, electrification, and sensing technologies. Its innovations include lithium-sulfur batteries and advanced sensors for applications in transportation and aerospace​.</t>
  </si>
  <si>
    <t>Magna</t>
  </si>
  <si>
    <t>Magna Electric Vehicle Structures</t>
  </si>
  <si>
    <t>https://www.magna.com/</t>
  </si>
  <si>
    <t>1811 S Range Rd</t>
  </si>
  <si>
    <t>St. Clair</t>
  </si>
  <si>
    <t>Magna International Inc.</t>
  </si>
  <si>
    <t>magna.com</t>
  </si>
  <si>
    <t>Magna International is a leading global automotive supplier, offering a broad range of auto parts and systems including Li-ion battery packs, with a focus on vehicle engineering and manufacturing technologies.</t>
  </si>
  <si>
    <t>https://www.magna.com/, https://www.magna.com/company/company-information</t>
  </si>
  <si>
    <t>Magnis</t>
  </si>
  <si>
    <t>https://www.im3ny.com/</t>
  </si>
  <si>
    <t>1093 Clark St</t>
  </si>
  <si>
    <t>‪607-398-0618</t>
  </si>
  <si>
    <t>https://www.linkedin.com/company/im3ny</t>
  </si>
  <si>
    <t>Magnis is a company specializing in the development and production of lithium-ion battery technology for electric vehicles and energy storage systems.</t>
  </si>
  <si>
    <t>https://www.im3ny.com/, https://im3ny.com/about/</t>
  </si>
  <si>
    <t>microvast.com; https://microvast.com/microvast-governor-lee-and-commissioner-rolfe-announce-company-to-establish-manufacturing-facility-in-clarksville-tennessee/; https://www.automotivemanufacturingsolutions.com/emobility/lithium-ion-battery-gigafactory-database/41937.article; https://www.sustainabletruckvan.com/microvast-batteries-gaussin-road-truck-skateboard/; https://ir.microvast.com/static-files/619673eb-4e23-49f6-b36f-743626a253b3; BNEF Interactive Dataset Cell Manufacturing; https://ir.microvast.com/events-presentations/presentations</t>
  </si>
  <si>
    <t xml:space="preserve">Microvast manufactures of lithium-ion cells and provides  battery solutions for transportation, heavy equipment, and energy storage. It uses aramid separators in some of its products. 
</t>
  </si>
  <si>
    <t>Should be operational in 2023; Will make cells, packs and modules;  chemistry is unknown, but Microvast makes LTO, Nickel manganese cobalt and Lithium iron phosphate chemistries; BNEF has facility capacity at &lt; 1GWh/yr</t>
  </si>
  <si>
    <t>microvast.com; https://microvast.com/microvast-governor-lee-and-commissioner-rolfe-announce-company-to-establish-manufacturing-facility-in-clarksville-tennessee/; https://www.automotivemanufacturingsolutions.com/emobility/lithium-ion-battery-gigafactory-database/41937.article; https://www.sustainabletruckvan.com/microvast-batteries-gaussin-road-truck-skateboard/; https://ir.microvast.com/static-files/619673eb-4e23-49f6-b36f-743626a253b3; https://ir.microvast.com/events-presentations/presentations</t>
  </si>
  <si>
    <t>Should be operational in 2023; Will make cells, modules, and packs; chemistry is unknown, but Microvast makes LTO, Nickel manganese cobalt and Lithium iron phosphate chemistries</t>
  </si>
  <si>
    <t>Morgan Advanced Materials</t>
  </si>
  <si>
    <t>Girard</t>
  </si>
  <si>
    <t>https://www.morganthermalceramics.com/en-gb/industries/battery-safety/</t>
  </si>
  <si>
    <t>115 East Mound</t>
  </si>
  <si>
    <t>217-627-2101</t>
  </si>
  <si>
    <t>https://www.morganadvancedmaterials.com/</t>
  </si>
  <si>
    <t>Berkshire</t>
  </si>
  <si>
    <t xml:space="preserve">Morgan has expertise in thermal management and passive fire protection for lithium-ion batteries, especially in electric vehicles while applying products to support battery safety in various sectors, including electric vehicles. </t>
  </si>
  <si>
    <t>Emporia</t>
  </si>
  <si>
    <t>221 Weaver St</t>
  </si>
  <si>
    <t>620-343-2308</t>
  </si>
  <si>
    <t>Augusta</t>
  </si>
  <si>
    <t>2102 Old Savannah Road</t>
  </si>
  <si>
    <t>706-796-4200</t>
  </si>
  <si>
    <t>Elkhart</t>
  </si>
  <si>
    <t>2730 Industrial Parkway</t>
  </si>
  <si>
    <t>Nanoramic Laboratories</t>
  </si>
  <si>
    <t>https://www.nanoramic.com/</t>
  </si>
  <si>
    <t>21 Drydock Ave</t>
  </si>
  <si>
    <t>02210</t>
  </si>
  <si>
    <t>857-403-6031</t>
  </si>
  <si>
    <t>internationalbatteryseminar.com; nanoramic.com; dnb.com</t>
  </si>
  <si>
    <t xml:space="preserve">Nanoramic Laboratories develops Neocarbonix technology for lithium-ion batteries, focusing on high-performance, low-cost EV batteries. This technology eliminates toxic materials typically used in battery manufacturing. It also focuses on Si-based anodes. </t>
  </si>
  <si>
    <t>Makes thermal interface materials (Thermexit pads) used in some battery packs</t>
  </si>
  <si>
    <t>https://www.nanoramic.com/, https://www.nanoramic.com/about-us</t>
  </si>
  <si>
    <t>Navitas Systems Jackson Facility</t>
  </si>
  <si>
    <t>5949 Jackson Road</t>
  </si>
  <si>
    <t>Nikola</t>
  </si>
  <si>
    <t>Nikola Coolidge Manufacturing Facility</t>
  </si>
  <si>
    <t>https://www.nikolamotor.com/</t>
  </si>
  <si>
    <t>680 E. Houser Rd</t>
  </si>
  <si>
    <t>Coolidge</t>
  </si>
  <si>
    <t>833-467-2237</t>
  </si>
  <si>
    <t>Phoenix</t>
  </si>
  <si>
    <t>EV Battery Supply Chain Analysis - https://www.automotivelogistics.media/battery-supply-chain/electric-vehicle-and-hybrid-vehicle-plant-database/41931.article; https://craft.co/romeo-power; https://www.nikolamotor.com/press_releases/nikola-completes-acquisition-of-romeo-power-207/; https://investors.romeopower.com/news/news-details/2022/Romeo-Power-Announces-Successful-Completion-of-its-Relocation-to-New-State-of-the-Art-Manufacturing-Center-in-Orange-County-CA/default.aspx; https://www.nikolamotor.com/press_releases/nikola-to-complete-battery-manufacturing-move-from-cypress-calif-to-coolidge-ariz-by-april-2023/</t>
  </si>
  <si>
    <t>Nikola is specializing in heavy-duty commercial battery-electric vehicles, along with energy solutions. It focuses on developing and manufacturing transportation technologies, aimed at reducing emissions in the heavy-duty transport sector.</t>
  </si>
  <si>
    <t xml:space="preserve"> Romeo Power was purchased by Nikola; Romeo Power moved from Vernon to Cypress in 2022; Nikola moved it to Coolidge, AZ in 2023</t>
  </si>
  <si>
    <t>https://www.nikolamotor.com/, https://nikolamotor.com/about/</t>
  </si>
  <si>
    <t>Orion battery packs in 21700 format; Romeo Power was purchased by Nikola; Romeo Power moved from Vernon to Cypress in 2022 and Nikola moved it to Coolidge AZ in April 2023</t>
  </si>
  <si>
    <t>Nuvation Energy</t>
  </si>
  <si>
    <t>https://nuvationenergy.com/</t>
  </si>
  <si>
    <t>40 Bathurst Drive</t>
  </si>
  <si>
    <t>Waterloo</t>
  </si>
  <si>
    <t>N2V 1V6</t>
  </si>
  <si>
    <t>519-746-2304</t>
  </si>
  <si>
    <t>Nuvation Engineering</t>
  </si>
  <si>
    <t>nuvationenergy.com; Questionnaire</t>
  </si>
  <si>
    <t>Nuvation Energy provides battery management and energy storage solutions.</t>
  </si>
  <si>
    <t>Also have engineering design services.</t>
  </si>
  <si>
    <t>https://nuvationenergy.com/, https://nuvationenergy.com/who-we-are/</t>
  </si>
  <si>
    <t>NVH</t>
  </si>
  <si>
    <t>NVH Georgia</t>
  </si>
  <si>
    <t>http://www.nvhkorea.co.kr/ENG</t>
  </si>
  <si>
    <t>Gardner Logistics Park on Colvin Drive</t>
  </si>
  <si>
    <t xml:space="preserve">Atlanta </t>
  </si>
  <si>
    <t xml:space="preserve">Ulsan </t>
  </si>
  <si>
    <t xml:space="preserve">https://gov.georgia.gov/press-releases/2023-06-22/gov-kemp-ev-parts-supplier-nvh-korea-create-over-160-jobs-invest-72m#:~:text=NVH%20Korea%27s%20new%20facility%20will,the%20second%20quarter%20of%202024; https://www.areadevelopment.com/newsitems/6-23-2023/nvh-korea-locust-grove-georgia.shtml; JayDB
</t>
  </si>
  <si>
    <t xml:space="preserve">NVH Korea, Inc. manufactures materials and components for the automotive industry. It produces automotive interior parts, sound insulating and protecting material and sensors, connections and protectors for electric vehicle batteries. </t>
  </si>
  <si>
    <t>sensors, connections and protectors for electric vehicle batteries, beginning operation in 2024</t>
  </si>
  <si>
    <t>Octillion Power Systems, LLC</t>
  </si>
  <si>
    <t>https://octillion.us/</t>
  </si>
  <si>
    <t>860 Harbour Way S, Ste C</t>
  </si>
  <si>
    <t>510-589-1156</t>
  </si>
  <si>
    <t>https://www.greencarcongress.com/2021/08/20210820-octillion.html#:~:text=Globally%2C%20Octillion%20has%20more%20than,(GWh)%20of%20production%20capacity.</t>
  </si>
  <si>
    <t>Octillion Power Systems is a leading value-chain enabler for electric vehicles custom made and mass produced.</t>
  </si>
  <si>
    <t>Manufacturer of electric vehicle battery products intended to focus on designing and building lithium-ion battery systems for electric cars, trucks, and buses. The company's products undergo a robust design process, including extensive thermal modeling, fully integrated battery management systems, and standardized production processes that offer a customized package service, enabling industries to get simple and rapid access to truly state-of-the-art energy storage systems.</t>
  </si>
  <si>
    <t>https://octillion.us/, https://octillion.us/about/</t>
  </si>
  <si>
    <t>https://www.prnewswire.com/news-releases/battery-startup-our-next-energy-one-closes-series-a-led-by-breakthrough-energy-ventures-301400984.html</t>
  </si>
  <si>
    <t>Our Next Energy develops energy storage for the grid and electric vehicles.</t>
  </si>
  <si>
    <t>Paladin Power Inc.</t>
  </si>
  <si>
    <t>https://paladinpower.com/</t>
  </si>
  <si>
    <t>44758 Corte Morelia</t>
  </si>
  <si>
    <t>Temecula</t>
  </si>
  <si>
    <t>951-468-1248</t>
  </si>
  <si>
    <t>paladinpower.com; https://www.dnb.com/business-directory/company-profiles.paladin_power_inc.cc7fb43b1a0f9f4a58c417e5065dc68d.html</t>
  </si>
  <si>
    <t>Paladin Power  produces residential and commercial energy storage solution (ESS) by stacking  lithium ion batteries with efficient inverters</t>
  </si>
  <si>
    <t>Designs and manufactures Lithium iron phosphate racks, known as Stackbatt for residential, commercial, aerospace and automotive applications</t>
  </si>
  <si>
    <t>Parker LORD</t>
  </si>
  <si>
    <t>Parker LORD Indianapolis</t>
  </si>
  <si>
    <t>https://www.parker.com/us/en/divisions/lord-division.html</t>
  </si>
  <si>
    <t>5101 E 65th St</t>
  </si>
  <si>
    <t>877-275-5673</t>
  </si>
  <si>
    <t>Lord Corporation</t>
  </si>
  <si>
    <t xml:space="preserve">Cary </t>
  </si>
  <si>
    <t xml:space="preserve">Parker LORD produces components and systems for thermal management of various elements of electrified vehicles.  </t>
  </si>
  <si>
    <t>Thermal interphase materials</t>
  </si>
  <si>
    <t xml:space="preserve">Polyplus Battery </t>
  </si>
  <si>
    <t>https://www.polyplus.com/</t>
  </si>
  <si>
    <t>2424 6th St</t>
  </si>
  <si>
    <t>Berkeley</t>
  </si>
  <si>
    <t>510.841.7242</t>
  </si>
  <si>
    <t>L/Yr</t>
  </si>
  <si>
    <t>https://www.polyplus-transfection.com/?highlight=mirna+mimics&amp;hilite=mirna%2Cmimics#:~:text=for%20the%20development%20of%20a,200%20L%20to%202%2C000%20L.</t>
  </si>
  <si>
    <t>PolyPlus Battery Company is advancing battery technology with its proprietary Glass Protected Li Metal Batteries, which offer solid-state lithium anode laminates that can double the energy density of rechargeable batteries​</t>
  </si>
  <si>
    <t>https://www.polyplus.com/, https://polyplus.com/company/</t>
  </si>
  <si>
    <t>ProTechnologies, Inc.</t>
  </si>
  <si>
    <t>http://www.protechnologies.com/</t>
  </si>
  <si>
    <t>331 Shelleybrook Dr.</t>
  </si>
  <si>
    <t>Pilot Mountain</t>
  </si>
  <si>
    <t>800-333-1375</t>
  </si>
  <si>
    <t>ProTechnolgoies, Inc.</t>
  </si>
  <si>
    <t>Thomasnet: Battery Packs / manufacturers; protechnologies.com</t>
  </si>
  <si>
    <t xml:space="preserve">PTI is a custom battery pack manufacturer for OEMs across various industries, offering design, engineering, and manufacturing with a focus on cost efficiency and performance. lifetime warranty. </t>
  </si>
  <si>
    <t>Custom battery packs using a variety of cell chemistries; Workforce Range: 10-49</t>
  </si>
  <si>
    <t>http://www.protechnologies.com/, http://www.protechnologies.com/about-us/</t>
  </si>
  <si>
    <t>East Coast Manufacturing Facility</t>
  </si>
  <si>
    <t>1 Whitlee Ct.</t>
  </si>
  <si>
    <t>Greenville</t>
  </si>
  <si>
    <t>864-438-0000</t>
  </si>
  <si>
    <t>proterra.com; dnb.com</t>
  </si>
  <si>
    <t>Proterra is dedicated to creating innovative electric vehicle and lithium-ion battery technologies for zero-emission electric transit vehicles (buses) and commercial trucks EV solutions emphasizing reliability, safety, and environmental responsibility.</t>
  </si>
  <si>
    <t>709 employees across all sites split between the facilities</t>
  </si>
  <si>
    <t>West Coast Manufacturing Facility</t>
  </si>
  <si>
    <t>383 Cheryl Lane</t>
  </si>
  <si>
    <t>City of Industry</t>
  </si>
  <si>
    <t>Proterra creates  innovative electric vehicle and lithium-ion battery technologies for zero-emission electric transit vehicles (buses) and commercial trucks EV solutions emphasizing reliability, safety, and environmental responsibility.</t>
  </si>
  <si>
    <t>Packs designed for heavy Evs; 709 employees across all sites split between the facilities</t>
  </si>
  <si>
    <t xml:space="preserve">Purcell Systems </t>
  </si>
  <si>
    <t>Purcell</t>
  </si>
  <si>
    <t>https://www.purcellsystems.com/</t>
  </si>
  <si>
    <t>16125 East Euclid Avenue</t>
  </si>
  <si>
    <t>Spokane Valley</t>
  </si>
  <si>
    <t>509-755-0341</t>
  </si>
  <si>
    <t>Questionnaire; enersys.com; purcellsystems.com</t>
  </si>
  <si>
    <t xml:space="preserve">Purcell Systems designs and manufactures innovative, industry-leading, thermally managed, modular outdoor electronic equipment enclosure solutions for various applications. It is developing and manufacturing battery packs for stationary applications.  </t>
  </si>
  <si>
    <t>https://www.purcellsystems.com/, https://www.purcellsystems.com/company-overview/</t>
  </si>
  <si>
    <t>Re:Build Manufacturing LLC</t>
  </si>
  <si>
    <t>Re:Build DAPR</t>
  </si>
  <si>
    <t>https://rebuildmanufacturing.com</t>
  </si>
  <si>
    <t>85 Northwest Blvd</t>
  </si>
  <si>
    <t>Nashua</t>
  </si>
  <si>
    <t>NH</t>
  </si>
  <si>
    <t>03063</t>
  </si>
  <si>
    <t>603 769 3170</t>
  </si>
  <si>
    <t>10 MWhr/yr</t>
  </si>
  <si>
    <t>Framingham</t>
  </si>
  <si>
    <t xml:space="preserve">Re:Build Manufacturing, American engineering and production services company, focuses on US manufacturing in sectors like Mobility and Electrification, offering design, prototyping, systems integration, battery technology and fabrication services. 
</t>
  </si>
  <si>
    <t>Shawn Williams</t>
  </si>
  <si>
    <t>salil@sepiontechnologies.com</t>
  </si>
  <si>
    <t>412 889 9383</t>
  </si>
  <si>
    <t>https://www.staflsystems.com</t>
  </si>
  <si>
    <t>Rivian</t>
  </si>
  <si>
    <t>https://rivian.com/</t>
  </si>
  <si>
    <t>Technology Square, 75 5th Street N</t>
  </si>
  <si>
    <t>Atlanta</t>
  </si>
  <si>
    <t>888-748-4261</t>
  </si>
  <si>
    <t>Irivine</t>
  </si>
  <si>
    <t xml:space="preserve">Rivian manufactures electric SUVs, pickup trucks, and delivery vans (for Amazon). It integrates Li-ion batteries with management system for reliability and performance with a growing charging network in North America.
</t>
  </si>
  <si>
    <t>https://rivian.com/our-company</t>
  </si>
  <si>
    <t>Saft America, Inc.</t>
  </si>
  <si>
    <t>https://www.saftbatteries.com/</t>
  </si>
  <si>
    <t>13575 Waterworks St.</t>
  </si>
  <si>
    <t>MW</t>
  </si>
  <si>
    <t>Questionnaire; Thomasnet: Battery Packs / manufacturers; jaxdailyrecord.com/article/saft-says-its-cutting-63-jobs-at-west-jacksonville-factory</t>
  </si>
  <si>
    <t>Saft America specializes in designing and manufacturing high-technology batteries such as lithium ion for industrial and defense applications, focusing on advanced energy storage and power delivery solutions.</t>
  </si>
  <si>
    <t>Expansion capability to 114 MWh/yr;  Production number is for all activities at the plant - cell and module production. Facility has been operating for 10 years producing LIBs, modules, and battery systems for a variety of markets, including mobility, energy storage and telecom.</t>
  </si>
  <si>
    <t>Cockeysville</t>
  </si>
  <si>
    <t>711 Gil Harbin Industrial Blvd</t>
  </si>
  <si>
    <t>Valdosta</t>
  </si>
  <si>
    <t>229-247-2331</t>
  </si>
  <si>
    <t>Thomasnet: Battery Packs / manufacturers; dnb.com/business-directory/company-profiles.saft_america_inc.</t>
  </si>
  <si>
    <t>Battery modules for space applications; Expansion capability to 13 MWh/yr; Manufacture of large-format cylindrical, prismatic and pouch cells with Nickel manganese cobalt, NCA, LTO, LCO, Lithium manganese oxide, and Lithium iron phosphate chemistry.  Design, development and R&amp;D located here as well.</t>
  </si>
  <si>
    <t>Valdese</t>
  </si>
  <si>
    <t>313 Crescent St.</t>
  </si>
  <si>
    <t>828-874-4111</t>
  </si>
  <si>
    <t>Questionnaire; Thomasnet: Battery Packs / manufacturers;</t>
  </si>
  <si>
    <t>Saint-Gobain Performance Ceramics and Refractories</t>
  </si>
  <si>
    <t>Saint-Gobain PCR Niagara Falls</t>
  </si>
  <si>
    <t>https://www.ceramicsrefractories.saint-gobain.com/</t>
  </si>
  <si>
    <t>23 Acheson Dr.</t>
  </si>
  <si>
    <t>Niagara Falls</t>
  </si>
  <si>
    <t>14303</t>
  </si>
  <si>
    <t>716-278-6233</t>
  </si>
  <si>
    <t>pieces</t>
  </si>
  <si>
    <t>Saint-Gobain</t>
  </si>
  <si>
    <t>Malvern</t>
  </si>
  <si>
    <t>Taylor Schlittler</t>
  </si>
  <si>
    <t>taylor.schlittler@saint-gobain.com</t>
  </si>
  <si>
    <t>5087364346</t>
  </si>
  <si>
    <t>https://www.samsungsdi.com/</t>
  </si>
  <si>
    <t>Samsung SDI America, Inc.</t>
  </si>
  <si>
    <t>samsungsdi.com; https://www.buzzfile.com/business/Samsung-Sdi-America,-Inc.-408-544-4470</t>
  </si>
  <si>
    <t>PHEV &amp; HEV battery modules</t>
  </si>
  <si>
    <t>https://www.samsungsdi.com/, https://www.samsungsdi.com/automotive-battery/index.html</t>
  </si>
  <si>
    <t>Battery packs for EV's</t>
  </si>
  <si>
    <t>Senior Flexonics</t>
  </si>
  <si>
    <t>Bartlett Facility</t>
  </si>
  <si>
    <t>https://www.seniorflexonics.com/</t>
  </si>
  <si>
    <t>300 East Devon Ave.</t>
  </si>
  <si>
    <t>Bartlett</t>
  </si>
  <si>
    <t>630-837-1811</t>
  </si>
  <si>
    <t>https://www.seniorflexonicsusa.com/</t>
  </si>
  <si>
    <t>seniorflexonicsusa.com;  https://www.zoominfo.com/pic/senior-flexonics-inc/344427191</t>
  </si>
  <si>
    <t>Senior Flexonics provides electric vehicle thermal management solutions.</t>
  </si>
  <si>
    <t>Cold plates for EV battery packs</t>
  </si>
  <si>
    <t>https://www.seniorflexonics.com/, https://www.seniorflexonics.com/electric-vehicle-thermal-management-solutions/</t>
  </si>
  <si>
    <t>Saltillo Facility</t>
  </si>
  <si>
    <t>La Angostura 1ra Etapa</t>
  </si>
  <si>
    <t>Saltillo</t>
  </si>
  <si>
    <t>Coahuila</t>
  </si>
  <si>
    <t>seniorflexonicsusa.com</t>
  </si>
  <si>
    <t>sglcarbon.com; https://www.buzzfile.com/business/S-G-L-Carbon-828-437-3221</t>
  </si>
  <si>
    <t>SGL Carbon is a global company develop and manufacture carbon-based solutions. Its materials and products made from specialty graphite, and carbon fibers serve many industries including manufacturing of lithium-ion batteries.</t>
  </si>
  <si>
    <t>Graphite-based thermal management systems</t>
  </si>
  <si>
    <t>https://www.sglcarbon.com/, https://www.sglcarbon.com/en/company/about-us/</t>
  </si>
  <si>
    <t>Simpliphi Power, Inc.</t>
  </si>
  <si>
    <t>https://www.simpliphipower.com/</t>
  </si>
  <si>
    <t>3100 Camino Del Sol</t>
  </si>
  <si>
    <t>Oxnard</t>
  </si>
  <si>
    <t>805-640-6700</t>
  </si>
  <si>
    <t>Thomasnet: Battery Packs / manufacturers; simpliphipower.com; https://craft.co/simpliphi-power</t>
  </si>
  <si>
    <t>Simpliphi Power develops vertically integrated energy storage systems.</t>
  </si>
  <si>
    <t>Racks for commercial or residential use</t>
  </si>
  <si>
    <t>Lithium iron phosphate packs with integrated BMS</t>
  </si>
  <si>
    <t>https://www.simpliphipower.com/, https://simpliphipower.com/company/our-story/</t>
  </si>
  <si>
    <t>Soelect, Inc.</t>
  </si>
  <si>
    <t>https://www.soelect.com/</t>
  </si>
  <si>
    <t>4355 Federal Dr</t>
  </si>
  <si>
    <t>Greensboro</t>
  </si>
  <si>
    <t>336-500-8686</t>
  </si>
  <si>
    <t>https://www.bizjournals.com/triad/inno/stories/awards/2022/07/15/inno-fire-2022-soelect.html</t>
  </si>
  <si>
    <t xml:space="preserve">Soelect provides dendrite-resistant anode technology and solid-state electrolytes for safe, high-capacity batteries, targeting diverse sectors like EVs and aerospace, with a focus on education and scalable manufacturing.
</t>
  </si>
  <si>
    <t>Developer of advanced solid-state battery components designed to power the next generation of electric vehicles, power tools, and mobile electronics. The company's platform offers LiXTM (Lithium X/Cu) anode technology and a solid-state electrolyte platform for high energy density and batteries, enabling portable electronics, drones, aircraft, space, and any defense tactical weapons manufacturers to get cheaper and more efficient battery products compared to the lithium-ion batteries.</t>
  </si>
  <si>
    <t>Sparkz Inc.</t>
  </si>
  <si>
    <t>https://www.sparkz.energy/</t>
  </si>
  <si>
    <t>5625 Brisa St</t>
  </si>
  <si>
    <t>Livermore</t>
  </si>
  <si>
    <t>510-789-3410</t>
  </si>
  <si>
    <t>https://www.wdtv.com/2022/04/15/major-battery-manufacturer-sparkz-could-bring-hundreds-jobs-north-central-west-virginia/</t>
  </si>
  <si>
    <t xml:space="preserve">Sparkz Inc. is an energy startup focused on developing cobalt-free, high energy-density lithium-ion batteries with a fast formation cycling process that reduces production time significantly.     </t>
  </si>
  <si>
    <t>Stafl Systems</t>
  </si>
  <si>
    <t>Stafl Systems San Francisco</t>
  </si>
  <si>
    <t>428 N Canal St</t>
  </si>
  <si>
    <t>South San Francisco</t>
  </si>
  <si>
    <t>94080</t>
  </si>
  <si>
    <t>415-228-3183</t>
  </si>
  <si>
    <t>Stafl Systems provides battery packs, battery management systems and powertrain solutions for the aviation, marine, off-highway and defense markets.</t>
  </si>
  <si>
    <t>Trevor Steele</t>
  </si>
  <si>
    <t>trevor.steele@staflsystems.com</t>
  </si>
  <si>
    <t>541-954-0065</t>
  </si>
  <si>
    <t>Statevolt is engaged in building a technology-agnostic, a lithium- ion cell production facility in California with modular and scalable approach with the intent to build a large Gigafactories in America</t>
  </si>
  <si>
    <t>Stellantis and LG Energy Solution invested more than $5 Billion CAD in a joint venture for the first large-scale lithium-ion battery production plant in Canada.</t>
  </si>
  <si>
    <t>Stellantis - Samsung SDI Co Ltd</t>
  </si>
  <si>
    <t>Stellantis-Samsung SDI Kokomo Battery Manufacturing Plant</t>
  </si>
  <si>
    <t>https://www.stellantis.com/en?adobe_mc_ref=
https://www.samsungsdi.com/index.html</t>
  </si>
  <si>
    <t>https://www.stellantis.com/en/news/press-releases/2022/may/stellantis-and-samsung-announce-battery-plant-in-kokomo; BNEF Interactive Dataset Cell manufacturing</t>
  </si>
  <si>
    <t>Stellantis and Samsung SDI invested more than $2.5 billion in joint venture for lithium-ion battery production plant in United States.</t>
  </si>
  <si>
    <t>Facility will start construction in late 2022 with production in Q1 in 2025: Plant will grow to 33 GWh/yr soon after</t>
  </si>
  <si>
    <t>Stryten Energy offers  advanced lead, lithium, and vanadium batteries, allowing its customers to select the right chemistry or chemistries to design a solution that best fits their energy needs.</t>
  </si>
  <si>
    <t>TE Connectivity</t>
  </si>
  <si>
    <t>Empalme Automotive Plant</t>
  </si>
  <si>
    <t>https://www.te.com/usa-en/home.html</t>
  </si>
  <si>
    <t>969 Guad_Nog KM2</t>
  </si>
  <si>
    <t>Empalme</t>
  </si>
  <si>
    <t>52-622-2254200</t>
  </si>
  <si>
    <t>Berwyn</t>
  </si>
  <si>
    <t>Questionnaire; te.com</t>
  </si>
  <si>
    <t xml:space="preserve">TE Connectivity produces wiring, connectors, and sensing solutions for EV batteries, enhancing durability and efficiency in electric vehicles' electrical systems. 
</t>
  </si>
  <si>
    <t>Components and subsystems to support battery connectivity and protection</t>
  </si>
  <si>
    <t>https://www.te.com/usa-en/home.html, https://www.te.com/usa-en/about-te/our-company.html</t>
  </si>
  <si>
    <t>Hemosillo Automotive Plant</t>
  </si>
  <si>
    <t>Blvd, Industrial Norte #23Y</t>
  </si>
  <si>
    <t>Hermosillo</t>
  </si>
  <si>
    <t>52-662-500-3600</t>
  </si>
  <si>
    <t>Greensboro Automotive Plant</t>
  </si>
  <si>
    <t>8000 Piedmont Triad Pkwy</t>
  </si>
  <si>
    <t>336-664-7000</t>
  </si>
  <si>
    <t>Tenergy Corp</t>
  </si>
  <si>
    <t>https://www.tenergy.com/</t>
  </si>
  <si>
    <t>436 Kato Terrace</t>
  </si>
  <si>
    <t>510-687-0388</t>
  </si>
  <si>
    <t>Thomasnet: Battery Packs / manufacturers; tenergy.com</t>
  </si>
  <si>
    <t>Tenergy offers a broad product and technical capabilities in NiMH, Li-Ion, Li-Polymer, LiFePO4 and NiCd battery packs, chargers, power management and other emerging power technologies</t>
  </si>
  <si>
    <t>LV packs; Workforce Range:  50-99</t>
  </si>
  <si>
    <t>https://www.tenergy.com/, https://www.tenergy.com/About-Tenergy</t>
  </si>
  <si>
    <t>Gigafactory Texas</t>
  </si>
  <si>
    <t>Covering 2,500 acres on the Colorado River is Gigafactory Texas, a 10 million square feet factory, and a U.S. manufacturing hub for Model Y and the home of Cybertruck.</t>
  </si>
  <si>
    <t>Gigafactory 1</t>
  </si>
  <si>
    <t>Tesla Motors, Inc.</t>
  </si>
  <si>
    <t>https://www.usitc.gov/publications/332/journals/the_supply_chain_for_electric_vehicle_batteries.pdf; tesla.com/gigafactory</t>
  </si>
  <si>
    <t xml:space="preserve">Located near Lake Tahoe, Gigafactory Nevada is one of the world's highest volume plants for electric motors, energy storage products, vehicle powertrains and batteries—producing billions of cells per year. </t>
  </si>
  <si>
    <t>Packs for Tesla Model 3's; 20 GWh production in mid-2018 at about 30% construction completed. Construction expected to be complete by the end of 2021.</t>
  </si>
  <si>
    <t>TNR Technical, Inc.</t>
  </si>
  <si>
    <t>TNR Technical</t>
  </si>
  <si>
    <t>https://www.tnrtechnical.com/</t>
  </si>
  <si>
    <t>301 Central Park Drive</t>
  </si>
  <si>
    <t>Sanford</t>
  </si>
  <si>
    <t>800-346-0601</t>
  </si>
  <si>
    <t>TNR Technical manufactures brand-name batteries and custom battery packs.</t>
  </si>
  <si>
    <t>Custom LV battery packs; Workforce Range: 10-49</t>
  </si>
  <si>
    <t>https://www.tnrtechnical.com/, https://www.tnrtechnical.com/about/</t>
  </si>
  <si>
    <t>Trojan Battery Company, LLC</t>
  </si>
  <si>
    <t>https://www.trojanbattery.com/</t>
  </si>
  <si>
    <t>12380 Clark Street</t>
  </si>
  <si>
    <t>562-236-3000</t>
  </si>
  <si>
    <t>Volts</t>
  </si>
  <si>
    <t>https://www.trojanbattery.com/corporate-overview/</t>
  </si>
  <si>
    <t xml:space="preserve">Trojan, a major lead-acid battery producer, has launched Trillium, a line of lithium-ion batteries designed for various applications, offering high efficiency, safety, and a long cycle life expectancy. </t>
  </si>
  <si>
    <t>Manufacturer of deep-cycle batteries. The company manufactures deep-cycle batteries for various applications, including golf and utility vehicles, floor machines, aerial work platforms, transportation, marine vessels, recreational vehicles, neighborhood electric vehicles and renewable energy systems, providing companies with environmentally friendly vehicle batteries.</t>
  </si>
  <si>
    <t>https://www.trojanbattery.com/, https://www.trojanbattery.com/about-us</t>
  </si>
  <si>
    <t>UgoWork</t>
  </si>
  <si>
    <t>https://www.ugowork.com/</t>
  </si>
  <si>
    <t>1065 Lescarbot, Suite 200</t>
  </si>
  <si>
    <t>G1N 1X6</t>
  </si>
  <si>
    <t>866-615-2191</t>
  </si>
  <si>
    <t>Ingeniarts Technologies</t>
  </si>
  <si>
    <t>ugowork.com; Propulsion Quebec</t>
  </si>
  <si>
    <t xml:space="preserve">UgoWork specializes in Energy as a Service (EaaS), providing innovative lithium-ion batteries and energy solutions for the material handling industry such as forklifts, enhancing energy efficiency, lowering cost, and adaptability. </t>
  </si>
  <si>
    <t>Batteries for forklifts</t>
  </si>
  <si>
    <t>https://www.ugowork.com/, https://ugowork.com/company/who-we-are/</t>
  </si>
  <si>
    <t>Voltronix</t>
  </si>
  <si>
    <t>https://www.voltronix.com/</t>
  </si>
  <si>
    <t>30225 Tomas</t>
  </si>
  <si>
    <t>Rancho Santa Margarita</t>
  </si>
  <si>
    <t>866-777-2329</t>
  </si>
  <si>
    <t>Advanced Powering Services, Inc.</t>
  </si>
  <si>
    <t>https://www.advancedpowering.com/</t>
  </si>
  <si>
    <t xml:space="preserve">Voltronix, provides durable, high-performance lithium-ion batteries for semi-truck fleets at the LA Port, now supplies batteries and management systems to electric vehicle and energy storage sectors. </t>
  </si>
  <si>
    <t>BMS; Workforce Range: 50-99</t>
  </si>
  <si>
    <t>https://www.voltronix.com/, https://voltronix.com/about-us/</t>
  </si>
  <si>
    <t>Wabtec Corp.</t>
  </si>
  <si>
    <t>https://www.wabteccorp.com/</t>
  </si>
  <si>
    <t>30 Isabella Street</t>
  </si>
  <si>
    <t>Pittsburgh</t>
  </si>
  <si>
    <t>412-825-1000</t>
  </si>
  <si>
    <t>wabteccorp.com; dnb.com</t>
  </si>
  <si>
    <t xml:space="preserve">Wabteco, specializes in rail and transit solutions, including the development of innovative battery and energy storage technologies for rail such as FLXdrive battery-electric locomotive to lower fuel consumption.
</t>
  </si>
  <si>
    <t>FLXdrive locomotive battery</t>
  </si>
  <si>
    <t>https://www.wabteccorp.com/, https://www.wabteccorp.com/vision-mission-and-values</t>
  </si>
  <si>
    <t>2700 S. Saginaw Rd.</t>
  </si>
  <si>
    <t>XALT Energy</t>
  </si>
  <si>
    <t>xaltenergy.com; Questionnaire; https://www.datanyze.com/companies/xalt-energy/363457532</t>
  </si>
  <si>
    <t>Xalt develops lithium-ion cells and packs by combining advanced chemistries, low-impedance cell design and world-class manufacturing to high-tech storage solutions in marine, commercial electric transportation, and specialty applications.</t>
  </si>
  <si>
    <t>Control Systems</t>
  </si>
  <si>
    <t>BDU</t>
  </si>
  <si>
    <t>xaltenergy.com; Questionnaire; https://www.datanyze.com/companies/xalt-energy/363457532; https://www.linkedin.com/company/xalt-energy#:~:text=With%20nearly%20700%20megawatt%20hours,operation%20to%20meet%20customer%20demand.</t>
  </si>
  <si>
    <t>xaltenergy.com; Questionnaire; https://www.datanyze.com/companies/xalt-energy/363457532; https://www.linkedin.com/company/xalt-energy#:~:text=With%20nearly%20700%20megawatt%20hours,operation%20to%20meet%20customer%20demand; https://www.advancedautobat.com/conferences/previous/AABC-2015/industrial-stationary-energy-storage/session-3-advanced-batteries-for-industrial-applications.html</t>
  </si>
  <si>
    <t>Yotta Energy</t>
  </si>
  <si>
    <t>https://www.yottaenergy.com/</t>
  </si>
  <si>
    <t>3512B Montopolis Dr</t>
  </si>
  <si>
    <t>512-856-7788</t>
  </si>
  <si>
    <t>yottaenergy.com; dnb.com; https://www.datanyze.com/companies/yotta-energy/461652668</t>
  </si>
  <si>
    <t>Packs connected to PV</t>
  </si>
  <si>
    <t>https://www.yottaenergy.com/, https://www.yottaenergy.com/about-yotta-energy</t>
  </si>
  <si>
    <t>Zakuro, Inc.</t>
  </si>
  <si>
    <t>https://www.zakurobattery.com/</t>
  </si>
  <si>
    <t xml:space="preserve">333 Jackson Plz Ste 520 </t>
  </si>
  <si>
    <t>517-488-6994</t>
  </si>
  <si>
    <t>https://arpa-e.energy.gov/technologies/projects/transitioning-advanced-ceramic-electrolytes-manufacturable-solid-state-ev</t>
  </si>
  <si>
    <t xml:space="preserve">Zakuro develop solid-state energy storage eliminating the flammable liquid electrolyte of lithium-ion batteries. existing manufacturing capability to lower cost and speed adoption rates, enabling batteries with a lithium metal anode. </t>
  </si>
  <si>
    <t>Developer of solid-state energy storage services intended to eliminate the flammable liquid electrolyte of lithium-ion batteries. The company leverages existing manufacturing capability to lower cost and speed adoption rates, enabling batteries with a lithium metal anode, to increase energy density and remove the possibility of battery fires.</t>
  </si>
  <si>
    <t>Zeus Battery Products</t>
  </si>
  <si>
    <t>191 Covington Dr.</t>
  </si>
  <si>
    <t>Bloomingdale</t>
  </si>
  <si>
    <t>877-469-4255</t>
  </si>
  <si>
    <t>Thomasnet: Battery Packs / manufacturers; zuesbatteryproducts.com</t>
  </si>
  <si>
    <t>ZEUS manufactures and assemble battery packs from cells with experience encompassing unique designs, including extensive experience with all chemistries such as various lithium-ion formulations, nickel metal hydride, and lead-acid .</t>
  </si>
  <si>
    <t>LV battery packs; Workforce Range: 50-99</t>
  </si>
  <si>
    <t>https://www.zeusbatteryproducts.com/, https://www.zeusbatteryproducts.com/about/#mission</t>
  </si>
  <si>
    <t>Other - Equipment</t>
  </si>
  <si>
    <t>Manufacturing equipment</t>
  </si>
  <si>
    <t>https://www.24-m.com/</t>
  </si>
  <si>
    <t xml:space="preserve">Proprietary manufacturing process to make cells with semi-solid electrodes; Also developing cell design with semi-solid electrodes and no binder </t>
  </si>
  <si>
    <t>https://www.24-m.com/, https://24-m.com/about-us/</t>
  </si>
  <si>
    <t>Continuous belt industrial furnaces</t>
  </si>
  <si>
    <t>https://abbottfurnace.com/</t>
  </si>
  <si>
    <t>1068 Trout Run Road</t>
  </si>
  <si>
    <t>Saint Marys</t>
  </si>
  <si>
    <t>814-781-6355</t>
  </si>
  <si>
    <t xml:space="preserve">https://www.zoominfo.com/pic/abbott-furnace-company/266757; </t>
  </si>
  <si>
    <t>Across International</t>
  </si>
  <si>
    <t>Across International LLC</t>
  </si>
  <si>
    <t>Lab furnaces; Vacuum ovens; Forced-air ovens</t>
  </si>
  <si>
    <t>https://www.acrossinternational.com/</t>
  </si>
  <si>
    <t>111 Dorsa Ave</t>
  </si>
  <si>
    <t>Livingston</t>
  </si>
  <si>
    <t>888-988-0899</t>
  </si>
  <si>
    <t>units</t>
  </si>
  <si>
    <t>Questionnaire; acrossinternational.com</t>
  </si>
  <si>
    <t>Across International is an industry leader in the manufacture of heat treatment, laboratory, and material processing equipment with recent emphasis on lithium-ion battery materials.</t>
  </si>
  <si>
    <t>https://www.acrossinternational.com/, https://www.acrossinternational.com/about-us</t>
  </si>
  <si>
    <t>600 Spice Islands Drive</t>
  </si>
  <si>
    <t>Across International is an industry leader in the manufacture of heat treatment, laboratory, and material processing equipment.</t>
  </si>
  <si>
    <t xml:space="preserve">Admiral Instruments </t>
  </si>
  <si>
    <t>Admiral Instruments HQ</t>
  </si>
  <si>
    <t>Testing equipment</t>
  </si>
  <si>
    <t>Cell tester</t>
  </si>
  <si>
    <t>https://www.admiralinstruments.com/</t>
  </si>
  <si>
    <t>2245 W University Dr, Suite 7</t>
  </si>
  <si>
    <t>Tempe</t>
  </si>
  <si>
    <t>480-256-8706</t>
  </si>
  <si>
    <t>Admiral Instruments</t>
  </si>
  <si>
    <t xml:space="preserve">Admiral Instruments focuses on providing precision instruments for measuring and testing the performance and safety of lithium-ion batteries and other electrochemical devices. </t>
  </si>
  <si>
    <t>Battery cell cycler; they also offer potentiometers</t>
  </si>
  <si>
    <t>https://www.admiralinstruments.com/, https://www.admiralinstruments.com/about</t>
  </si>
  <si>
    <t>Adphos North America, Inc.</t>
  </si>
  <si>
    <t>Ovens - Drying, Curing and Heating</t>
  </si>
  <si>
    <t>https://www.adphos.com/</t>
  </si>
  <si>
    <t>3490 North 127th St.</t>
  </si>
  <si>
    <t>Brookfield</t>
  </si>
  <si>
    <t>262-790-9100</t>
  </si>
  <si>
    <t>Adphos Group</t>
  </si>
  <si>
    <t>Bruckmühl - Heufeld</t>
  </si>
  <si>
    <t>Questionnaire; https://www.adphos.com/</t>
  </si>
  <si>
    <t>Adphos designs, manufactures, markets, services and supports a wide range of standard and custom solutions based on adphosNIR® which reduces the time and space for thermal processes and increases efficiency.</t>
  </si>
  <si>
    <t>John Palazzolo</t>
  </si>
  <si>
    <t>j.palazzolo@adphosna.com</t>
  </si>
  <si>
    <t>AM Batteries</t>
  </si>
  <si>
    <t>AM Batteries HQ</t>
  </si>
  <si>
    <t>Coater, dry battery electrode production</t>
  </si>
  <si>
    <t>https://am-batteries.com/</t>
  </si>
  <si>
    <t>8 Federal St</t>
  </si>
  <si>
    <t>Billerica</t>
  </si>
  <si>
    <t>978-488-1632</t>
  </si>
  <si>
    <t>Chelmsford</t>
  </si>
  <si>
    <t>Questionnaire; https://am-batteries.com/; Email from E. Byington</t>
  </si>
  <si>
    <t>AM Batteries ‘powder to electrode’ method is creating a more energy-efficient electrode manufacturing process.</t>
  </si>
  <si>
    <t xml:space="preserve">Carissa Reynolds </t>
  </si>
  <si>
    <t>978-304-9535</t>
  </si>
  <si>
    <t>Email from E.  Byington</t>
  </si>
  <si>
    <t>creynolds@am-batteries.com</t>
  </si>
  <si>
    <t>Anguil Environmental Systems, Inc.</t>
  </si>
  <si>
    <t>Anguil Environmental Systems Inc.</t>
  </si>
  <si>
    <t>Manufacturing Equipment</t>
  </si>
  <si>
    <t>Air Pollution Control Technologies, Wastewater Treatment Systems, Energy Recovery Equipment</t>
  </si>
  <si>
    <t>https://anguil.com/</t>
  </si>
  <si>
    <t>8855 N. 55th St.</t>
  </si>
  <si>
    <t>414-365-6400</t>
  </si>
  <si>
    <t xml:space="preserve"> Questionnaire</t>
  </si>
  <si>
    <t>Anguil Environmental offers global solutions for air and water pollution in the battery production cycle, specializing in oxidizers for VOCs, Hazardous Air Pollutants, and NOX, along with turnkey wastewater treatments.</t>
  </si>
  <si>
    <t>Kevin Summ</t>
  </si>
  <si>
    <t>kevin.summ@anguil.com</t>
  </si>
  <si>
    <t>Arbin Instruments</t>
  </si>
  <si>
    <t>https://www.arbin.com/</t>
  </si>
  <si>
    <t>762 Peach Creek Cut Off Rd.</t>
  </si>
  <si>
    <t>College Station</t>
  </si>
  <si>
    <t>979-690-2751</t>
  </si>
  <si>
    <t>arbin.com</t>
  </si>
  <si>
    <t xml:space="preserve">Arbin Instruments designs and manufactures testing equipment for evaluating the performance and lifespan of all batteries including lithium-ion batteries and other energy storage systems. </t>
  </si>
  <si>
    <t>https://www.arbin.com/, https://arbin.com/arbin-advantage-benefits-page/</t>
  </si>
  <si>
    <t>Module/pack tester</t>
  </si>
  <si>
    <t>ASI, Division of Thermal Technologies, Inc.</t>
  </si>
  <si>
    <t>Drying and curing equipment</t>
  </si>
  <si>
    <t>https://www.asitti.com/</t>
  </si>
  <si>
    <t>1031 Ontario Road</t>
  </si>
  <si>
    <t>Green Bay</t>
  </si>
  <si>
    <t>920-468-5477</t>
  </si>
  <si>
    <t>Questionnaire; https://www.asitti.com/</t>
  </si>
  <si>
    <t>Angela Krueger</t>
  </si>
  <si>
    <t>920-548-1904</t>
  </si>
  <si>
    <t>alk@asitti.com</t>
  </si>
  <si>
    <t>Automation EZ LLC</t>
  </si>
  <si>
    <t>Pneumatic</t>
  </si>
  <si>
    <t>http://www.automationez.com/</t>
  </si>
  <si>
    <t>6910 N. Camino Martin #110</t>
  </si>
  <si>
    <t>520-400-9496</t>
  </si>
  <si>
    <t>Tuscan</t>
  </si>
  <si>
    <t>automationez.com</t>
  </si>
  <si>
    <t xml:space="preserve">Automation EZTM core competency is design, integration, and fabrication of Industrial automation machinery and semi-automation equipment, with recent attention to lithium-ion battery manufacturing.   </t>
  </si>
  <si>
    <t>B&amp;P Littleford</t>
  </si>
  <si>
    <t>Vacuum dryers</t>
  </si>
  <si>
    <t>https://www.bplittleford.com/</t>
  </si>
  <si>
    <t>1000 Hess Avenue</t>
  </si>
  <si>
    <t>Saginaw</t>
  </si>
  <si>
    <t>989-757-1300</t>
  </si>
  <si>
    <t>https://www.bplittleford.com/; https://www.zoominfo.com/c/bp-process-equipment-co/16961883</t>
  </si>
  <si>
    <t>B&amp;P Littleford designs and builds a wide spectrum of mixing, drying, compounding, reacting, extracting and centrifugal separation equipment for many different manufacturing applications.</t>
  </si>
  <si>
    <t>Bitrode Corporation</t>
  </si>
  <si>
    <t>https://www.bitrode.com/</t>
  </si>
  <si>
    <t>9787 Green Park Industrial Drive</t>
  </si>
  <si>
    <t>636-343-6112</t>
  </si>
  <si>
    <t>Sovema Group</t>
  </si>
  <si>
    <t>https://www.sovemagroup.com/</t>
  </si>
  <si>
    <t>Villafranca di Verona</t>
  </si>
  <si>
    <t>Verona</t>
  </si>
  <si>
    <t>Italy</t>
  </si>
  <si>
    <t>bitrode.com; sovemagroup.com; https://www.zoominfo.com/pic/bitrode-corp/6768030; Questionnaire</t>
  </si>
  <si>
    <t xml:space="preserve">Bitrode Corporation specializes in manufacturing testing equipment for production and laboratory settings, focusing on lithium-ion batteries and energy storage systems' performance and reliability evaluation. </t>
  </si>
  <si>
    <t>https://www.bitrode.com/, https://www.bitrode.com/about-bitrode/</t>
  </si>
  <si>
    <t>Black Bros Inc.</t>
  </si>
  <si>
    <t>Coaters</t>
  </si>
  <si>
    <t>https://www.blackbros.com/</t>
  </si>
  <si>
    <t>1315 Baker Road</t>
  </si>
  <si>
    <t>High Point</t>
  </si>
  <si>
    <t>800-252-2568</t>
  </si>
  <si>
    <t>Mendota</t>
  </si>
  <si>
    <t>blackbros.com; Thomasnet: Battery Equipment</t>
  </si>
  <si>
    <t xml:space="preserve">Black Bros. designs and manufactures premier roll coating and laminating equipment with recent focus on lithium ion battery manufacturing </t>
  </si>
  <si>
    <t>Bühler Inc.</t>
  </si>
  <si>
    <t>Cell manufacturing, Continuous electrode mass mixing with twin screw extruders, Powder handling, and Dosing</t>
  </si>
  <si>
    <t>https://www.buhlergroup.com/global/en/locations/USA-Plymouth-Minneapolis-MN.html</t>
  </si>
  <si>
    <t>13105 12th Aven. North</t>
  </si>
  <si>
    <t>Plymouth</t>
  </si>
  <si>
    <t>763-847 9900</t>
  </si>
  <si>
    <t>Bühler offers solutions for cell manufacturing, including continuous electrode mass mixing with twin screw extruders, powder handling, and dosing supporting both wet and dry formulations for processing various battery materials.</t>
  </si>
  <si>
    <t>Steffen Pilotek</t>
  </si>
  <si>
    <t>512-466 8005</t>
  </si>
  <si>
    <t>steffen.pilotek@buhlergroup.com</t>
  </si>
  <si>
    <t>Busch Vacuum Solutions</t>
  </si>
  <si>
    <t>Busch LLC</t>
  </si>
  <si>
    <t>Vacuum pumps; Other vacuum systems</t>
  </si>
  <si>
    <t>https://www.buschvacuum.com/</t>
  </si>
  <si>
    <t>1100 E. Howard Ln Building 2, Suite 200</t>
  </si>
  <si>
    <t>512-835-0906</t>
  </si>
  <si>
    <t>Maulburg</t>
  </si>
  <si>
    <t>Baden-Wurttemberg</t>
  </si>
  <si>
    <t>Busch Vacuum Solutions provides vacuum technology for lithium-ion battery production, enhancing efficiency and safety in processes like electrolyte filling and degassing.</t>
  </si>
  <si>
    <t>https://www.buschvacuum.com/, https://www.buschvacuum.com/us/en/company/about-busch/?language=en&amp;country=US&amp;countryCode=</t>
  </si>
  <si>
    <t>13205 NE David Cir</t>
  </si>
  <si>
    <t>Portland</t>
  </si>
  <si>
    <t>OR</t>
  </si>
  <si>
    <t>408-782-0800</t>
  </si>
  <si>
    <t>516 Viking Dr</t>
  </si>
  <si>
    <t>757-463-7800</t>
  </si>
  <si>
    <t>Questionnaire; https://www.buschvacuum.com/us/en/news-media/busch-celebrates-grand-opening-of-new-service-location-in-pennsylvania.html</t>
  </si>
  <si>
    <t>Chroma ATE Inc</t>
  </si>
  <si>
    <t>Cell cycler; Formation; Cell validation Tester; Module/pack tester</t>
  </si>
  <si>
    <t>https://www.chromaate.com/</t>
  </si>
  <si>
    <t xml:space="preserve">7 Chrysler </t>
  </si>
  <si>
    <t xml:space="preserve">Irvine </t>
  </si>
  <si>
    <t>949-421-0355</t>
  </si>
  <si>
    <t>Taoyuan</t>
  </si>
  <si>
    <t>Taiwan</t>
  </si>
  <si>
    <t>Pitchbook, Chrommate.com; https://www.buzzfile.com/business/Chroma-Ate-Inc.-949-421-0355</t>
  </si>
  <si>
    <t>Chroma ATE Inc specializes in providing testing and measurement solutions for lithium-ion batteries, ensuring their quality, performance, and safety through a range of testing equipment and services.</t>
  </si>
  <si>
    <t>https://www.chromaate.com/, https://www.chromaate.com/en/chroma/aboutchroma</t>
  </si>
  <si>
    <t>CSM Products, Inc.</t>
  </si>
  <si>
    <t>CSM Products</t>
  </si>
  <si>
    <t>Electrical systems</t>
  </si>
  <si>
    <t>https://www.csm.de/us/</t>
  </si>
  <si>
    <t>1920 Opdyke Court, Suite 200</t>
  </si>
  <si>
    <t>248-836-4995</t>
  </si>
  <si>
    <t>CSM Products Inc.</t>
  </si>
  <si>
    <t xml:space="preserve">Auburn Hills </t>
  </si>
  <si>
    <t>csm.de/us; https://www.buzzfile.com/business/CSM-Products,-Inc.-248-836-4995</t>
  </si>
  <si>
    <t>CSM Products uses its advanced measurement technology, to constantly setting new technological standards, driving innovation in vehicle development and actively supporting customers in shaping the mobility transformation.</t>
  </si>
  <si>
    <t>High voltage measuring devices and breakout modules; Moved from ModPack</t>
  </si>
  <si>
    <t>https://www.csm.de/us/, https://www.csm.de/en/company/commitment-and-values</t>
  </si>
  <si>
    <t>Davis-Standard</t>
  </si>
  <si>
    <t>Davis-Standard Fulton</t>
  </si>
  <si>
    <t>Separator film and coating machines</t>
  </si>
  <si>
    <t>https://davis-standard.com/</t>
  </si>
  <si>
    <t>46 N 1st St</t>
  </si>
  <si>
    <t>Fulton</t>
  </si>
  <si>
    <t xml:space="preserve">NY </t>
  </si>
  <si>
    <t>315-598-7121</t>
  </si>
  <si>
    <t>Pawcatuck</t>
  </si>
  <si>
    <t xml:space="preserve">Davis-Standard is a manufacturer of equipment to produce and coat films and foils including battery separator film and coating machines for lithium ion batteries. </t>
  </si>
  <si>
    <t>Jay Baxter</t>
  </si>
  <si>
    <t>315-402-9823</t>
  </si>
  <si>
    <t>jbaxter@davis-standard.com</t>
  </si>
  <si>
    <t>Digatron Power Electronics</t>
  </si>
  <si>
    <t>Slitters</t>
  </si>
  <si>
    <t>https://www.digatron.com/</t>
  </si>
  <si>
    <t>50 Waterview Drive</t>
  </si>
  <si>
    <t>Shelton</t>
  </si>
  <si>
    <t>203-446-8000</t>
  </si>
  <si>
    <t>Digatron Systems</t>
  </si>
  <si>
    <t>Aachen</t>
  </si>
  <si>
    <t>digatron.com; https://www.datanyze.com/companies/digatron-power-electronics/44091430</t>
  </si>
  <si>
    <t>Digatron specializes in providing testing and simulation solutions for lithium-ion batteries, formation systems, ensuring their performance and reliability through a range of testing equipment and services.</t>
  </si>
  <si>
    <t>https://www.digatron.com/, https://www.digatron.com/en-us/About-us</t>
  </si>
  <si>
    <t>Stacker</t>
  </si>
  <si>
    <t>Welders</t>
  </si>
  <si>
    <t>Electrolyte fill</t>
  </si>
  <si>
    <t xml:space="preserve">Digatron specializes in providing testing and simulation solutions for lithium-ion batteries, formation systems, ensuring their performance and reliability through a range of testing equipment and services. </t>
  </si>
  <si>
    <t>Winder</t>
  </si>
  <si>
    <t>Formation aging</t>
  </si>
  <si>
    <t>Donaldson Company</t>
  </si>
  <si>
    <t>Dust Collection, Fume Collection</t>
  </si>
  <si>
    <t>https://www.donaldson.com/en-us/industrial-dust-fume-mist/</t>
  </si>
  <si>
    <t xml:space="preserve">1400 W 94th Street · </t>
  </si>
  <si>
    <t>Bloomington</t>
  </si>
  <si>
    <t>619-481-5765</t>
  </si>
  <si>
    <t>https://www.donaldson.com/en-us/</t>
  </si>
  <si>
    <t>Questionnaire; https://www.donaldson.com/en-us/industrial-dust-fume-mist/</t>
  </si>
  <si>
    <t xml:space="preserve">Donaldson Torit Division provides industrial dust collection systems and air filtration equipment. Its equipment improves air quality and safety in industrial environments by capturing and filtering dust particles. </t>
  </si>
  <si>
    <t>Chris Pirotte</t>
  </si>
  <si>
    <t>619-481-4765</t>
  </si>
  <si>
    <t>chris.pirotte@donaldson.com</t>
  </si>
  <si>
    <t>Dorey Converting Systems (DCS) USA</t>
  </si>
  <si>
    <t xml:space="preserve">DCS </t>
  </si>
  <si>
    <t>Rotary die cutting; Laminating machine</t>
  </si>
  <si>
    <t>https://www.converting-systems.com/</t>
  </si>
  <si>
    <t>3000 Bear Cat Way STE 118</t>
  </si>
  <si>
    <t>330-685-6320</t>
  </si>
  <si>
    <t>DCS USA Inc</t>
  </si>
  <si>
    <t>Questionnaire; converting-systems.com</t>
  </si>
  <si>
    <t>Dorey Converting Systems, is a leader in rotary die-cutting with commitment to innovation, precision, and quality</t>
  </si>
  <si>
    <t>Dukosi Ltd</t>
  </si>
  <si>
    <t>Dukosi</t>
  </si>
  <si>
    <t xml:space="preserve">Battery sensor - wireless communication </t>
  </si>
  <si>
    <t>https://www.dukosi.com/</t>
  </si>
  <si>
    <t>3768 S Lapeer Rd</t>
  </si>
  <si>
    <t>Orion Charter Township</t>
  </si>
  <si>
    <t>Edinburgh</t>
  </si>
  <si>
    <t>East Lothian</t>
  </si>
  <si>
    <t>dukosi.com: https://www.zoominfo.com/c/dukosi-ltd/345791097; https://www.datanyze.com/companies/dukosi/345791097</t>
  </si>
  <si>
    <t>Dukosi innovates battery technology with a unique chip-on-cell approach, enhancing performance, safety, and efficiency for electric vehicles, energy storage, and industrial transport.</t>
  </si>
  <si>
    <t>Workforce Range 1-25; Used average</t>
  </si>
  <si>
    <t>https://www.dukosi.com/, https://www.dukosi.com/overview-leadership-team</t>
  </si>
  <si>
    <t>Dürr Megtec</t>
  </si>
  <si>
    <t>Durr Systems Inc.</t>
  </si>
  <si>
    <t>https://www.durr-megtec.com/</t>
  </si>
  <si>
    <t>830 Prosper Street</t>
  </si>
  <si>
    <t>De Pere</t>
  </si>
  <si>
    <t>920-336-5716</t>
  </si>
  <si>
    <t>durr-megtec.com; Questionnaire; Telecon w/ D. Ventola; https://www.buzzfile.com/business/Durr-Megtec-920-336-5715</t>
  </si>
  <si>
    <t xml:space="preserve">Dürr Megtec provides solutions for lithium-ion battery manufacturing, including coaters and solvent recovery systems, control systems, and thermal processing equipment. </t>
  </si>
  <si>
    <t>"coating" machine is actually coating and primary atmospheric drying oven (max 150 C)  prior to calendaring</t>
  </si>
  <si>
    <t>Solvent recovery</t>
  </si>
  <si>
    <t>Manufactures condensers for NMP solvent recovery systems for Durr-Megtec</t>
  </si>
  <si>
    <t>EaglePicher Technologies LLC</t>
  </si>
  <si>
    <t>EaglePicher Technologies</t>
  </si>
  <si>
    <t>Service equipment</t>
  </si>
  <si>
    <t>Charger</t>
  </si>
  <si>
    <t>1215 W. C Street</t>
  </si>
  <si>
    <t>eaglepicher.com; https://www.biz417.com/companies/corporate/eaglepicher-technologies-joplin-mo/#:~:text=A%20big%20point%20of%20pride,950%20employees%20are%20employed%20there.</t>
  </si>
  <si>
    <t>Also make cells and conduct R&amp;D for aerospace, defense and medical fields; &gt; 900 employees at all locations</t>
  </si>
  <si>
    <t>Edwards Vacuum</t>
  </si>
  <si>
    <t>Edwards Vacuum LLC</t>
  </si>
  <si>
    <t>https://www.edwardsvacuum.com/</t>
  </si>
  <si>
    <t>6220 NE Century Blvd</t>
  </si>
  <si>
    <t>Hillsboro</t>
  </si>
  <si>
    <t>503-629-2501</t>
  </si>
  <si>
    <t>Atlas Copco</t>
  </si>
  <si>
    <t>https://www.atlascopcogroup.com/en/about-us</t>
  </si>
  <si>
    <t>Nacka</t>
  </si>
  <si>
    <t>edwardsvacuum.com/en;  https://www.hillsboro-oregon.gov/Home/Components/News/News/9960/44; https://www.atlascopcogroup.com/en/about-us</t>
  </si>
  <si>
    <t xml:space="preserve">Edwards provides advanced vacuum and abatement technology, collaborating with customers to create innovative, environmentally responsible products. 
</t>
  </si>
  <si>
    <t>This facility primarily supplies the semiconductor industry</t>
  </si>
  <si>
    <t>ENTEK</t>
  </si>
  <si>
    <t>ENTEK Extruders</t>
  </si>
  <si>
    <t>Extruders; turn-key separator plants</t>
  </si>
  <si>
    <t>https://www.entek.com/extrusion-solutions//</t>
  </si>
  <si>
    <t>200 Hansard Ave</t>
  </si>
  <si>
    <t>Lebanon</t>
  </si>
  <si>
    <t>541-259-1068</t>
  </si>
  <si>
    <t>https://www.Entek.com/</t>
  </si>
  <si>
    <t>BNEF: Interactive Datasets/Storage/Component manufacturers/All components; entek.com; https://lebanon-express.com/news/local/entek-expands-its-manufacturing-business/article_e5efa6ec-8da0-5a20-857d-d61bfd77006f.html; https://www.ibisworld.com/us/company/entek-international-llc/429045/#:~:text=ENTEK%20International%20LLC%20%2D%20Overview&amp;text=ENTEK%20International%20LLC%20is%20a%20private%20company%20with%20an%20estimated%20375%20employees.; https://entek.com/news/posts/entek-announces-major-expansion-of-u-s-lithium-ion-battery-separator-business-to-meet-growing-demand/#:~:text=By%202025%2C%20ENTEK%20will%20have,power%201.4%20million%20electric%20vehicles.</t>
  </si>
  <si>
    <t>ENTEK specializes in providing equipment and solutions for lithium-ion battery manufacturing, including extrusion systems for separator production, contributing to battery manufacturing efficiency and quality.</t>
  </si>
  <si>
    <t>Wet processing; 727, but 167 are in manufacturing (equipment)</t>
  </si>
  <si>
    <t>https://www.entek.com/extrusion-solutions//, https://entek.com/entek-about/</t>
  </si>
  <si>
    <t>FlackTek</t>
  </si>
  <si>
    <t>Mixers</t>
  </si>
  <si>
    <t>https://flacktek.com/</t>
  </si>
  <si>
    <t>1708 Hwy 11</t>
  </si>
  <si>
    <t>864-895-7441</t>
  </si>
  <si>
    <t>Landrum</t>
  </si>
  <si>
    <t>Questionnaire; https://flacktek.com/</t>
  </si>
  <si>
    <t>FlackTek™ designs, customizes, and manufactures mixers out of a state-of-the-art facility in Colorado. It also provides supplies, accessories, training and service for the machines from R&amp;D through industrial production</t>
  </si>
  <si>
    <t>Drew Tyger</t>
  </si>
  <si>
    <t>Info@FlackTek.com</t>
  </si>
  <si>
    <t>Flexo Concepts</t>
  </si>
  <si>
    <t>High Performance Doctor Blades</t>
  </si>
  <si>
    <t>https://www.flexoconcepts.com/</t>
  </si>
  <si>
    <t>100 Armstrong Road, Suite 300</t>
  </si>
  <si>
    <t>508-830-9506</t>
  </si>
  <si>
    <t>Flexo-Concepts</t>
  </si>
  <si>
    <t>https://www.datanyze.com/companies/flexo-concepts/45879839;</t>
  </si>
  <si>
    <t>Flexo Concepts has been a leader in doctor blade innovation. It can provide both standard and custom engineered solutions for your application.</t>
  </si>
  <si>
    <t>forgenano.com; https://craft.co/forge-nano; Questionnaire; pitchbook.com; https://craft.co/forge-nano</t>
  </si>
  <si>
    <t>Forge Nano is a materials science company using their Atomic Armor nanocoating technology to drive manufacturing innovation and enhance product performance, contributing to sustainability.</t>
  </si>
  <si>
    <t>Offer custom equipment, coaters, mixers, etc. capable of atomic layer deposition (ALD) to be used in the front of any regular LIB line</t>
  </si>
  <si>
    <t>Frontier</t>
  </si>
  <si>
    <t>Delta ModTech (Frontier) Corporate HQ and Production</t>
  </si>
  <si>
    <t>https://www.frontiercoating.com/</t>
  </si>
  <si>
    <t>8445 Bunker Lake Blvd NW</t>
  </si>
  <si>
    <t>Ramsey</t>
  </si>
  <si>
    <t>763-755-7744</t>
  </si>
  <si>
    <t>Delta ModTech</t>
  </si>
  <si>
    <t>https://www.deltamodtech.com/</t>
  </si>
  <si>
    <t>deltamodtech.com; frontiercoating.com; https://www.linkedin.com/company/delta-industrial-services-inc.</t>
  </si>
  <si>
    <t>Frontier and DeltaModTech provide numerous solutions for coating and converting delicate substrates, including automation, laser etching, and advanced assembly processes, especially in lithium ion cell manufacturing.</t>
  </si>
  <si>
    <t>Corporate HQ and manufacturing</t>
  </si>
  <si>
    <t>https://www.frontiercoating.com/, https://www.deltamodtech.com/corporate-culture/</t>
  </si>
  <si>
    <t>Frontier R&amp;D and Production</t>
  </si>
  <si>
    <t>67 Campbell Road</t>
  </si>
  <si>
    <t>Towanda</t>
  </si>
  <si>
    <t>570-265-2500</t>
  </si>
  <si>
    <t>R&amp;D and manufacturing</t>
  </si>
  <si>
    <t>HED International</t>
  </si>
  <si>
    <t>Ovens</t>
  </si>
  <si>
    <t>http://www.hed.com/site/</t>
  </si>
  <si>
    <t>449 Route 31</t>
  </si>
  <si>
    <t>Ringoes</t>
  </si>
  <si>
    <t>609-466-1900</t>
  </si>
  <si>
    <t>hed.com; Thomasnet: Battery Equipment; https://www.zoominfo.com/c/hed-international-inc/46713160; https://www.linkedin.com/company/hed-international-inc.</t>
  </si>
  <si>
    <t>HED leads in continuous thick film/tape and web coating systems for electronic components and advanced materials producing millions of square inches of thin tape cast ceramic, metal and composite products.</t>
  </si>
  <si>
    <t>Battery film equipment; No. of Employees &lt;25 or 11-50;</t>
  </si>
  <si>
    <t>http://www.hed.com/site/, http://www.hed.com/site/about/history/</t>
  </si>
  <si>
    <t>UV and IR light for electrode production, electrical isolation and protective coating.</t>
  </si>
  <si>
    <t>Email; https://www.heraeus-group.com/en/</t>
  </si>
  <si>
    <t>Heraeus Noblelight specializes in providing advanced UV and infrared radiation solutions used in lithium-ion battery manufacturing processes for electrode production, electrical isolation and protective coating.</t>
  </si>
  <si>
    <t>Hilton International Industries, Co.</t>
  </si>
  <si>
    <t>Hilton International Industries HQ</t>
  </si>
  <si>
    <t>https://www.hiltonind.com/</t>
  </si>
  <si>
    <t>6055 Porter Way</t>
  </si>
  <si>
    <t>941-371-2600</t>
  </si>
  <si>
    <t>Hilton International Industries</t>
  </si>
  <si>
    <t>hiltonind.com; https://www.zoominfo.com/c/hilton-international-industries-co/49285888; https://www.owler.com/company/hiltonind?on=true</t>
  </si>
  <si>
    <t xml:space="preserve">Hilton has a strong winding machine heritage for aluminum, copper and lithium metal foils and coated substrates. Its offerings include winding and stacking machines for lithium-ion battery manufacturing.
</t>
  </si>
  <si>
    <t>https://www.hiltonind.com/, https://hiltonind.com/about-2/</t>
  </si>
  <si>
    <t>Electrode Metrology; Manufacturing and Safety sensors; Automation hardware; Actuators; Robotics; Formation equipment</t>
  </si>
  <si>
    <t>855 S Mint St</t>
  </si>
  <si>
    <t>Questionnaire; https://www.charlotteobserver.com/news/business/banking/article256249547.html</t>
  </si>
  <si>
    <t>Honeywell delivers industry-specific solutions that include integrated manufacturing systems for the lithium-ion battery industry, aerospace products and services, and building control equipment</t>
  </si>
  <si>
    <t>6023004205</t>
  </si>
  <si>
    <t>Innovative Machine Corp.</t>
  </si>
  <si>
    <t>Calendaring</t>
  </si>
  <si>
    <t>https://www.innovativemach.com/</t>
  </si>
  <si>
    <t>3959 Valley East Industrial Drive</t>
  </si>
  <si>
    <t>Birmingham</t>
  </si>
  <si>
    <t>205-856-4100</t>
  </si>
  <si>
    <t>innovativemach.com; Thomasnet: Battery Equipment; https://www.zoominfo.com/c/innovative-machine-corporation/137790384</t>
  </si>
  <si>
    <t>Innovative Machine designs and manufactures custom calendar, coating, laminating, and slitting machines for plastic films and foils. Its machines are used in may industries including battery manufacturing.</t>
  </si>
  <si>
    <t>205-856-4101</t>
  </si>
  <si>
    <t>Intecells</t>
  </si>
  <si>
    <t>https://www.intecells.com/</t>
  </si>
  <si>
    <t>444 W. Maple Road
Suite F</t>
  </si>
  <si>
    <t>248-817-5911</t>
  </si>
  <si>
    <t xml:space="preserve">https://www.intecells.com/ </t>
  </si>
  <si>
    <t>intecells.com; https://www.crunchbase.com/organization/intecells</t>
  </si>
  <si>
    <t>Intecells provides cold plasma coating technology that is  flexible, accessible, and sustainable for lithium ion battery manufacturing.</t>
  </si>
  <si>
    <t>Cold Plasma coating technology; Company just closed Series A funding</t>
  </si>
  <si>
    <t>https://www.intecells.com/, https://intecells.com/about/</t>
  </si>
  <si>
    <t>Jakertech LLC</t>
  </si>
  <si>
    <t>Jakertech</t>
  </si>
  <si>
    <t>Process and equipment for injection molded solid state batteries</t>
  </si>
  <si>
    <t>https://www.jakertechusa.com/</t>
  </si>
  <si>
    <t>1419 W. Danube Rd</t>
  </si>
  <si>
    <t>Fridley</t>
  </si>
  <si>
    <t>612-801-8099</t>
  </si>
  <si>
    <t>Jakertech, LLC</t>
  </si>
  <si>
    <t>jakertechusa.com; https://www.dnb.com/business-directory/company-profiles.jakertech_llc.f294a19833a11755730519c2ec472424.html; naatbatt.org</t>
  </si>
  <si>
    <t xml:space="preserve">Jakertech provides Injection molding equipment for solid state batteries using polymers. </t>
  </si>
  <si>
    <t>KMC Global, Inc.</t>
  </si>
  <si>
    <t>KMC Global</t>
  </si>
  <si>
    <t>Tubular Drag Conveyors, Bulk Bag Loading &amp; Unloading, Hydrometallurgical Wastewater Recycling, Rubber belt &amp; Drag Conveyors</t>
  </si>
  <si>
    <t>https://www.kmcorpglobal.com/battery-recycling/</t>
  </si>
  <si>
    <t>5801 East N Avenue</t>
  </si>
  <si>
    <t>Kalamazoo</t>
  </si>
  <si>
    <t>https://www.kmcorpglobal.com/</t>
  </si>
  <si>
    <t>KMC Global provides equipment that meets clients’ needs  (e.g., battery recycling). The equipment includes conveyors, material screeners, metal crushers, bulk bag loading and unloading, hydrometallurgical, and wastewater recycling.</t>
  </si>
  <si>
    <t>Tim Hanna</t>
  </si>
  <si>
    <t>thanna@kmcglobal.com</t>
  </si>
  <si>
    <t>Density Separation and Screening Conveyors</t>
  </si>
  <si>
    <t>19230 Evans St. NW Suite 202</t>
  </si>
  <si>
    <t>Elk River</t>
  </si>
  <si>
    <t>Screw conveyors, mixers, dust collectors, silo tops, butterfly valves, rotary valves</t>
  </si>
  <si>
    <t>1031 South Haskell Ave</t>
  </si>
  <si>
    <t>Liminal Insights</t>
  </si>
  <si>
    <t xml:space="preserve">https://www.liminalinsights.com/ </t>
  </si>
  <si>
    <t>1175 Park Ave</t>
  </si>
  <si>
    <t>510-298-7541</t>
  </si>
  <si>
    <t>https://www.liminalinsights.com/</t>
  </si>
  <si>
    <t>liminalinsights.com; https://www.zoominfo.com/c/liminal/410437339; https://www.crunchbase.com/organization/feasible</t>
  </si>
  <si>
    <t xml:space="preserve">Laminal solution is EchoStat®, an advanced inspection and analytics platform that provides visibility inside batteries throughout the manufacturing process allowing identification flaws in real time. </t>
  </si>
  <si>
    <t>Uses ultrasound along with machine learning to enable cell manufacturers to improve production by decreasing scrap and defective cells; employment range: 11-50</t>
  </si>
  <si>
    <t>Maccor, Inc</t>
  </si>
  <si>
    <t>EV and ES battery testers</t>
  </si>
  <si>
    <t>4322 South 49th West Avenue</t>
  </si>
  <si>
    <t>Tulsa</t>
  </si>
  <si>
    <t>OK</t>
  </si>
  <si>
    <t>918-446-1874</t>
  </si>
  <si>
    <t>Maccor, Inc.</t>
  </si>
  <si>
    <t>maccor.com; dnb.com; Questionnaire</t>
  </si>
  <si>
    <t>Maccor specializes in designing and manufacturing testing and formation equipment and software solutions for lithium-ion battery research and development, quality control, and performance testing.</t>
  </si>
  <si>
    <t>http://www.maccor.com/Worldwide.aspx#ContactNorthAmerica, http://www.maccor.com/AboutMaccor.aspx</t>
  </si>
  <si>
    <t>Marion Process Solutions</t>
  </si>
  <si>
    <t>https://www.marionsolutions.com/</t>
  </si>
  <si>
    <t>3575 3rd Ave</t>
  </si>
  <si>
    <t>Marion</t>
  </si>
  <si>
    <t>IA</t>
  </si>
  <si>
    <t>319-377-6371</t>
  </si>
  <si>
    <t>marionsolutions.com; Thomasnet: Battery Equipment</t>
  </si>
  <si>
    <t>Marion Process Solutions is the leading global manufacturer of mixers, blenders, thermal processing equipment, and size reduction equipment.</t>
  </si>
  <si>
    <t>https://www.marionsolutions.com/, https://www.marionsolutions.com/about/</t>
  </si>
  <si>
    <t>Midtronics</t>
  </si>
  <si>
    <t>https://www.midtronics.com/</t>
  </si>
  <si>
    <t>7000 Monroe St.</t>
  </si>
  <si>
    <t>Willowbrook</t>
  </si>
  <si>
    <t>630-323-2800</t>
  </si>
  <si>
    <t>Midtronics, Inc.</t>
  </si>
  <si>
    <t>midtronics.com; https://craft.co/midtronics; https://www.dnb.com/business-directory/company-profiles.midtronics_inc.9c5fcfe429d863c124e37778ab547de9.html</t>
  </si>
  <si>
    <t xml:space="preserve">Midtronics provides battery management systems and solutions for service and maintenance of lithium-ion batteries for electrified vehicles. </t>
  </si>
  <si>
    <t>https://www.midtronics.com/, https://www.midtronics.com/about-midtronics/</t>
  </si>
  <si>
    <t>EV/HEV Battery Service Tool</t>
  </si>
  <si>
    <t xml:space="preserve">Midtronics offers essential battery management systems and solutions for servicing and maintaining lithium-ion batteries in electrified vehicles, supporting dealers in EV maintenance. </t>
  </si>
  <si>
    <t>Module Balancing</t>
  </si>
  <si>
    <t>MTI Corporation</t>
  </si>
  <si>
    <t>https://www.mtixtl.com/</t>
  </si>
  <si>
    <t>860 S. 19th Street</t>
  </si>
  <si>
    <t>510-525-3070</t>
  </si>
  <si>
    <t>mtixtl.com; Questionnaire; https://www.buzzfile.com/business/Material-Technology-Intl-510-525-3070</t>
  </si>
  <si>
    <t>MTI Corporation is a provider of equipment and materials for lithium-ion battery research and production, offering tools and materials to support battery development and manufacturing.</t>
  </si>
  <si>
    <t>https://www.mtixtl.com/, https://www.mtixtl.com/about-us.aspx</t>
  </si>
  <si>
    <t>Nederman-LCI</t>
  </si>
  <si>
    <t>Laboratory Equipment; Extruders; Granulators; Marumerizer Spheronizer; Circle Feeder; Circle Feeder for Dust Collectors (CFD); Mixers; Pellet Mills; Continuous Wet Granulation; Powder Pelleting; Thin Film Evaporators; Wiped Film Evaporators; High Viscosity Processors; Short Path Evaporators; Thin Film Dryers</t>
  </si>
  <si>
    <t>https://www.lcicorp.com/</t>
  </si>
  <si>
    <t>4433 Chesapeake Drive</t>
  </si>
  <si>
    <t>704-486-8440</t>
  </si>
  <si>
    <t>Nederman</t>
  </si>
  <si>
    <t>https://www.nederman.com/en-us/about-us/us-sub-brands</t>
  </si>
  <si>
    <t>LCI provides process technology, expertise, and support for powder processing and evaporation equipment, including evaporators, drying systems, extrusion and spherization systems, mixers, feeders, and pelletizers.</t>
  </si>
  <si>
    <t>Nederman-Mikropul</t>
  </si>
  <si>
    <t>Other - Air pollution control</t>
  </si>
  <si>
    <t xml:space="preserve">https://www.nedermanmikropul.com/en/ </t>
  </si>
  <si>
    <t>704-859-2723</t>
  </si>
  <si>
    <t>Mikropul provides air filtration solutions for keeping air clean in the manufacturing many industries including battery production.</t>
  </si>
  <si>
    <t>NETZSCH Grinding &amp; Dispersing</t>
  </si>
  <si>
    <t>NETZSCH Premier Technologies LLC</t>
  </si>
  <si>
    <t>Wet grinders; dry grinders; planetary mixers; high speed dispersers; inline mixers/ dispersers; homogenizers</t>
  </si>
  <si>
    <t>https://grinding.netzsch.com/en</t>
  </si>
  <si>
    <t>125 Pickering Way</t>
  </si>
  <si>
    <t>610-363-8010</t>
  </si>
  <si>
    <t>Erich NETZSCH Holding</t>
  </si>
  <si>
    <t>Selb</t>
  </si>
  <si>
    <t>Questionnaire; npa@netzsch.com; https://www.netzsch.com/en/company</t>
  </si>
  <si>
    <t>NETZSCH Grinding &amp; Dispersing provides many wet and dry grinding systems for different grinding as well as mixers, kneaders or dispersers for low or high-viscosity products for many applications.</t>
  </si>
  <si>
    <t>NETZSCH Pumps &amp; Systems</t>
  </si>
  <si>
    <t>NETZSCH Pumps USA</t>
  </si>
  <si>
    <t>Lithium-ion battery gas detector</t>
  </si>
  <si>
    <t>https://pumps-systems.netzsch.com/en-US</t>
  </si>
  <si>
    <t>119 Pickering Way</t>
  </si>
  <si>
    <t xml:space="preserve">NETZSCH Pumps &amp; Systems provides positive displacement pumps complex fluid handling in various industries including batteries. </t>
  </si>
  <si>
    <t>Nexceris LLC</t>
  </si>
  <si>
    <t>Lewis Center</t>
  </si>
  <si>
    <t>Process controls for cathodes</t>
  </si>
  <si>
    <t>https://nexceris.com/</t>
  </si>
  <si>
    <t>404 Enterprise Drive</t>
  </si>
  <si>
    <t>614-842-6606</t>
  </si>
  <si>
    <t>Questionnaire; nexceris.com; Pitchbook.com</t>
  </si>
  <si>
    <t>Nexceris specializes in research, development, and manufacturing of advanced lithium-ion cathode materials, enhancing their performance and offering a Li-ion Tamer's lithium-ion gas detection solutions for safety.</t>
  </si>
  <si>
    <t xml:space="preserve"> Li-ion sensor (Li-ion Tamer)  is available commercially; Also conducts sponsored R&amp;D on a wide variety of energy technologies focused on safety, fuel cells, catalysts, SOFCs, and advanced batteries and materials</t>
  </si>
  <si>
    <t>https://nexceris.com/, https://nexceris.com/about/</t>
  </si>
  <si>
    <t>Nordson Corp.</t>
  </si>
  <si>
    <t xml:space="preserve">Dispensing and Coating equipment </t>
  </si>
  <si>
    <t>https://www.nordson.com/</t>
  </si>
  <si>
    <t>2747 Loker Avenue West</t>
  </si>
  <si>
    <t>760-431-1919</t>
  </si>
  <si>
    <t xml:space="preserve">www.nordson.com  </t>
  </si>
  <si>
    <t>Nordson Corporation provides precision equipment for lithium-ion battery manufacturing, such as dispensing and coating for enhancing production speed and performance.</t>
  </si>
  <si>
    <t>Novonix Battery Testing Services</t>
  </si>
  <si>
    <t xml:space="preserve">	
Novonix Battery Testing Services</t>
  </si>
  <si>
    <t>battery testing equipment</t>
  </si>
  <si>
    <t xml:space="preserve">1 Research Drive </t>
  </si>
  <si>
    <t>Dartmouth</t>
  </si>
  <si>
    <t>NS</t>
  </si>
  <si>
    <t>902-449-9121</t>
  </si>
  <si>
    <t xml:space="preserve">https://www.novonixgroup.com/ </t>
  </si>
  <si>
    <t>PitchBook, novonix.ca; https://www.canada.ca/en/atlantic-canada-opportunities/news/2022/03/novonix-opens-new-pilot-facility-for-production-of-lithium-ion-battery-materials.html</t>
  </si>
  <si>
    <t>NOVONIX provides Ultra-High Precision Coulometry battery cyclers that allow our customers to test electrochemical processes within cells rapidly and in various form-factors, with industry leading precision and accuracy.</t>
  </si>
  <si>
    <t>Building a pilot plant for cathode production</t>
  </si>
  <si>
    <t>https://www.novonixgroup.com/, https://www.novonixgroup.com/about-us/</t>
  </si>
  <si>
    <t>Nuburu, Inc.</t>
  </si>
  <si>
    <t>Nuburu</t>
  </si>
  <si>
    <t xml:space="preserve">https://www.nuburu.net/ </t>
  </si>
  <si>
    <t>7442 S. Tucson Way, Suite 130</t>
  </si>
  <si>
    <t>720-767-1400</t>
  </si>
  <si>
    <t>https://www.nuburu.net/</t>
  </si>
  <si>
    <t>nuburu.net</t>
  </si>
  <si>
    <t>NUBURU provides blue lasers for battery manufacturing, enabling high-speed, defect-free welding of various metals (copper, aluminum, nickel, stainless steel), increasing throughput, improving yields, and maintaining quality.</t>
  </si>
  <si>
    <t>https://www.nuburu.net/, https://ir.nuburu.net/overview/default.aspx</t>
  </si>
  <si>
    <t>Omni Metalcraft</t>
  </si>
  <si>
    <t>Material handling equipment - chain, belt and roller conveyors</t>
  </si>
  <si>
    <t>https://omni.com/</t>
  </si>
  <si>
    <t xml:space="preserve">711 W Chisholm St. </t>
  </si>
  <si>
    <t>Alpena</t>
  </si>
  <si>
    <t>989-368-7000</t>
  </si>
  <si>
    <t>Omni Metalcraft has been supplying material handling equipment and systems to customers in a wide variety of industries, including the circular economy for over 40 years.</t>
  </si>
  <si>
    <t>Michael Smith</t>
  </si>
  <si>
    <t>mike.smith@omni.com</t>
  </si>
  <si>
    <t>PEC North America</t>
  </si>
  <si>
    <t>North American Operations</t>
  </si>
  <si>
    <t>Turnkey systems for electrolyte filling and cell finishing lines</t>
  </si>
  <si>
    <t>https://www.peccorp.com/</t>
  </si>
  <si>
    <t>2385 NW Executive Center Drive, Suite 100</t>
  </si>
  <si>
    <t>Boca Raton</t>
  </si>
  <si>
    <t>561-962-2824</t>
  </si>
  <si>
    <t>GWh/yr worldwide</t>
  </si>
  <si>
    <t>PEC</t>
  </si>
  <si>
    <t>https://www.peccorp.com/about-us/</t>
  </si>
  <si>
    <t>Leuven</t>
  </si>
  <si>
    <t>PEC produces and services turn-key systems for cell manufacturing and testing.</t>
  </si>
  <si>
    <t>Peter Ulrix</t>
  </si>
  <si>
    <t>peter.ulrix@peccorp.com</t>
  </si>
  <si>
    <t>Plasmatreat North America</t>
  </si>
  <si>
    <t>Plasmatreat USA, Inc.</t>
  </si>
  <si>
    <t xml:space="preserve">Other - surface treatment </t>
  </si>
  <si>
    <t>https://www.plasmatreat.com/en/</t>
  </si>
  <si>
    <t>2541 Technology Dr #407</t>
  </si>
  <si>
    <t>Elgin</t>
  </si>
  <si>
    <t>847-783-0622</t>
  </si>
  <si>
    <t>Plasmatreat GmbH</t>
  </si>
  <si>
    <t>Steinhagen</t>
  </si>
  <si>
    <t>Questionnaire; https://www.plasmatreat.com/en/</t>
  </si>
  <si>
    <t>Plasmatreat provides innovative solutions for the pretreatment and activation of substrate surfaces such electrode manufacturing. Its Openair-Plasma™technology is used in EV battery manufacturing</t>
  </si>
  <si>
    <t>POLYTEC USA Corp</t>
  </si>
  <si>
    <t>Polytec USA Corp</t>
  </si>
  <si>
    <t>Automation Systems, Robotic Systems</t>
  </si>
  <si>
    <t>https://polytec.bmgroup.com/</t>
  </si>
  <si>
    <t>9000 Clay Rd #110</t>
  </si>
  <si>
    <t>713 376-5796</t>
  </si>
  <si>
    <t>Polytec specializes in mechatronics, intralogistics, and renewable solutions, offering custom automation and robotics systems, ensuring innovation, reliability, safety, and sustainability.</t>
  </si>
  <si>
    <t>Matteo Zoin</t>
  </si>
  <si>
    <t>248-860-3070</t>
  </si>
  <si>
    <t>matteo.zoin@bmgroup.com</t>
  </si>
  <si>
    <t>Precision Roll Grinders</t>
  </si>
  <si>
    <t>https://www.precisionrollgrinders.com/</t>
  </si>
  <si>
    <t>6356 Chapmans Rd.</t>
  </si>
  <si>
    <t>Allentown</t>
  </si>
  <si>
    <t>610-395-6966</t>
  </si>
  <si>
    <t>Email: L. Butkovich, 12/21/2023</t>
  </si>
  <si>
    <t xml:space="preserve">PRG provides large roll and cylindrical shaft grinding equipment for various industries including lithium ion cell manufacturing. Its precision grinding, inspection, and repair services improve the precision of critical  processes. </t>
  </si>
  <si>
    <t>Precision Roll Grinding of Electrode Calender Rolls and Coating Rolls
Roll Mechanical Assembly and Repair
Chrome and Tungsten Carbide Roll Coating and Grinding
6-Sigma process improvement projects led by one of our Black Belt Application Engineers</t>
  </si>
  <si>
    <t>400 Barnes Dr.</t>
  </si>
  <si>
    <t>Carrollton</t>
  </si>
  <si>
    <t>770-830-6323</t>
  </si>
  <si>
    <t>200 Industrial Park Rd.</t>
  </si>
  <si>
    <t>Lewisport</t>
  </si>
  <si>
    <t>270-295-4990</t>
  </si>
  <si>
    <t>4000 East 19th St.</t>
  </si>
  <si>
    <t>Texarkana</t>
  </si>
  <si>
    <t>870-216-4000</t>
  </si>
  <si>
    <t>Pred Materials International, Inc.</t>
  </si>
  <si>
    <t>https://www.predmaterials.com/</t>
  </si>
  <si>
    <t>60 East 42nd Street, Suite 4000</t>
  </si>
  <si>
    <t>New York</t>
  </si>
  <si>
    <t>917-957-4762</t>
  </si>
  <si>
    <t>Pred Materials International Inc.</t>
  </si>
  <si>
    <t>predmaterials.com; Thomasnet: Battery Equipment</t>
  </si>
  <si>
    <t>Pred Materials International distributes high quality, high value-added specialty chemicals, components, and manufacturing tools and equipment including mixers, stacking, sealing, and welding machines, manufactured by world's advanced companies.</t>
  </si>
  <si>
    <t>Sealing machines</t>
  </si>
  <si>
    <t>Resodyn Acoustic Mixers</t>
  </si>
  <si>
    <t>Mixing, blending, drying, and dispersion equipment</t>
  </si>
  <si>
    <t>https://www.resodynmixers.com/</t>
  </si>
  <si>
    <t>130 North Main Street
Suite 630</t>
  </si>
  <si>
    <t>Butte</t>
  </si>
  <si>
    <t>406-497-5333</t>
  </si>
  <si>
    <t>Resodyn</t>
  </si>
  <si>
    <t>https://www.resodyn.com/</t>
  </si>
  <si>
    <t>resodynmixers.com; resodyn.com; https://craft.co/resodyn-acoustic-mixers</t>
  </si>
  <si>
    <t>Resodyn serves industrial mixing and processing industry via manufacturing, distribution, and direct sale of mixing equipment that mixes materials such as lithium-ion battery slurry with high dispersion and quality.</t>
  </si>
  <si>
    <t>https://www.resodynmixers.com/, https://resodynmixers.com/company/</t>
  </si>
  <si>
    <t>Ross Engineering</t>
  </si>
  <si>
    <t>Charles Ross &amp; Son Company</t>
  </si>
  <si>
    <t>Mixers; Blenders; Dispersers, Dryers</t>
  </si>
  <si>
    <t>https://www.mixers.com/</t>
  </si>
  <si>
    <t>32 Westgate Blvd.</t>
  </si>
  <si>
    <t>Savannah</t>
  </si>
  <si>
    <t>631-234-0500</t>
  </si>
  <si>
    <t>Hauppauge</t>
  </si>
  <si>
    <t>Questionnaire; mixers.com</t>
  </si>
  <si>
    <t xml:space="preserve">Ross mixing, blending, drying and dispersion equipment are used in many industries such manufacturing lithium-ion cells. Available in either standard or custom designs, to meet specific processing needs.  </t>
  </si>
  <si>
    <t>https://www.mixers.com/, https://www.mixers.com/company/</t>
  </si>
  <si>
    <t>ROSS Mixers</t>
  </si>
  <si>
    <t>Mixing, blending, drying and dispersion equipment</t>
  </si>
  <si>
    <t>710 Old Willets Path</t>
  </si>
  <si>
    <t>Hauppage</t>
  </si>
  <si>
    <t>Ross SysCon</t>
  </si>
  <si>
    <t xml:space="preserve">Process control </t>
  </si>
  <si>
    <t>https://www.rosssyscon.com/</t>
  </si>
  <si>
    <t>34 Westgate Blvd.</t>
  </si>
  <si>
    <t>ROSS SysCon offers extensive experience and equipment in process controls such as temperature, flow, vacuum / pressure and pH.</t>
  </si>
  <si>
    <t>Schenck Process, LLC</t>
  </si>
  <si>
    <t>PAC 5</t>
  </si>
  <si>
    <t>https://www.schenckprocess.com/</t>
  </si>
  <si>
    <t>7901 NW 107th Terrace</t>
  </si>
  <si>
    <t>Kansas City</t>
  </si>
  <si>
    <t>816-891-9300</t>
  </si>
  <si>
    <t xml:space="preserve">US </t>
  </si>
  <si>
    <t xml:space="preserve">Questionnaire; schenkprocess.com; https://www.buzzfile.com/business/Schenck-Process-LLC-816-891-9300.      https://www.schenckprocess.com/download?id=1109&amp;lang=en&amp;pid=3074     </t>
  </si>
  <si>
    <t>Schenck specializes in precision bulk material handling and automation technology - pneumatic conveyors, loss in weight feeders, screeners, and classifiers - for many industries including lithium-ion cell manufacturing.</t>
  </si>
  <si>
    <t>Pneumatic conveyors, loss in weight feeders, screeners and classifiers</t>
  </si>
  <si>
    <t>https://www.schenckprocess.com/, https://www.schenckprocess.com/about-us</t>
  </si>
  <si>
    <t>746 E. Milwaukee</t>
  </si>
  <si>
    <t>62-473-2441</t>
  </si>
  <si>
    <t>Questionnaire; schenkprocess.com</t>
  </si>
  <si>
    <t>Feeders</t>
  </si>
  <si>
    <t>Scientific Climate Systems</t>
  </si>
  <si>
    <t xml:space="preserve">Scientific Climate Systems, Ltd. </t>
  </si>
  <si>
    <t>Humidity control and Dry rooms</t>
  </si>
  <si>
    <t>https://www.scs-usa.com/</t>
  </si>
  <si>
    <t>6650 W. Sam Houston Pkwy N, Ste 420</t>
  </si>
  <si>
    <t>844-399-2884</t>
  </si>
  <si>
    <t>scs-US.com; Questionnaire; https://www.zoominfo.com/pic/scientific-climate-systems-ltd/104006151</t>
  </si>
  <si>
    <t xml:space="preserve">Scientific Climate designs and manufacture  custom low-humidity control chambers for lithium battery research and production, crucial for moisture-sensitive environments. </t>
  </si>
  <si>
    <t>Dry Rooms for Li-ion Research/Mfg</t>
  </si>
  <si>
    <t>https://www.scs-usa.com/, https://www.scs-usa.com/batteries.html</t>
  </si>
  <si>
    <t>Securaplane Technologies Inc.</t>
  </si>
  <si>
    <t>Battery Management Units</t>
  </si>
  <si>
    <t>https://www.securaplane.com/</t>
  </si>
  <si>
    <t>12350 North Vistoso Park Road</t>
  </si>
  <si>
    <t>Oro Valley</t>
  </si>
  <si>
    <t>520-297-0844</t>
  </si>
  <si>
    <t>Parker Aerospace</t>
  </si>
  <si>
    <t>https://www.parker.com/us/en/industries/aerospace.html</t>
  </si>
  <si>
    <t>Securaplane offers lithium-ion systems for aerospace with longer aircraft range and capacity. It combines advanced features like small cell clusters, integrated monitoring, and enhanced power management for extended battery life.</t>
  </si>
  <si>
    <t>Nichole Dunham</t>
  </si>
  <si>
    <t>520-406-3079</t>
  </si>
  <si>
    <t>Nichole.Dunham@Parker.com</t>
  </si>
  <si>
    <t>Sonobond Ultrasonics</t>
  </si>
  <si>
    <t>https://www.sonobondultrasonics.com/</t>
  </si>
  <si>
    <t>1191 McDermott Drive</t>
  </si>
  <si>
    <t>West Chester</t>
  </si>
  <si>
    <t>610-696-4710</t>
  </si>
  <si>
    <t>sonobondultrasonics.com</t>
  </si>
  <si>
    <t>Sonobond Ultrasonics, Inc. is a leading provider of ultrasonic metal welding and textile bonding equipment for industries around the world.</t>
  </si>
  <si>
    <t>Summit NanoTech Corp</t>
  </si>
  <si>
    <t>Summit Nanotech Corp</t>
  </si>
  <si>
    <t>Mining and extraction equipment</t>
  </si>
  <si>
    <t>Mining Extraction. and processing</t>
  </si>
  <si>
    <t xml:space="preserve">https://www.summitnanotech.com/ </t>
  </si>
  <si>
    <t>253147 Bearspaw Rd</t>
  </si>
  <si>
    <t>403-472-6810</t>
  </si>
  <si>
    <t>Summit NanoTech</t>
  </si>
  <si>
    <t>https://www. summitnanotech.ca; https://www.zoominfo.com/c/summit-nanotech-corporation/457202112/</t>
  </si>
  <si>
    <t>summitnanotech.ca; BNEF: 2020 Battery Startups; Questionnaire; Pitchbook.com</t>
  </si>
  <si>
    <t>Summit Nanotech is evolving today's lithium mines by extracting more high-purity lithium from natural resources faster and more sustainably to support the global electric vehicle demand</t>
  </si>
  <si>
    <t>Technology (denaLi TM) that improves lithium extraction over conventional technologies; offers technologies for lithium carbonate, lithium chloride, and lithium hydroxide</t>
  </si>
  <si>
    <t>https://www.summitnanotech.ca/, https://www.summitnanotech.com/our-mission</t>
  </si>
  <si>
    <t>Swindell Dressler International</t>
  </si>
  <si>
    <t>Pittsburgh HQ</t>
  </si>
  <si>
    <t>Calcining &amp; Sintering Kilns for cathode and anode active materials</t>
  </si>
  <si>
    <t>https://www.swindelldressler.com/</t>
  </si>
  <si>
    <t>5100 Casteel Drive</t>
  </si>
  <si>
    <t>Coraopolis</t>
  </si>
  <si>
    <t>724-316-6060</t>
  </si>
  <si>
    <t>kT/yr</t>
  </si>
  <si>
    <t xml:space="preserve">Swindell Dressler is an engineering and manufacturing company that provides turnkey, integrated heat-treatment systems globally for clients producing ceramics and other advanced materials.
</t>
  </si>
  <si>
    <t>Garrett Sullivan</t>
  </si>
  <si>
    <t>gssullivan@swindelldressler.com</t>
  </si>
  <si>
    <t xml:space="preserve">Other - Equipment </t>
  </si>
  <si>
    <t>Corporate HQ</t>
  </si>
  <si>
    <t>Thermal analysis; Mechanical testing</t>
  </si>
  <si>
    <t>https://www.tainstruments.com/</t>
  </si>
  <si>
    <t>159 Lukens Dr</t>
  </si>
  <si>
    <t>New Castle</t>
  </si>
  <si>
    <t xml:space="preserve"> DE</t>
  </si>
  <si>
    <t>302-427-4000</t>
  </si>
  <si>
    <t>Waters Corp</t>
  </si>
  <si>
    <t>https://www.waters.com/</t>
  </si>
  <si>
    <t>Milford</t>
  </si>
  <si>
    <t>tainstruments.com; waters.com</t>
  </si>
  <si>
    <t>https://www.tainstruments.com/, https://www.tainstruments.com/about-ta-instruments/</t>
  </si>
  <si>
    <t>Utah Office</t>
  </si>
  <si>
    <t>890 W 410 N St</t>
  </si>
  <si>
    <t>Lindon</t>
  </si>
  <si>
    <t>801-763-1500</t>
  </si>
  <si>
    <t>TA Electroforce</t>
  </si>
  <si>
    <t>9625 W 76th Street
Suite 150</t>
  </si>
  <si>
    <t>Eden Prairie</t>
  </si>
  <si>
    <t>952-278-3070</t>
  </si>
  <si>
    <t>Titan Advanced Energy Solutions</t>
  </si>
  <si>
    <t>ultrasound system; anomaly detection</t>
  </si>
  <si>
    <t>https://www.titanaes.com/</t>
  </si>
  <si>
    <t>35 Congress Street. Suite 2251</t>
  </si>
  <si>
    <t>Salem</t>
  </si>
  <si>
    <t>978-414-5538</t>
  </si>
  <si>
    <t>titanaes.com; https://craft.co/titan-advanced-energy-solutions</t>
  </si>
  <si>
    <t>Titan developed a high-resolution ultrasound system for real-time cell inspection technology that sees inside a cell during manufacturing process, instantly mapping its morphology and identifying manufacturing anomalies</t>
  </si>
  <si>
    <t>https://www.titanaes.com/, https://www.titanaes.com/leadership-profiles</t>
  </si>
  <si>
    <t>TRUMPF</t>
  </si>
  <si>
    <t xml:space="preserve">Laser Application Center </t>
  </si>
  <si>
    <t>Machine tools and lasers</t>
  </si>
  <si>
    <t>https://www.trumpf.com/en_US/</t>
  </si>
  <si>
    <t>47711 Clipper Street</t>
  </si>
  <si>
    <t>734-454-7200</t>
  </si>
  <si>
    <t>Questionnaire; https://www.trumpf.com/en_US/</t>
  </si>
  <si>
    <t>TRUMPF is a technology and market leader in highly versatile machine tools for sheet metal processing and in the field of industrial lasers.</t>
  </si>
  <si>
    <t>Jordan Kujala</t>
  </si>
  <si>
    <t>331-262-5338</t>
  </si>
  <si>
    <t>Jordan.Kujala@TRUMPF.com</t>
  </si>
  <si>
    <t>WAM USA, Inc.</t>
  </si>
  <si>
    <t>WAM USA Inc. - Texas Division</t>
  </si>
  <si>
    <t xml:space="preserve">Screw conveyors, mixers, dust collectors, silo tops, butterfly valves, rotary valves, </t>
  </si>
  <si>
    <t>https://waminc.com/en-US/WAMUS/home</t>
  </si>
  <si>
    <t>1300 Triad Blvd</t>
  </si>
  <si>
    <t>770-339-6767</t>
  </si>
  <si>
    <t>WAMGROUP</t>
  </si>
  <si>
    <t>https://wamgroup.com/en-GB/corporate/home</t>
  </si>
  <si>
    <t>Cavezzo</t>
  </si>
  <si>
    <t>WAM Inc. provides its customers with attractively priced products in industrial quality, tailored to the needs of a variety of industries.</t>
  </si>
  <si>
    <t>Stefano Leghissa</t>
  </si>
  <si>
    <t>Stefano.leghissa@WAMINC.com</t>
  </si>
  <si>
    <t>Waygate Technologies USA</t>
  </si>
  <si>
    <t>Waygate Technologies</t>
  </si>
  <si>
    <t>X-ray and computed tomography (CT) equipment</t>
  </si>
  <si>
    <t>https://www.bakerhughes.com/waygate-technologies</t>
  </si>
  <si>
    <t>17021 Aldine Westfield Rd</t>
  </si>
  <si>
    <t>Baker Hughes</t>
  </si>
  <si>
    <t>https://www.bakerhughes.com/</t>
  </si>
  <si>
    <t>Waygate Technologies, a Baker Hughes business, is an industrial inspection solutions company and the world leader in non-destructive testing.</t>
  </si>
  <si>
    <t>Electrode processing</t>
  </si>
  <si>
    <t>Xerion Advanced Battery Corp develops lower-cost, higher-performance lithium-ion batteries using patented DirectPlate and StructurePore technologies for innovative refining and electrode architecture.</t>
  </si>
  <si>
    <t>Development of battery manufacturing platform with  innovative refining and deposition and a novel electrode architecture (Xerion DIRECTPLATE TM);  Also listed in cell manufacturing</t>
  </si>
  <si>
    <t>https://xerionbattery.com/, https://xerionbattery.com/battery-technology/</t>
  </si>
  <si>
    <t>Other - Service &amp; Repair</t>
  </si>
  <si>
    <t>Testing and/or certification</t>
  </si>
  <si>
    <t>Performance Testing; UN Safety Testing</t>
  </si>
  <si>
    <t>http://www.aaportablepower.com/</t>
  </si>
  <si>
    <t>https://www.batteryspace.com/</t>
  </si>
  <si>
    <t>AA Portable Power distributes batteries and chargers and provide performance testing services and UN safety testing certification provide expertise to help clients design their own custom batteries.</t>
  </si>
  <si>
    <t>Mostly a battery distributor, but has production lines for custom order battery packs and battery testing; workforce range: 10-49</t>
  </si>
  <si>
    <t>Air Products</t>
  </si>
  <si>
    <t>Utilities</t>
  </si>
  <si>
    <t>Gas supply services</t>
  </si>
  <si>
    <t>https://www.airproducts.com/</t>
  </si>
  <si>
    <t>1940 Air Products Blvd.</t>
  </si>
  <si>
    <t>18106</t>
  </si>
  <si>
    <t>610-481-4911</t>
  </si>
  <si>
    <t>airproducts.com</t>
  </si>
  <si>
    <t xml:space="preserve">Air Products offers essential industrial gases, equipment, and expertise across multiple industries including refining, chemical, metals, electronics, and food and beverage, focusing on lithium-ion manufacturing. 
</t>
  </si>
  <si>
    <t>Supplies gases as a utility for LIB production and other manufacturing technologies in the supply chain</t>
  </si>
  <si>
    <t>Airgas</t>
  </si>
  <si>
    <t>https://www.airgas.com/</t>
  </si>
  <si>
    <t>259 North Radnor-Chester Road, Suite 100</t>
  </si>
  <si>
    <t>Wayne</t>
  </si>
  <si>
    <t>19807</t>
  </si>
  <si>
    <t>610-687-5253</t>
  </si>
  <si>
    <t>Air Liquide</t>
  </si>
  <si>
    <t>https://www.airliquide.com/</t>
  </si>
  <si>
    <t>Paris</t>
  </si>
  <si>
    <t>Ile-de-France</t>
  </si>
  <si>
    <t>Questionnaire; Email communication</t>
  </si>
  <si>
    <t>Airgas supplies specialized gases and chemicals for many industries including for lithium-ion battery manufacturing, supporting production processes and quality control in the battery industry.</t>
  </si>
  <si>
    <t>Airgas does not provide manufacturing locations and so location is headquarters.  Airgas is a supplier of key raw materials to all aspects of the battery ecosystem:
•  Bulk and on-site generated gases (Ar, CO2, N2, O2, He )
•  Cylinder gases for laboratories, maintenance operations, etc.
•  Welding consumables for maintenance
•  Personal Protective Equipment (PPE), safety products and plant safety equipment; 18,000 employees, but only a fraction are involved in LIBs</t>
  </si>
  <si>
    <t>American Hyperform, Inc.</t>
  </si>
  <si>
    <t>Consulting</t>
  </si>
  <si>
    <t>Insights on Lithium Battery Chemicals and Electrolytes</t>
  </si>
  <si>
    <t>https://www.americanhyperform.com/</t>
  </si>
  <si>
    <t xml:space="preserve">1830 Columbia Ave. </t>
  </si>
  <si>
    <t>Folcroft</t>
  </si>
  <si>
    <t>215-300-0927</t>
  </si>
  <si>
    <t>Philadelphia</t>
  </si>
  <si>
    <t>Questionnaire; americanhyperform.com; https://www.sbir.gov/node/870095</t>
  </si>
  <si>
    <t xml:space="preserve">Hyperform provides consulting services in  lithium battery chemicals;  electrolytes;  new organic/inorganic chemicals: lithium, lead, zinc, nickel, cobalt, fluorine.  Principal consultant is William Novis Smith, PhD. </t>
  </si>
  <si>
    <t>William Novis Smith, PhD</t>
  </si>
  <si>
    <t>novis.smith@verizon.net</t>
  </si>
  <si>
    <t>AND Technologies</t>
  </si>
  <si>
    <t xml:space="preserve">Performance and safety Testing services </t>
  </si>
  <si>
    <t>https://www.aanddtech.com/</t>
  </si>
  <si>
    <t>4622 Runway Blvd.</t>
  </si>
  <si>
    <t>734-822-9556</t>
  </si>
  <si>
    <t>AND Technology</t>
  </si>
  <si>
    <t>https://aanddtech.com/applications/itest-battery/</t>
  </si>
  <si>
    <t>A&amp;D Technology is a test automation company that delivers integrated test lab management solutions and services including battery performance and safety certification testing.</t>
  </si>
  <si>
    <t>Equipment Service and Repair</t>
  </si>
  <si>
    <t>Battery Lifecycle management Services; 4R's - Repair, Remanufacture, Refurbish and/or Repurpose</t>
  </si>
  <si>
    <t>581 Ottawa Ave., Suite 100</t>
  </si>
  <si>
    <t xml:space="preserve">https://atcdrivetrain.com </t>
  </si>
  <si>
    <t>Farmington Hill</t>
  </si>
  <si>
    <t>Company email</t>
  </si>
  <si>
    <t>ATC Drivetrain enhances EV battery lifecycle through remanufacturing, reuse, and recycling, optimizing cost savings and minimizing environmental impact amid global electrification shift.</t>
  </si>
  <si>
    <t>Remanufactures packs, including addition of new cells for automotive industry; other work is conducted here besides rebuilding electric drive trains</t>
  </si>
  <si>
    <t>Aved Electronics</t>
  </si>
  <si>
    <t>Consulting Services</t>
  </si>
  <si>
    <t>Design, manufacturing, Testing, verification</t>
  </si>
  <si>
    <t>https://www.aved.com/</t>
  </si>
  <si>
    <t>01862</t>
  </si>
  <si>
    <t>978-453-6393</t>
  </si>
  <si>
    <t>aved.com; energy.sourceguides.com; https://www.datanyze.com/companies/aved-electronics/3555499</t>
  </si>
  <si>
    <t>Aves Electronics  is a custom battery pack producers in United States and trusted experts in the development and production of highly reliable battery applications.</t>
  </si>
  <si>
    <t>Bamboo Charge</t>
  </si>
  <si>
    <t xml:space="preserve">Bamboo Charge
</t>
  </si>
  <si>
    <t>Engineering, Battery pack cooling solutions, Battery simulation</t>
  </si>
  <si>
    <t>https://bamboocharge.com/contact-us-2/</t>
  </si>
  <si>
    <t>1190 Saratoga Ave</t>
  </si>
  <si>
    <t>408-650-2999</t>
  </si>
  <si>
    <t>Questionnaire; https://bamboocharge.com/</t>
  </si>
  <si>
    <t>Bamboo Charge offers design and implementation of battery pack air and liquid cooling systems, cold plate design and manufacture, and battery characterization. It provides thermal and structural simulations and mobile battery recycling.</t>
  </si>
  <si>
    <t>Dr. Azita Soleymani</t>
  </si>
  <si>
    <t xml:space="preserve">669-264-1332
</t>
  </si>
  <si>
    <t xml:space="preserve">azita@bamboocharge.com
</t>
  </si>
  <si>
    <t>Battery Design LLC</t>
  </si>
  <si>
    <t xml:space="preserve">Battery Modeling and Simulation </t>
  </si>
  <si>
    <t xml:space="preserve">https://www.linkedin.com/in/robertspotnitz/ </t>
  </si>
  <si>
    <t>2277 Delucchi Drive</t>
  </si>
  <si>
    <t>Pleasanton</t>
  </si>
  <si>
    <t>925-895-4080</t>
  </si>
  <si>
    <t>Questionnaire; https://www.govcb.com/government-vendors/profile-SAM00000000001516107-battery-design-llc-Pleasanton-CA.htm; https://www.datanyze.com/companies/battery-design/8523720</t>
  </si>
  <si>
    <t>Battery Design consults on battery design and simulation, leading the development of the Battery Design Studio that is now owned by Siemens.</t>
  </si>
  <si>
    <t>Battery Innovation Center, Inc.</t>
  </si>
  <si>
    <t>Manufacturing process development; Testing; Technical consulting</t>
  </si>
  <si>
    <t>https://www.bicindiana.com/</t>
  </si>
  <si>
    <t>7970 S Energy Dr</t>
  </si>
  <si>
    <t>Newberry</t>
  </si>
  <si>
    <t>812-863-2424</t>
  </si>
  <si>
    <t>bicindiana.com; https://www.allbiz.com/business/battery-innovation-center-inc-812-863-2424</t>
  </si>
  <si>
    <t>BIC mission is focused on promoting the rapid development, testing, commercialization, and advanced learning of safe, reliable, and high-performance energy storage systems for defense, academic, and industry partners.</t>
  </si>
  <si>
    <t>Battery MD, Inc.</t>
  </si>
  <si>
    <t>Battery validation testing; Life cycle and characterization</t>
  </si>
  <si>
    <t>http://batterymd.com/</t>
  </si>
  <si>
    <t>5926 Patrol Rd</t>
  </si>
  <si>
    <t>Mc Clellan Park</t>
  </si>
  <si>
    <t>916-641-1807</t>
  </si>
  <si>
    <t>North Highlands</t>
  </si>
  <si>
    <t>batterymd.com; https://www.linkedin.com/company/battery-md</t>
  </si>
  <si>
    <t>Battery MD provides innovative battery testing and service solutions to OEMs of electric, hybrid, and fuel cell powered vehicles</t>
  </si>
  <si>
    <t>Battery and EV/HEV testing; employee range: 11-50</t>
  </si>
  <si>
    <t>http://batterymd.com/, http://batterymd.com/about.html</t>
  </si>
  <si>
    <t>Bechtel Global Corporation</t>
  </si>
  <si>
    <t>Engineering</t>
  </si>
  <si>
    <t>Engineering, procurement, project management</t>
  </si>
  <si>
    <t>https://www.bechtel.com/</t>
  </si>
  <si>
    <t>12011 Sunset Hills Rd</t>
  </si>
  <si>
    <t>Reston</t>
  </si>
  <si>
    <t>571-392-6300</t>
  </si>
  <si>
    <t>Questionnaire; https://www.bechtel.com/</t>
  </si>
  <si>
    <t>Bechtel Global Corporation is an engineering, procurement, and construction company that builds manufacturing facilities, power plants, LNG terminals, airports, railroad, airports, and motorways etc.</t>
  </si>
  <si>
    <t>Bechtel was awarded FEED for Mitra Chem's commercial cathode manufacturing plant that will produce LFP cathodes at commercial scale by 2025</t>
  </si>
  <si>
    <t>Belmont Scientific, Inc.</t>
  </si>
  <si>
    <t>Battery safety; Other cell testing; Disassembly; Nail penetration testing; Crush testing; X-ray computed tomography</t>
  </si>
  <si>
    <t>https://www.belmontscientific.com/testing/</t>
  </si>
  <si>
    <t>210 Stedman Street, Unit 3</t>
  </si>
  <si>
    <t>Lowell</t>
  </si>
  <si>
    <t>01815</t>
  </si>
  <si>
    <t>617-513-5393</t>
  </si>
  <si>
    <t>https://www.belmontscientific.com/</t>
  </si>
  <si>
    <t>belmontscientific.com; https://www.linkedin.com/company/belmont-scientific-inc1</t>
  </si>
  <si>
    <t>Belmont provides services in battery safety testing, specialized battery testing, chemical reactivity and relief sizing, and solid material handling.</t>
  </si>
  <si>
    <t>Contract research and battery safety testing laboratory; Employee range 2-10 (LI)</t>
  </si>
  <si>
    <t>https://www.belmontscientific.com/testing/, https://belmontscientific.com/</t>
  </si>
  <si>
    <t>Equipment service and repair</t>
  </si>
  <si>
    <t>Battery test equipment servicing</t>
  </si>
  <si>
    <t>Also provides battery test equipment and modeling software</t>
  </si>
  <si>
    <t>Black and Veatch</t>
  </si>
  <si>
    <t>Battery energy storage systems; Engineering, procurement, and construction agreements</t>
  </si>
  <si>
    <t>https://www.bv.com/</t>
  </si>
  <si>
    <t>11401 Lamar Ave</t>
  </si>
  <si>
    <t>Overland Park</t>
  </si>
  <si>
    <t>913-458-2000</t>
  </si>
  <si>
    <t>bv.com; Questionnaire</t>
  </si>
  <si>
    <t xml:space="preserve">Black &amp; Veatch specializes in engineering, consulting, and construction services, focusing on energy storage solutions and infrastructure for Li-ion battery systems.
</t>
  </si>
  <si>
    <t>https://www.bv.com/, https://www.bv.com/company/mission-vision-values/</t>
  </si>
  <si>
    <t>Blue Whale Materials LLC</t>
  </si>
  <si>
    <t>Recycling; International logistics</t>
  </si>
  <si>
    <t>https://www.bluewhalematerials.com/</t>
  </si>
  <si>
    <t>1629 K Street, Suite 300</t>
  </si>
  <si>
    <t>Washington</t>
  </si>
  <si>
    <t>DC</t>
  </si>
  <si>
    <t>20006</t>
  </si>
  <si>
    <t>202-596-5523</t>
  </si>
  <si>
    <t>Blue Whale Materials</t>
  </si>
  <si>
    <t xml:space="preserve">bluewhalematerials.com; https://www.buzzfile.com/business/Blue-Whale-Materials-LLC-202-596-5523;  https://www.electrive.com/2022/05/19/blue-whale-materials-bwm-to-build-5-recycling-plants/; </t>
  </si>
  <si>
    <t>Blue Whale Materials provides li-ion recycling solutions to safely reclaim and responsibly supply valuable critical materials like cobalt, nickel, and lithium for the growing electrified economy.</t>
  </si>
  <si>
    <t>Looking to develop domestic process and build a facility; zoominfo put employees &lt;25; LI has 1-10 and lists 5; buzzfile lists 3</t>
  </si>
  <si>
    <t>Brueckner Group USA, Inc</t>
  </si>
  <si>
    <t>https://www.brueckner-usa.com/en/</t>
  </si>
  <si>
    <t>200 International Drive</t>
  </si>
  <si>
    <t>Portsmouth</t>
  </si>
  <si>
    <t>03801</t>
  </si>
  <si>
    <t>603-929-3900</t>
  </si>
  <si>
    <t>Brueckner Group</t>
  </si>
  <si>
    <t>https://www.brueckner.com/</t>
  </si>
  <si>
    <t>Siegsdorf</t>
  </si>
  <si>
    <t>brueckner.com; brueckner-usa.com; https://www.zoominfo.com/c/brueckner-group-usa-inc/357617117</t>
  </si>
  <si>
    <t>Brueckner Group USA sells and supports Brückner Group GmbH's products in North America, focusing on polymer and fiber machinery to enhance customer productivity and profitability.</t>
  </si>
  <si>
    <t>https://www.brueckner-usa.com/en/, https://www.brueckner-usa.com/en/About-us</t>
  </si>
  <si>
    <t>Vacuum equipment service and repair</t>
  </si>
  <si>
    <t>C4V</t>
  </si>
  <si>
    <t xml:space="preserve">Consulting </t>
  </si>
  <si>
    <t xml:space="preserve">Electrode Design and Process Development </t>
  </si>
  <si>
    <t>https://www.chargecccv.com/</t>
  </si>
  <si>
    <t xml:space="preserve"> 45 Murray Hill Rd</t>
  </si>
  <si>
    <t>Vestal</t>
  </si>
  <si>
    <t>607-224-2225</t>
  </si>
  <si>
    <t>Questionnaire; https://www.zoominfo.com/c/c4v/477997851; https://www.linkedin.com/company/chargecccv</t>
  </si>
  <si>
    <t xml:space="preserve">C4V specializes in lithium-ion battery technology, focusing on advanced electrode design and process development for next-generation storage materials. </t>
  </si>
  <si>
    <t>LI lists 22 employees; Zoominfo lists &lt;25</t>
  </si>
  <si>
    <t>Calogy Solutions</t>
  </si>
  <si>
    <t xml:space="preserve">Thermal management Services </t>
  </si>
  <si>
    <t>Battery thermal characterization and analysis</t>
  </si>
  <si>
    <t>https://www.calogysolutions.com/</t>
  </si>
  <si>
    <t>4441 Boulevard Industriel</t>
  </si>
  <si>
    <t>Sherbrooke</t>
  </si>
  <si>
    <t>J1L 2S9</t>
  </si>
  <si>
    <t>819-200 3083</t>
  </si>
  <si>
    <t>calogysolutions.com; Propulsion Quebec; https://ca.linkedin.com/company/calogysolutions; ZoomInfo has &lt; 25 employees</t>
  </si>
  <si>
    <t xml:space="preserve">Calogy Solutions provides design and sizing of thermal management systems particularly for batteries. </t>
  </si>
  <si>
    <t>https://www.calogysolutions.com/, https://www.calogysolutions.com/en/about_us/</t>
  </si>
  <si>
    <t>Concentric LLC</t>
  </si>
  <si>
    <t xml:space="preserve">Battery power as a service </t>
  </si>
  <si>
    <t>https://www.concentricusa.com/</t>
  </si>
  <si>
    <t>1621 W Crosby Rd</t>
  </si>
  <si>
    <t>888-981-7603</t>
  </si>
  <si>
    <t>concentricusa.com</t>
  </si>
  <si>
    <t>Concentric LLC provides energy storage solutions, specializing in advanced battery technology and services for grid, commercial, and industrial applications.</t>
  </si>
  <si>
    <t>Has numerous locations in US; listed facility is HQ</t>
  </si>
  <si>
    <t>https://www.concentricusa.com/, https://www.concentricusa.com/about-us/</t>
  </si>
  <si>
    <t>Coulometrics</t>
  </si>
  <si>
    <t xml:space="preserve">Materials, Testing and assembly </t>
  </si>
  <si>
    <t>https://www.coulometrics.com/</t>
  </si>
  <si>
    <t>1086 Duncan Ave</t>
  </si>
  <si>
    <t xml:space="preserve"> Chattanooga</t>
  </si>
  <si>
    <t>423-954-7766</t>
  </si>
  <si>
    <t>coulometrics.com; https://www.linkedin.com/company/coulometrics; https://www.zoominfo.com/c/coulometrics-llc/358190869</t>
  </si>
  <si>
    <t>Coulometrics provides material development devices, battery assembly and testing, toll coating, and battery manufacturing</t>
  </si>
  <si>
    <t>Offers testing along with R&amp;D; LI lists 8 employees; ZoomInfo lists &lt; 25</t>
  </si>
  <si>
    <t>CSA Group</t>
  </si>
  <si>
    <t>Cell; Pack; Module; Energy storage system, e-mobility; Other battery-powered products testing and certification</t>
  </si>
  <si>
    <t>https://www.csagroup.org/</t>
  </si>
  <si>
    <t>178 Rexdale Blvd.</t>
  </si>
  <si>
    <t>M9W 1R3</t>
  </si>
  <si>
    <t>416-747-4000</t>
  </si>
  <si>
    <t>csagroup.org; https://www.zoominfo.com/pic/csa-group/23088224</t>
  </si>
  <si>
    <t>CSA Group is  providing standards development, product testing, certification, and consumer product evaluation services.</t>
  </si>
  <si>
    <t>Has 2198 employees globally and 1778 in N. America</t>
  </si>
  <si>
    <t>https://www.csagroup.org/, https://www.csagroup.org/about-csa-group/</t>
  </si>
  <si>
    <t>Customized Energy Solutions</t>
  </si>
  <si>
    <t>Logistics</t>
  </si>
  <si>
    <t>https://www.ces-ltd.com/</t>
  </si>
  <si>
    <t>1528 Walnut Street, Floor 22</t>
  </si>
  <si>
    <t>215-875-9440</t>
  </si>
  <si>
    <t>ces-ltd.com; https://www.zoominfo.com/c/customized-energy-solutions-ltd/13730244</t>
  </si>
  <si>
    <t>Customized Energy Solutions offers specialized services in energy market intelligence, consulting, and technology solutions to manage energy operations and planning.</t>
  </si>
  <si>
    <t>https://www.ces-ltd.com/, https://ces-ltd.com/about/</t>
  </si>
  <si>
    <t>Battery testing</t>
  </si>
  <si>
    <t>50 Waterview Drive #130</t>
  </si>
  <si>
    <t>06484</t>
  </si>
  <si>
    <t>Digatron Power Electronics GmbH</t>
  </si>
  <si>
    <t>Simulation and Testing and/or certification</t>
  </si>
  <si>
    <t>Simulation; Small-scale testing; Materials characterization</t>
  </si>
  <si>
    <t>https://www.ecpowergroup.com/</t>
  </si>
  <si>
    <t>ecpowergroup.com; Questionnaire; https://www.datanyze.com/companies/ec-power/355352194</t>
  </si>
  <si>
    <t>EC Power develops advanced battery technology, focusing on innovative solutions for thermal management and energy storage in electric vehicles and other applications.</t>
  </si>
  <si>
    <t>Eclipse Energy LLC</t>
  </si>
  <si>
    <t>Testing and/or Certification</t>
  </si>
  <si>
    <t>Testing</t>
  </si>
  <si>
    <t>http://www.eclipseenergy.us/</t>
  </si>
  <si>
    <t>1752 Fields Blvd.</t>
  </si>
  <si>
    <t>Greenfield</t>
  </si>
  <si>
    <t>317-318-9993</t>
  </si>
  <si>
    <t xml:space="preserve">Greenfield </t>
  </si>
  <si>
    <t>eclipseenergy.us; https://www.linkedin.com/company/eclipseenergy</t>
  </si>
  <si>
    <t xml:space="preserve">Eclipse Energy (now owned by Blue Whale) provides tailored battery testing and evaluation services for the increasingly diverse set of battery chemistries, enabling a growing circular economy. </t>
  </si>
  <si>
    <t>http://www.eclipseenergy.us/, https://www.bluewhalematerials.com/news</t>
  </si>
  <si>
    <t>Ecobat</t>
  </si>
  <si>
    <t>https://www.ecobat.com/</t>
  </si>
  <si>
    <t>4828 Calvert St</t>
  </si>
  <si>
    <t>214-242-0357</t>
  </si>
  <si>
    <t>https://www.Ecobat.com/</t>
  </si>
  <si>
    <t>rsrtechnolgies.com; https://www.zoominfo.com/c/rsr-technologies-inc/389327219; ecobat.com</t>
  </si>
  <si>
    <t>Ecobat focuses on closed-loop recycling for lead and lithium batteries, covering collection, recycling, and distribution, aiming for high recycling rates similar to lead acid batteries</t>
  </si>
  <si>
    <t>All subsidiaries were rebranded as Ecobat; also collects, and crushes LIBs. Check if this fits here</t>
  </si>
  <si>
    <t>https://www.ecobat.com/, https://ecobat.com/about-us/</t>
  </si>
  <si>
    <t>Electric Applications Incorporated</t>
  </si>
  <si>
    <t xml:space="preserve"> Cells; Modules; Full battery packs</t>
  </si>
  <si>
    <t>https://www.electric-applications.com/</t>
  </si>
  <si>
    <t>1337 E Washington St</t>
  </si>
  <si>
    <t>480-448-1346</t>
  </si>
  <si>
    <t>Electric Applications, Inc.</t>
  </si>
  <si>
    <t>Questionnaire; electric-applications.com; https://www.konaequity.com/company/electric-applications-incorporated-4393406869/</t>
  </si>
  <si>
    <t>Electric Applications Incorporated specializes in battery testing, evaluation, certification, R&amp;D, and application simulation, supported by a state-of-the-art lab in Phoenix.</t>
  </si>
  <si>
    <t>https://www.electric-applications.com/, https://www.electric-applications.com/about/</t>
  </si>
  <si>
    <t>Design; Packs manufacturing; Cell manufacturing</t>
  </si>
  <si>
    <t xml:space="preserve">https://www.electrochemsolutions.com/ </t>
  </si>
  <si>
    <t>781-575-0800</t>
  </si>
  <si>
    <t>https://www.integer.net/</t>
  </si>
  <si>
    <t>electrochemsolutions.com; https://www.buzzfile.com/business/Electrochem-Solutions,-Inc.-781-575-0800</t>
  </si>
  <si>
    <t>Electrochem Solutions, Inc. specializes in custom battery solutions and wireless sensing technologies for critical industrial applications, including medical, military, and energy sectors.</t>
  </si>
  <si>
    <t>Makes custom cells and packs for Li-ion; also does consulting and design/development</t>
  </si>
  <si>
    <t>https://www.integer.net/, https://www.integer.net/company/about/default.aspx</t>
  </si>
  <si>
    <t>Design; Custom cells; Packs</t>
  </si>
  <si>
    <t>Energy Assurance</t>
  </si>
  <si>
    <t>https://www.energy-assurance.com/</t>
  </si>
  <si>
    <t>2350 Centennial Drive</t>
  </si>
  <si>
    <t>Gainesville</t>
  </si>
  <si>
    <t>30504</t>
  </si>
  <si>
    <t>404-954-2054</t>
  </si>
  <si>
    <t>energy-assurance.com; https://pitchbook.com/profiles/company/435164-50#overview</t>
  </si>
  <si>
    <t xml:space="preserve">Energy Assurance is a comprehensive battery testing company
that provides customizable regulatory and performance-based evaluations. </t>
  </si>
  <si>
    <t>https://www.energy-assurance.com/, https://www.energy-assurance.com/company/</t>
  </si>
  <si>
    <t>Energy Safety Response Group (ESRG)</t>
  </si>
  <si>
    <t>Battery fire testing; Other tests</t>
  </si>
  <si>
    <t>https://www.energyresponsegroup.com/</t>
  </si>
  <si>
    <t>8350 US Highway 23 North</t>
  </si>
  <si>
    <t>Delaware</t>
  </si>
  <si>
    <t>43015</t>
  </si>
  <si>
    <t>833-723-3377</t>
  </si>
  <si>
    <t>Energy Safety Response Group</t>
  </si>
  <si>
    <t>energyresponsegroup.com; https://www.linkedin.com/company/energy-storage-response-group/</t>
  </si>
  <si>
    <t>Energy Safety Response Group specializes in providing emergency response, safety, and risk management services for the energy sector, particularly focusing on battery and renewable energy incidents.</t>
  </si>
  <si>
    <t>LinkedIn: 11-50</t>
  </si>
  <si>
    <t>https://www.energyresponsegroup.com/, https://www.energyresponsegroup.com/about</t>
  </si>
  <si>
    <t>Battery maintenance</t>
  </si>
  <si>
    <t>https://www.enersys.com/</t>
  </si>
  <si>
    <t>2366 Bernville Road</t>
  </si>
  <si>
    <t>19605</t>
  </si>
  <si>
    <t>610-208-1991</t>
  </si>
  <si>
    <t>Enersys trained professionals ensure product installation meets client standards and commission equipment for operational assurance before leaving the site.</t>
  </si>
  <si>
    <t>https://www.enersys.com/, https://www.enersys.com/en/about-us/company-background/</t>
  </si>
  <si>
    <t>Epec Engineering Technologies</t>
  </si>
  <si>
    <t>Toll manufacturing</t>
  </si>
  <si>
    <t>Cells; Packs</t>
  </si>
  <si>
    <t>https://www.epectec.com/</t>
  </si>
  <si>
    <t>176 Samuel Barnet Boulevard</t>
  </si>
  <si>
    <t>New Bedford</t>
  </si>
  <si>
    <t>02745</t>
  </si>
  <si>
    <t>508-995-5171</t>
  </si>
  <si>
    <t>epectec.com; https://www.zoominfo.com/pic/epec-engineered-technologies/13140186</t>
  </si>
  <si>
    <t>Epec Engineered Technologies provides customized electronics solutions, offering technical expertise, efficient manufacturing, and fast delivery to over 5,000 customers in various industries.</t>
  </si>
  <si>
    <t>https://www.epectec.com/, https://www.epectec.com/about/overview/</t>
  </si>
  <si>
    <t>Exponent</t>
  </si>
  <si>
    <t>Safety Testing and analysis</t>
  </si>
  <si>
    <t>https://www.exponent.com/</t>
  </si>
  <si>
    <t>149 Commonwealth Drive</t>
  </si>
  <si>
    <t>888-656-EXPO</t>
  </si>
  <si>
    <t xml:space="preserve">Exponent </t>
  </si>
  <si>
    <t>exponent.com; Email; https://www.linkedin.com/company/exponent#:~:text=Our%20staff%20of%20900%20are,is%20certified%20to%20ISO%209001.</t>
  </si>
  <si>
    <t>Exponent offers consulting and research services, focusing on risk analysis, failure investigation, and safety evaluations for Li-ion battery technology and other industries.</t>
  </si>
  <si>
    <t>900 employees in 20 offices in the US and 7 international offices</t>
  </si>
  <si>
    <t>https://www.exponent.com/, https://www.exponent.com/company-about, https://www.exponent.com/industries/energy</t>
  </si>
  <si>
    <t>Cells; Atomic layer deposition on separators; Cathodes; Anodes; Separators or solid electrolyte</t>
  </si>
  <si>
    <t>12300 Grant St.</t>
  </si>
  <si>
    <t>Questionnaire; forgenano.com; https://www.zoominfo.com/pic/forge-nano-inc/398065114</t>
  </si>
  <si>
    <t>Forge Nano specializes in advanced coating technology, using atomic layer deposition for improving the performance of materials, including Li-ion batteries</t>
  </si>
  <si>
    <t xml:space="preserve"> Lithium-ion cells</t>
  </si>
  <si>
    <t>https://www.gsyuasa-lp.com/</t>
  </si>
  <si>
    <t>https://www.gs-yuasa.com/en/</t>
  </si>
  <si>
    <t>gsyuasa.com; Questionnaire; gsyusa-lp.com; https://rocketreach.co/gs-yuasa-lithium-power-profile_b5cc54b9f42e0aa9</t>
  </si>
  <si>
    <t>GYLP delivers advanced batteries and battery systems for North American clients within the aerospace, industrial, military and specialty markets.</t>
  </si>
  <si>
    <t>Guidehouse Insights</t>
  </si>
  <si>
    <t>Consulting and analysis</t>
  </si>
  <si>
    <t>https://guidehouseinsights.com/</t>
  </si>
  <si>
    <t>1375 Walnut Street, Suite 100</t>
  </si>
  <si>
    <t>Boulder</t>
  </si>
  <si>
    <t>303-997-7609</t>
  </si>
  <si>
    <t xml:space="preserve">Boulder </t>
  </si>
  <si>
    <t>guidehouseinsights.com; https://www.zoominfo.com/c/guidehouse-inc/495875670</t>
  </si>
  <si>
    <t>Guidehouse Insights is a market intelligence team that provides emerging technology research, data, and benchmarking services for today’s rapidly changing and highly regulated industries.</t>
  </si>
  <si>
    <t>https://guidehouseinsights.com/, https://guidehouseinsights.com/who-wes-are</t>
  </si>
  <si>
    <t>Engineering for manufacturing equipment</t>
  </si>
  <si>
    <t>Cell manufacturing (Coater, Calender, Slitter, Notching, Stacking, Formation), Module &amp; Pack manufacturing (Module and Pack manufacturing line), Material (Sintering equipment for Cathode and anode)</t>
  </si>
  <si>
    <t>6000 Phyllis Drive</t>
  </si>
  <si>
    <t>Cypress</t>
  </si>
  <si>
    <t>323-383-3662</t>
  </si>
  <si>
    <t>Hanwha Corporation</t>
  </si>
  <si>
    <t>Korea</t>
  </si>
  <si>
    <t>Questionnaire; https://www.hanwha.com/en/about_hanwha/global_footprint.html</t>
  </si>
  <si>
    <t>taebeom.lee@hanwha.com</t>
  </si>
  <si>
    <t>Jabil Inc.</t>
  </si>
  <si>
    <t>Many</t>
  </si>
  <si>
    <t>https://www.jabil.com/</t>
  </si>
  <si>
    <t>888 Executive Center Drive W Suite 200</t>
  </si>
  <si>
    <t>St. Petersburg</t>
  </si>
  <si>
    <t>312-664-1333</t>
  </si>
  <si>
    <t>Jabil, Inc.</t>
  </si>
  <si>
    <t>jabil.com</t>
  </si>
  <si>
    <t xml:space="preserve">Jabil Inc. is a global manufacturing services company, offering comprehensive design, engineering, production, and supply chain solutions for a wide range of industries including lithium-ion batteries </t>
  </si>
  <si>
    <t>Numerous contract manufacturing sites in NA and around the world;  Location provided is HQ</t>
  </si>
  <si>
    <t>https://www.jabil.com/, https://www.jabil.com/about-us.html</t>
  </si>
  <si>
    <t>Johnson Controls</t>
  </si>
  <si>
    <t>https://www.johnsoncontrols.com/</t>
  </si>
  <si>
    <t>Cork</t>
  </si>
  <si>
    <t>Munster</t>
  </si>
  <si>
    <t>johnsoncontrols.com</t>
  </si>
  <si>
    <t xml:space="preserve">
Johnson Controls specializes in smart building technologies, leveraging AI and data to enhance building health, sustainability, and performance, leading towards autonomous buildings.</t>
  </si>
  <si>
    <t>Numerous locations.</t>
  </si>
  <si>
    <t>https://www.johnsoncontrols.com/, https://www.johnsoncontrols.com/about-us/our-company</t>
  </si>
  <si>
    <t>Koura Global</t>
  </si>
  <si>
    <t>Liquid electrolyte</t>
  </si>
  <si>
    <t>https://www.kouraglobal.com/</t>
  </si>
  <si>
    <t>4990 B ICI Road</t>
  </si>
  <si>
    <t>San Gabriel</t>
  </si>
  <si>
    <t>225-642-0094</t>
  </si>
  <si>
    <t xml:space="preserve">Waltham </t>
  </si>
  <si>
    <t>Questionnaire; https://www.zoominfo.com/pic/koura/482211834</t>
  </si>
  <si>
    <t>Koura is a global leader in the development, manufacture and supply of fluor products that play a fundamental role in enhancing everyday lives.</t>
  </si>
  <si>
    <t>Lithium Werks Inc.</t>
  </si>
  <si>
    <t>Product engineering; Applications engineering support</t>
  </si>
  <si>
    <t>https://www.lithiumwerks.com/</t>
  </si>
  <si>
    <t>2590 Oakmont Dr. Suite 410</t>
  </si>
  <si>
    <t>Enschede</t>
  </si>
  <si>
    <t>Overijssel</t>
  </si>
  <si>
    <t>The Netherlands</t>
  </si>
  <si>
    <t>Questionnaire; lithiumwerks.com; https://lithiumwerks.com/?utm_source=zippia</t>
  </si>
  <si>
    <t xml:space="preserve">Lithium Werks is a subsidiary of Reliance and is a fast-growing global lithium-ion battery company with production facilities in China and offices in the USA and the Netherlands. </t>
  </si>
  <si>
    <t>Lithium Werks was acquired by Reliance New Energy Limited in March 2022</t>
  </si>
  <si>
    <t>Lux Research Inc.</t>
  </si>
  <si>
    <t>Strategic consulting; Logistics</t>
  </si>
  <si>
    <t>https://www.luxresearchinc.com/</t>
  </si>
  <si>
    <t>100 Franklin Street</t>
  </si>
  <si>
    <t>02110</t>
  </si>
  <si>
    <t>617-502-5300</t>
  </si>
  <si>
    <t>luxresearchinc.com;https://www.zoominfo.com/c/lux-research-inc/72959265</t>
  </si>
  <si>
    <t>Lux is a research and advisory firm, focused on sustainable innovation that is commercially viable.</t>
  </si>
  <si>
    <t>135 E 57th Street</t>
  </si>
  <si>
    <t>617-502-5301</t>
  </si>
  <si>
    <t>luxresearchinc.com; https://www.zoominfo.com/c/lux-research-inc/72959265</t>
  </si>
  <si>
    <t>Manz USA Inc</t>
  </si>
  <si>
    <t>Equipment support; Automation service support; Installation.</t>
  </si>
  <si>
    <t>https://www.manz.com/</t>
  </si>
  <si>
    <t>376 Dry Bridge Road, B-2</t>
  </si>
  <si>
    <t>North Kingstown</t>
  </si>
  <si>
    <t>RI</t>
  </si>
  <si>
    <t>02852</t>
  </si>
  <si>
    <t>401-295-2150</t>
  </si>
  <si>
    <t>Manz AG</t>
  </si>
  <si>
    <t>Reutlinger</t>
  </si>
  <si>
    <t>Questionnaire; manz.com; https://www.buzzfile.com/business/Manz-Usa,-Inc.-401-295-2150</t>
  </si>
  <si>
    <t>Manz AG specializes in high-tech engineering for the automotive, battery production, electronics, and energy sectors, offering innovative production solutions from lab to mass production.</t>
  </si>
  <si>
    <t>https://www.manz.com/, https://www.manz.com/en/company/profile/</t>
  </si>
  <si>
    <t>MaxPower Inc.</t>
  </si>
  <si>
    <t>https://www.maxpowerinc.com/</t>
  </si>
  <si>
    <t>141 Christopher Ln</t>
  </si>
  <si>
    <t>Harleysville</t>
  </si>
  <si>
    <t>215-256-4575</t>
  </si>
  <si>
    <t>Questionnaire; maxpowerinc.com;</t>
  </si>
  <si>
    <t>MaxPower specializes in custom-designed lithium-ion and other batteries, focusing on research, development, and production for demanding conditions including extreme temperatures and high power needs.</t>
  </si>
  <si>
    <t>Website states &gt; 20; estimated at 25</t>
  </si>
  <si>
    <t>https://www.maxpowerinc.com/, https://www.maxpowerinc.com/Our-Services.html, https://www.maxpowerinc.com/Our-Capabilities.html</t>
  </si>
  <si>
    <t>Mobile Power Solutions</t>
  </si>
  <si>
    <t>Testing; Pack assembly design</t>
  </si>
  <si>
    <t>https://www.mobilepowersolutions.com/</t>
  </si>
  <si>
    <t>6260 SW Arctic Dr.</t>
  </si>
  <si>
    <t>Beaverton</t>
  </si>
  <si>
    <t>97005</t>
  </si>
  <si>
    <t>503-645-6789</t>
  </si>
  <si>
    <t>mobilepowersolutions.com; https://www.zoominfo.com/c/mobile-power-solutions/59114917</t>
  </si>
  <si>
    <t>Mobile Power Solutions offers comprehensive battery regulatory compliance, safety and performance testing, as well as complex prototyping and pack assembly.</t>
  </si>
  <si>
    <t>National Power Corp.</t>
  </si>
  <si>
    <t>Custom packs</t>
  </si>
  <si>
    <t>https://www.nationalpower.com/</t>
  </si>
  <si>
    <t>4330 W. Belmont Ave.</t>
  </si>
  <si>
    <t>773-685-2662</t>
  </si>
  <si>
    <t>nationalpower.com; https://growjo.com/company/National_Power_Corporation</t>
  </si>
  <si>
    <t>National Power is a leading custom battery pack assembler, known for its commitment to quality, innovation, and customer service, catering to a global OEM customer base in various high-tech sectors.</t>
  </si>
  <si>
    <t>https://www.nationalpower.com/, https://www.nationalpower.com/about-us/</t>
  </si>
  <si>
    <t>Air pollution control, dust filtration equipment service, maintenance and repair</t>
  </si>
  <si>
    <t>https://www.nedermanmikropul.com/en/</t>
  </si>
  <si>
    <t>Nederman offers over 70 years of expertise in providing clean air solutions to enhance work environments, production efficiency, and environmental compliance across various industries.</t>
  </si>
  <si>
    <t>NEI Corporation</t>
  </si>
  <si>
    <t>Electrode powder fabrication</t>
  </si>
  <si>
    <t>https://www.neicorporation.com/</t>
  </si>
  <si>
    <t>400 Apgar Dr.</t>
  </si>
  <si>
    <t>Somerset</t>
  </si>
  <si>
    <t>08873</t>
  </si>
  <si>
    <t>732-868-3141</t>
  </si>
  <si>
    <t>neicorporation.com; Questionnaire; https://www.buzzfile.com/business/Nei-Corporation-732-868-3141</t>
  </si>
  <si>
    <t>NEI Corporation, a specialty materials company, excels in designing, developing, and manufacturing advanced materials , positioning itself as a global leader and solutions provider in nanotechnology and lithium-ion applications.</t>
  </si>
  <si>
    <t>Custom fabrication of anodes, cathodes, cells, etc.  Materials development company</t>
  </si>
  <si>
    <t>https://www.neicorporation.com/, https://www.neicorporation.com/about/</t>
  </si>
  <si>
    <t>Battery characterization; Electrochemical testing services</t>
  </si>
  <si>
    <t>Pump service/repair</t>
  </si>
  <si>
    <t>https://www.npa@netzsch.com/</t>
  </si>
  <si>
    <t>19341</t>
  </si>
  <si>
    <t>https://www.netzsch.com/en/company/</t>
  </si>
  <si>
    <t>https://www.netzsch.com/, https://www.netzsch.com/en/company/our-netzsch-credo</t>
  </si>
  <si>
    <t>NETZSCH Testing &amp; Analysis</t>
  </si>
  <si>
    <t>Sales application review; quoting services</t>
  </si>
  <si>
    <t>https://www.netzsch.com/</t>
  </si>
  <si>
    <t>129 Middlesex Turnpike</t>
  </si>
  <si>
    <t>Burlington</t>
  </si>
  <si>
    <t>01803</t>
  </si>
  <si>
    <t>NETZSCH Testing &amp; Analysis specializes in thermal analysis and thermophysical property testing, offering solutions for materials research and quality control across various industries including lithium ion batteries.</t>
  </si>
  <si>
    <t>NSL Analytical Services</t>
  </si>
  <si>
    <t>Battery materials testing</t>
  </si>
  <si>
    <t>https://www.nslanalytical.com/</t>
  </si>
  <si>
    <t>4535 Renaissance Parkway</t>
  </si>
  <si>
    <t>Cleveland</t>
  </si>
  <si>
    <t>216-475-9000</t>
  </si>
  <si>
    <t>nslanalytical.com; https://www.dnb.com/business-directory/company-profiles.nsl_analytical_services_inc.a2b753277be4c62a17c1eebc702b435e.html#:~:text=Nsl%20Analytical%20Services%2C%20Inc.%20has,million%20in%20sales%20(USD). Questionnaire; https://www.zoominfo.com/c/nsl-analytical-services-inc/28229738</t>
  </si>
  <si>
    <t xml:space="preserve">NSL is an ISO/IEC 17025 and Nadcap certified Independent Testing Laboratory providing reliable and cost-effective materials testing to customers throughout the United States and around the world. </t>
  </si>
  <si>
    <t>Chemical analysis, electrode materials powder characterization, microscopic analysis of components</t>
  </si>
  <si>
    <t>https://www.nslanalytical.com/, https://www.nslanalytical.com/about/, https://www.nslanalytical.com/about/our-mission-vision-values/</t>
  </si>
  <si>
    <t>Design services</t>
  </si>
  <si>
    <t>https://www.nuvationenergy.com/</t>
  </si>
  <si>
    <t>43.50663796591186, -80.53748532749484</t>
  </si>
  <si>
    <t>nuvation.com; Questionnaire; https://www.datanyze.com/companies/nuvation-research/83248448</t>
  </si>
  <si>
    <t>Nuvation Energy develops advanced battery management systems that optimize performance, longevity, and safety of lithium-ion battery packs for energy storage applications.</t>
  </si>
  <si>
    <t>Employees are for both locations</t>
  </si>
  <si>
    <t>https://www.nuvationenergy.com/, https://nuvationenergy.com/who-we-are/, https://nuvationenergy.com/what-we-do/</t>
  </si>
  <si>
    <t>1260 Birchwood Dr</t>
  </si>
  <si>
    <t>408-228-5580</t>
  </si>
  <si>
    <t>Equipment Service</t>
  </si>
  <si>
    <t>After Sales Support</t>
  </si>
  <si>
    <t>PEC produces and services turn-key systems for cell manufacturing and testing</t>
  </si>
  <si>
    <t>Perlmutter &amp; Idea Development (P&amp;ID) LLC</t>
  </si>
  <si>
    <t>Design, Engineering, management</t>
  </si>
  <si>
    <t>https://perlmutterideadevelopment.com</t>
  </si>
  <si>
    <t>9300 Hunting Court</t>
  </si>
  <si>
    <t>Matthews</t>
  </si>
  <si>
    <t>48674</t>
  </si>
  <si>
    <t>704-996-0466</t>
  </si>
  <si>
    <t xml:space="preserve">Perlmutter &amp; Idea Development is a full-service consulting company for engineering design, process solid-liquid separation, centrifugation, drying and mixing/reacting, lithium production, battery materials manufacturing and lithium-ion battery recycling.  </t>
  </si>
  <si>
    <t>Barry A. Perlmutter</t>
  </si>
  <si>
    <t>barry@perlmutterideadevelopment.com</t>
  </si>
  <si>
    <t>PH Matter LLC</t>
  </si>
  <si>
    <t>Silicon anode materials</t>
  </si>
  <si>
    <t>https://www.phmatter.com/</t>
  </si>
  <si>
    <t>6655 Singletree Dr.</t>
  </si>
  <si>
    <t>614-396-7820</t>
  </si>
  <si>
    <t>phmatter.com; https://www.datanyze.com/companies/ph-matter/355671442</t>
  </si>
  <si>
    <t>PH Matter excels in developing and commercializing carbon-based materials for electrochemical applications, offering expertise in material synthesis, electrode processing, and testing for fuel cells and batteries.</t>
  </si>
  <si>
    <t>https://www.phmatter.com/, https://www.phmatter.com/about-us/</t>
  </si>
  <si>
    <t xml:space="preserve">Plante Moran </t>
  </si>
  <si>
    <t>Consulting; Tax; Corporate Finance; Real Estate; Audit; Funding Strategy;</t>
  </si>
  <si>
    <t>https://www.plantemoran.com/</t>
  </si>
  <si>
    <t>3000 Town Center Suite 100</t>
  </si>
  <si>
    <t>Southfield</t>
  </si>
  <si>
    <t>248-223-3869</t>
  </si>
  <si>
    <t>Plante Moran HQ</t>
  </si>
  <si>
    <t xml:space="preserve">Southfield </t>
  </si>
  <si>
    <t>Dan Lee</t>
  </si>
  <si>
    <t>Dan.lee@plantemoran .com</t>
  </si>
  <si>
    <t>Polaris Battery Labs LLC</t>
  </si>
  <si>
    <t>Characterization testing; Performance verification; QC testing</t>
  </si>
  <si>
    <t>https://www.polarisbatterylabs.com/</t>
  </si>
  <si>
    <t>8114 SW Nimbus Avenue</t>
  </si>
  <si>
    <t>971-246-5066</t>
  </si>
  <si>
    <t>Polaris Battery Labs</t>
  </si>
  <si>
    <t>polarisbatterylabs.com; Questionnaire; https://www.linkedin.com/company/polaris-battery-labs-llc</t>
  </si>
  <si>
    <t xml:space="preserve">Polaris develops materials and cells for clients to reach commercialization and specializes in designing, building, and testing the materials and cells and batteries powering many application </t>
  </si>
  <si>
    <t>Process scale up; Due diligence; Market information</t>
  </si>
  <si>
    <t>Positive Energy</t>
  </si>
  <si>
    <t>https://www.positivenergy.us/</t>
  </si>
  <si>
    <t>1221 Brickell Avenue, Suite 900</t>
  </si>
  <si>
    <t>Miami</t>
  </si>
  <si>
    <t>33131</t>
  </si>
  <si>
    <t>positivenergy.us; Propulsion Quebec; https://www.zoominfo.com/pic/positivenergy/481516432</t>
  </si>
  <si>
    <t>PositivEnergy delivers comprehensive EV charging services, managing everything from permitting to installation, including Level 3 fast charging and advanced Level 2 AC charging, ensuring compatibility and efficiency for various vehicles.</t>
  </si>
  <si>
    <t>Redi Services</t>
  </si>
  <si>
    <t>Services (e.g., repair, toll manufacturing)</t>
  </si>
  <si>
    <t>https://rediusa.com/</t>
  </si>
  <si>
    <t xml:space="preserve">102 Pasture Drive </t>
  </si>
  <si>
    <t>Evanston</t>
  </si>
  <si>
    <t>WY</t>
  </si>
  <si>
    <t>831-345-2120</t>
  </si>
  <si>
    <t>Redi Services, LLC</t>
  </si>
  <si>
    <t>https://rediusa.com/locations/lyman-wy/</t>
  </si>
  <si>
    <t>Lyman</t>
  </si>
  <si>
    <t>Redi Services is a comprehensive plant and facility maintenance, general construction, and services support company.</t>
  </si>
  <si>
    <t>Mike Lingelbach</t>
  </si>
  <si>
    <t>8313452120</t>
  </si>
  <si>
    <t>Mlingelbach@rediusa.com</t>
  </si>
  <si>
    <t>Renewance</t>
  </si>
  <si>
    <t xml:space="preserve">End-of-life </t>
  </si>
  <si>
    <t>https://www.batterystewardship.com/</t>
  </si>
  <si>
    <t>1900 E. Golf Road, Suite 950</t>
  </si>
  <si>
    <t>Schaumburg</t>
  </si>
  <si>
    <t>800-233-5038</t>
  </si>
  <si>
    <t>batterystewardship.com; https://www.buzzfile.com/business/Renewance-Inc.-800-233-5038</t>
  </si>
  <si>
    <t>Renewance, Inc. offers software solutions and consultancy for managing industrial batteries throughout their lifecycle, focusing on safe, sustainable use, and end-of-life management to support a greener energy grid.</t>
  </si>
  <si>
    <t>https://www.batterystewardship.com/, https://www.batterystewardship.com/about-us/</t>
  </si>
  <si>
    <t>Ricardo Strategic Consulting</t>
  </si>
  <si>
    <t>Electric vehicle manufacturing</t>
  </si>
  <si>
    <t>https://www.ricardo.com/</t>
  </si>
  <si>
    <t>40000 Ricardo Drive</t>
  </si>
  <si>
    <t>Van Buren Township</t>
  </si>
  <si>
    <t>734-397-6666</t>
  </si>
  <si>
    <t>Shoreham-by-Sea</t>
  </si>
  <si>
    <t>West Sussex</t>
  </si>
  <si>
    <t>rcs.ricardo.com; ricardo.com; https://www.buzzfile.com/business/Ricardo,-Inc.-734-397-6666</t>
  </si>
  <si>
    <t>Ricardo is a global strategic, environmental and engineering consultancy at the intersection of transport, energy and global climate agendas, solving the most complex issues to help achieve a safe and sustainable world.</t>
  </si>
  <si>
    <t>https://www.ricardo.com/, https://www.ricardo.com/en/who-we-are</t>
  </si>
  <si>
    <t>Saft America Inc.</t>
  </si>
  <si>
    <t>Thomasnet: Battery Packs / manufacturers; dnb.com/business-directory/company-profiles.saft_america_inc.; https://www.buzzfile.com/business/Transportation-Division-229-245-2872</t>
  </si>
  <si>
    <t>Over 4,000 employees worldwide</t>
  </si>
  <si>
    <t>SGS North America Inc</t>
  </si>
  <si>
    <t>Testing and/ or certification</t>
  </si>
  <si>
    <t>https://www.sgs.com/en-us/services/battery-testing</t>
  </si>
  <si>
    <t>201 Route 17 North</t>
  </si>
  <si>
    <t>Rutherford</t>
  </si>
  <si>
    <t>07070</t>
  </si>
  <si>
    <t>707-554-4611</t>
  </si>
  <si>
    <t>SGS North America Inc.</t>
  </si>
  <si>
    <t>https://www.sgs.com/en-us</t>
  </si>
  <si>
    <t>Naperville</t>
  </si>
  <si>
    <t>Questionnaire; https://www.sgs.com/en-us; https://www.sgs.com/en-us/services/battery-testing</t>
  </si>
  <si>
    <t>SGS is a partner to automotive and battery industry offering a range of testing services for inspection of cells, modules and entire battery systems for all kinds of electrified vehicles.</t>
  </si>
  <si>
    <t>https://www.sionpower.com/</t>
  </si>
  <si>
    <t>sionpower.com; https://www.linkedin.com/company/sion-power#:~:text=Headquartered%20in%20Tucson%2C%20Arizona%2C%20Sion,500%20patents%20issued%20and%20pending.</t>
  </si>
  <si>
    <t>Sion Power develops advanced high-energy lithium-metal rechargeable batteries, featuring dendrite-resistant technology, catering to the future needs of the electric vehicle and aerospace markets.</t>
  </si>
  <si>
    <t>Performs testing on their own batteries</t>
  </si>
  <si>
    <t>SolidVert Renewable Energy Technology Inc.</t>
  </si>
  <si>
    <t xml:space="preserve">Analysis </t>
  </si>
  <si>
    <t>https://solidvert.com/</t>
  </si>
  <si>
    <t>6553 13e Avenue</t>
  </si>
  <si>
    <t>28105</t>
  </si>
  <si>
    <t>348 358 1180</t>
  </si>
  <si>
    <t>SolidVert provides consulting services in renewable energy focusing on energy storage
• Techno-economic analysis
• Due Diligence
• Battery Analytics
• Li-ion Degradation
• Warranty Analysis 
• Sizing and modelling hybrid systems
• Revenue (application) stacking</t>
  </si>
  <si>
    <t>Peter Krabb</t>
  </si>
  <si>
    <t>438-458-1180</t>
  </si>
  <si>
    <t>peter.krabb@solidvert.com</t>
  </si>
  <si>
    <t>Southwest Research Institute</t>
  </si>
  <si>
    <t>https://www.swri.org/</t>
  </si>
  <si>
    <t>4622 Runway Boulevard</t>
  </si>
  <si>
    <t>734-2632813</t>
  </si>
  <si>
    <t>San Antonio</t>
  </si>
  <si>
    <t>swri.org; https://www.linkedin.com/company/southwest-research-institute#:~:text=The%20staff%20numbers%20approximately%203%2C000,engineering%20and%20the%20physical%20sciences.</t>
  </si>
  <si>
    <t>Southwest Research Institute specializes in applied research and development, providing multidisciplinary, independent R&amp;D services to government and industry in a wide range of scientific and engineering disciplines.</t>
  </si>
  <si>
    <t>Offers testing for clients integrated into their R&amp;D; 3,000 employees at &gt;10 locations</t>
  </si>
  <si>
    <t>https://www.swri.org/, https://www.swri.org/who-we-are</t>
  </si>
  <si>
    <t>Spiers New Technologies</t>
  </si>
  <si>
    <t>Contract design;  Non-vehicle system manufacturing</t>
  </si>
  <si>
    <t>https://www.spiersnewtechnologies.com/</t>
  </si>
  <si>
    <t>1500 SE 89th St</t>
  </si>
  <si>
    <t>Oklahoma City</t>
  </si>
  <si>
    <t>405-605-8066</t>
  </si>
  <si>
    <t>Spiers New Technology</t>
  </si>
  <si>
    <t>spiersnewtechnologies.com; Kelleher et al 2019; https://oklahoma.gov/ocast/about-ocast/news/snt-8-13-20.html#:~:text=Today%20it%20employs%2070%20people,Street%20just%20east%20of%20I35.</t>
  </si>
  <si>
    <t>Spiers New Technologies specializes in the lifecycle management of advanced battery packs for electric vehicles, including repair, remanufacturing, refurbishing, and recycling services.</t>
  </si>
  <si>
    <t>Sudano Consulting Inc.</t>
  </si>
  <si>
    <t>Engineering Analysis</t>
  </si>
  <si>
    <t>https://www.sudanoconsulting.com/</t>
  </si>
  <si>
    <t>3928 Joachim Du Bellay</t>
  </si>
  <si>
    <t>Laval</t>
  </si>
  <si>
    <t>H1X 2Y8</t>
  </si>
  <si>
    <t>514-235-4646</t>
  </si>
  <si>
    <t>Sudano provides engineering consulting services for the facility planning and sourcing of battery and supercapacitor equipment for electrode and cell fabrication.</t>
  </si>
  <si>
    <t>Anthony Sudano</t>
  </si>
  <si>
    <t>asudano@sudanoconsulting.com</t>
  </si>
  <si>
    <t>Synthio Chemicals</t>
  </si>
  <si>
    <t>Process development</t>
  </si>
  <si>
    <t>Manufacturing; Process development</t>
  </si>
  <si>
    <t>https://www.synthiochem.com/</t>
  </si>
  <si>
    <t>580 Burbank St, Suite 105</t>
  </si>
  <si>
    <t>Broomfield</t>
  </si>
  <si>
    <t>720-340-3715</t>
  </si>
  <si>
    <t>synthiochem.com; https://www.linkedin.com/company/synthiochemicals</t>
  </si>
  <si>
    <t>Synthio Chemicals specializes in process design and manufacturing fine and specialty chemicals for the chemical, defense, and aerospace industries, using proprietary equipment and techniques for a wide production scale.</t>
  </si>
  <si>
    <t>Workforce Range:  1-10; Focuses on process development and intensification, especially with ionic liquids; Also consults in IP for ionic liquids</t>
  </si>
  <si>
    <t>https://www.synthiochem.com/, https://www.synthiochem.com/services</t>
  </si>
  <si>
    <t>Treetown Tech</t>
  </si>
  <si>
    <t>Engineering
Consultation and Product Development</t>
  </si>
  <si>
    <t>https://www.treetowntech.com/</t>
  </si>
  <si>
    <t>1665 Highland Drive</t>
  </si>
  <si>
    <t>48108</t>
  </si>
  <si>
    <t xml:space="preserve"> 734- 436-3060</t>
  </si>
  <si>
    <t>Chris Silkowski</t>
  </si>
  <si>
    <t>248-420-7093</t>
  </si>
  <si>
    <t>chris.silkowski@treetowntech.com</t>
  </si>
  <si>
    <t>UL Solutions</t>
  </si>
  <si>
    <t>https://www.ul.com/</t>
  </si>
  <si>
    <t>333 Pfingsten Rd.</t>
  </si>
  <si>
    <t>Northbrook</t>
  </si>
  <si>
    <t>877-854-3577</t>
  </si>
  <si>
    <t>ULSolutions</t>
  </si>
  <si>
    <t>Email from M. Vidal</t>
  </si>
  <si>
    <t xml:space="preserve">UL Solutions, a  leader in applied safety science, transforms safety and security  challenges into customer opportunities. UL Solutions delivers testing, inspection and certification services, software and consulting, including energy storage. </t>
  </si>
  <si>
    <t>UL has ~15,000 employees in &gt;100 locations</t>
  </si>
  <si>
    <t>Volkswagen</t>
  </si>
  <si>
    <t>https://www.volkswagengroupofamerica.com/</t>
  </si>
  <si>
    <t>8001 Volkswagen Dr</t>
  </si>
  <si>
    <t>423-826-4201</t>
  </si>
  <si>
    <t>Volkswagen AG</t>
  </si>
  <si>
    <t>volkswagengroupofamerica.com</t>
  </si>
  <si>
    <t xml:space="preserve">Volkswagen Group of America, is a subsidiary of Volkswagen AG one of the world’s leading automobile manufacturers and the largest carmaker in Europe is moving rapidly toward vehicle electrification </t>
  </si>
  <si>
    <t>Wood Mackenzie Power and Renewables</t>
  </si>
  <si>
    <t>https://www.woodmac.com/industry/power-and-renewables/</t>
  </si>
  <si>
    <t>One Park Place, Suite 575</t>
  </si>
  <si>
    <t>Annapolis</t>
  </si>
  <si>
    <t>21401</t>
  </si>
  <si>
    <t>443-558-1401</t>
  </si>
  <si>
    <t>Wood Mackenzie</t>
  </si>
  <si>
    <t>https://www.woodmac.com</t>
  </si>
  <si>
    <t>Jersey City</t>
  </si>
  <si>
    <t xml:space="preserve">Wood Mackenzie collaborates at the intersection of people, data, and technology, offering advanced analytics and modeling to deliver value to customers and, through them, to society, with speed and precision. </t>
  </si>
  <si>
    <t>Lafayette City Center, 2nd Floor</t>
  </si>
  <si>
    <t>02111</t>
  </si>
  <si>
    <t>617-500-4257</t>
  </si>
  <si>
    <t>335  8th Avenue SW, Suite 810</t>
  </si>
  <si>
    <t>T2P 1C9</t>
  </si>
  <si>
    <t>587-880-8990</t>
  </si>
  <si>
    <t>5847 San Felipe, 10th Floor, Suite 1000</t>
  </si>
  <si>
    <t>713-470-1600</t>
  </si>
  <si>
    <t>452 Fifth Avenue, 21st Floor</t>
  </si>
  <si>
    <t>212-915-2300</t>
  </si>
  <si>
    <t>2 Bloor Street West, Suite 1902</t>
  </si>
  <si>
    <t>M4W 3E2</t>
  </si>
  <si>
    <t>416-642-6475</t>
  </si>
  <si>
    <t>Other - Research</t>
  </si>
  <si>
    <t>6K, Inc</t>
  </si>
  <si>
    <t>Manufacturing/ process development</t>
  </si>
  <si>
    <t xml:space="preserve">Plasma UniMelt technology </t>
  </si>
  <si>
    <t>https://www.6kinc.com/6k-energy/</t>
  </si>
  <si>
    <t>6kinc.com; https://www.dnb.com/business-directory/company-profiles.6k_inc.b644c1924edee7ff24d6f97a88f0f2a2.html</t>
  </si>
  <si>
    <t>Materials</t>
  </si>
  <si>
    <t>Cathode powders</t>
  </si>
  <si>
    <t>https://www.6kinc.com/technology/materials-products/</t>
  </si>
  <si>
    <t>Manufacturing</t>
  </si>
  <si>
    <t>Cell chemistry and manufacturing</t>
  </si>
  <si>
    <t>Questionnaire;  A123systems.com</t>
  </si>
  <si>
    <t>A123 Systems specializes in R&amp;D, developing and manufacturing lithium-ion batteries and energy storage systems for electric vehicles, grid storage, and industrial applications, using advanced lithium iron phosphate and other chemistries.</t>
  </si>
  <si>
    <t>Cell Test Center</t>
  </si>
  <si>
    <t>10 Avenue E</t>
  </si>
  <si>
    <t>Hopkinton</t>
  </si>
  <si>
    <t>617-972-3473</t>
  </si>
  <si>
    <t>Research and Development</t>
  </si>
  <si>
    <t>200 West Street</t>
  </si>
  <si>
    <t>Waltham</t>
  </si>
  <si>
    <t>617-778-5700</t>
  </si>
  <si>
    <t>ADA Technologies, Inc</t>
  </si>
  <si>
    <t>Cell chemistries; Process development</t>
  </si>
  <si>
    <t>adatech.com; Questionnaire</t>
  </si>
  <si>
    <t>ADA Technologies, Inc. specializes in research and development of advanced materials and technologies to improve the safety, performance, and longevity of lithium-ion batteries.</t>
  </si>
  <si>
    <t>Lauscha Fiber International</t>
  </si>
  <si>
    <t>Silicon fiber anode</t>
  </si>
  <si>
    <t>105 E. Port Lane</t>
  </si>
  <si>
    <t>Summerville</t>
  </si>
  <si>
    <t>834-871-3200</t>
  </si>
  <si>
    <t>Unifrax Holding Co.</t>
  </si>
  <si>
    <t>unifrax.com; https://www.naics.com/company-profile-page/?co=10862</t>
  </si>
  <si>
    <t>There are at least 7 locations in NA; Alkegen is the combination of Unifrax and Lydall</t>
  </si>
  <si>
    <t>ABS Lake Orion Innovation Center</t>
  </si>
  <si>
    <t>Pack manufacturing</t>
  </si>
  <si>
    <t>248-462-6364</t>
  </si>
  <si>
    <t>Questionnaire; https://www.michigan.gov/whitmer/news/press-releases/2021/10/18/photos-governor-whitmer-joins-american-battery-solutions-at-new-lake-orion-battery-manufacturing-fa#:~:text=ABS%20will%20invest%20more%20than,their%20statewide%20workforce%20by%202023.</t>
  </si>
  <si>
    <t>American Battery Solutions delivers high-quality lithium-ion integrated battery solutions.</t>
  </si>
  <si>
    <t>American Hyperform Laboratory/ Pilot Plant</t>
  </si>
  <si>
    <t>Recycling process development</t>
  </si>
  <si>
    <t>Data; Process definition</t>
  </si>
  <si>
    <t xml:space="preserve">Hyperform provides consulting services in  lithium battery chemicals;  electrolytes;  new organic/inorganic chemicals: Li, Pb, Zn, Ni, Co, F. </t>
  </si>
  <si>
    <t>Location GPS based on center of OKC; Planned pilot plant of 24 MM lbs./yr</t>
  </si>
  <si>
    <t>Silicon anode</t>
  </si>
  <si>
    <t>Amphenol TPI</t>
  </si>
  <si>
    <t>Battery development</t>
  </si>
  <si>
    <t xml:space="preserve">Prototype cable assemblies and connectors; Design and new product development </t>
  </si>
  <si>
    <t>https://www.amphenol-sensors.com/</t>
  </si>
  <si>
    <t>2110 Notre Dame Ave, Winnipeg, MB R3H 0K1, Canada</t>
  </si>
  <si>
    <t>R3H 0K1</t>
  </si>
  <si>
    <t>204-697-2222</t>
  </si>
  <si>
    <t>Amphenol Advanced Sensors is a leading innovator in advanced sensing technologies and innovative embedded measurement solutions customized for regulatory and industry driven applications, creating value by providing critical information for real-time decisions.</t>
  </si>
  <si>
    <t>Silicon nanowire anode</t>
  </si>
  <si>
    <t>energy.gov/mesc/bipartisan-infrastructure-law-battery-materials-processing-and-battery-manufacturing-recycling; https://www.businesswire.com/news/home/20230602005357/en/Amprius-and-U.S.-Department-of-Energy-Mutually-Agree-to-End-Negotiations-for-Cost-Sharing-Grant</t>
  </si>
  <si>
    <t>Amprius pioneers the highest energy density lithium-ion batteries, enabling new applications and accelerating markets with indispensable storage capabilities using silicon nanowires.</t>
  </si>
  <si>
    <t>Arkema King of Prussia R&amp;D</t>
  </si>
  <si>
    <t>Lithium salts; Carbon nanotubes; Polyamides</t>
  </si>
  <si>
    <t>https://www.arkema.com/usa/en/united-states/headquarters/king-of-prussia-pa-hq/</t>
  </si>
  <si>
    <t>900 First Avenue</t>
  </si>
  <si>
    <t>19406</t>
  </si>
  <si>
    <t>610-878-6500</t>
  </si>
  <si>
    <t>https://www.arkema.com/</t>
  </si>
  <si>
    <t>Questionnaire; arkema.com</t>
  </si>
  <si>
    <t>Arkema is a premier provider of chemicals and materials in the global marketplace, offering innovative solutions to meet the challenges of today and tomorrow.</t>
  </si>
  <si>
    <t>Novi Plant</t>
  </si>
  <si>
    <t xml:space="preserve">Nickel manganese cobalt cathode recycling production </t>
  </si>
  <si>
    <t>https://ascendelements.com/about-us/</t>
  </si>
  <si>
    <t>Battery Resourcers</t>
  </si>
  <si>
    <t>https://www.ascendelements.com/</t>
  </si>
  <si>
    <t>Worcester</t>
  </si>
  <si>
    <t>Questionnaire; battery resourcers.com; https://www.batteryresourcers.com/news; ascendelements.com</t>
  </si>
  <si>
    <t xml:space="preserve">Ascend Elements recycles lithium-ion batteries using Hydro-to-Cathode direct precursor synthesis process recovering critical materials and producing recycled battery materials, supporting a circular economy. </t>
  </si>
  <si>
    <t>Westborough Plant</t>
  </si>
  <si>
    <t xml:space="preserve">Nickel manganese cobalt recycling precursor production </t>
  </si>
  <si>
    <t>133 Flanders Road</t>
  </si>
  <si>
    <t>01581</t>
  </si>
  <si>
    <t>774-530-6377</t>
  </si>
  <si>
    <t>Worcester Plant</t>
  </si>
  <si>
    <t>Nickel manganese cobalt recycling</t>
  </si>
  <si>
    <t>54 Rockdale St</t>
  </si>
  <si>
    <t>01606</t>
  </si>
  <si>
    <t>R&amp;D, Application Technology Center</t>
  </si>
  <si>
    <t>Cathode materials</t>
  </si>
  <si>
    <t>https://www.basf.com/jp/en/who-we-are/microsites/basf-toda-battery-materials/site.html</t>
  </si>
  <si>
    <t>23700 Chagrin Blvd</t>
  </si>
  <si>
    <t>https://www.basf.com/us/en.html</t>
  </si>
  <si>
    <t>Iselin</t>
  </si>
  <si>
    <t>basf.com</t>
  </si>
  <si>
    <t>BASF Toda America LLC develops and manufactures advanced high-energy cathode active materials for lithium-ion batteries, used in electric vehicles, electronics, and energy storage systems, focusing on performance and sustainability.</t>
  </si>
  <si>
    <t>Cabot Corp.</t>
  </si>
  <si>
    <t>Cabot Business &amp; Technology Center</t>
  </si>
  <si>
    <t>157 Concord Rd</t>
  </si>
  <si>
    <t>01821</t>
  </si>
  <si>
    <t>978-663-3455</t>
  </si>
  <si>
    <t>Questionnaire; cabotcorp.com</t>
  </si>
  <si>
    <t>Cabot Corporation is a leading global specialty chemicals and performance materials company headquartered in Boston, Massachusetts, USA.</t>
  </si>
  <si>
    <t>Conductive carbon additives, fumed metal oxides</t>
  </si>
  <si>
    <t>Cabot Corporation, a global specialty chemicals company, offers a wide range of additive materials for battery applications, focusing on conductivity, stability, and thermal runaway mitigation.</t>
  </si>
  <si>
    <t>Cadenza Innovation</t>
  </si>
  <si>
    <t>Collaboration Center</t>
  </si>
  <si>
    <t>Lithium-ion battery cells; Packs and racks</t>
  </si>
  <si>
    <t>https://cadenzainnovation.com/</t>
  </si>
  <si>
    <t>100 Reserve Road, Suite G400</t>
  </si>
  <si>
    <t>Danbury</t>
  </si>
  <si>
    <t>06810</t>
  </si>
  <si>
    <t>203-525-3663</t>
  </si>
  <si>
    <t>Cadenza Innovation Inc.</t>
  </si>
  <si>
    <t>cadenzainnovations.com; https://www.zoominfo.com/c/cadenza-innovation-inc/395808149</t>
  </si>
  <si>
    <t>Cadenza Innovation provides energy storage technology with high energy density, cost-effective, and safe lithium-ion technology solutions, licensing its simplified design for large-scale applications. Built on non-propagating thermal runaway protected cells.</t>
  </si>
  <si>
    <t>License cell technology for ESS; Has a pilot installation in NY with NYSERDA</t>
  </si>
  <si>
    <t>Camel Energy USA</t>
  </si>
  <si>
    <t>Battery and Materials</t>
  </si>
  <si>
    <t>Lithium ion battery; materials research</t>
  </si>
  <si>
    <t>Camel Group Co., Ltd. specializes in the green lead-acid battery circular industry chain and new energy lithium-ion battery circular industry chain.</t>
  </si>
  <si>
    <t>CAMX Power</t>
  </si>
  <si>
    <t>Cathode development</t>
  </si>
  <si>
    <t>https://www.camxpower.com/</t>
  </si>
  <si>
    <t>35 Hartwell Ave</t>
  </si>
  <si>
    <t>Lexington</t>
  </si>
  <si>
    <t>02421</t>
  </si>
  <si>
    <t>978-484-5000</t>
  </si>
  <si>
    <t>CAMX Power LLC</t>
  </si>
  <si>
    <t>camxpower.com; https://www.zoominfo.com/c/camx-power-llc/371243985</t>
  </si>
  <si>
    <t xml:space="preserve">CAMX develops and commercializes advanced lithium-ion batteries based on GEMX technology with engineered grain boundaries to enhance energy density, safety, and cost-effectiveness for applications like electric vehicles and grid storage. </t>
  </si>
  <si>
    <t>CAMX also has a 50 tpy pilot facility in Rowley, MA; Workforce range &lt; 25; used average</t>
  </si>
  <si>
    <t>Charge CCCV</t>
  </si>
  <si>
    <t>Licenses technologies</t>
  </si>
  <si>
    <t>2226 Center of Excellence</t>
  </si>
  <si>
    <t>Binghamton</t>
  </si>
  <si>
    <t>chargecccv.com; Questionnaire</t>
  </si>
  <si>
    <t>C4V has patented Li-Ion battery technology, focusing on electrode design and process development for advanced storage materials compatible with existing manufacturing.</t>
  </si>
  <si>
    <t>AKA C4V; IP company in LIB composition and manufacture</t>
  </si>
  <si>
    <t>CHASM Advanced Materials, Inc.</t>
  </si>
  <si>
    <t>Conductive dispersants</t>
  </si>
  <si>
    <t>https://www.chasmtek.com/</t>
  </si>
  <si>
    <t>480 Neponset St.</t>
  </si>
  <si>
    <t>Canton</t>
  </si>
  <si>
    <t>02021</t>
  </si>
  <si>
    <t>781-821-0443</t>
  </si>
  <si>
    <t>https://www.chasmtek.com</t>
  </si>
  <si>
    <t>CHASM specializes in developing advanced materials using superior carbon nanotube technology to enhance performance, cost-effectiveness, and sustainability in global applications.</t>
  </si>
  <si>
    <t>Chemours</t>
  </si>
  <si>
    <t>The Chemours Discovery Hub</t>
  </si>
  <si>
    <t>Binders; Other material development</t>
  </si>
  <si>
    <t>https://www.chemours.com/en</t>
  </si>
  <si>
    <t>201 Discovery Blvd.</t>
  </si>
  <si>
    <t>DE</t>
  </si>
  <si>
    <t>19713</t>
  </si>
  <si>
    <t>800-441-9484</t>
  </si>
  <si>
    <t>The Chemours Company</t>
  </si>
  <si>
    <t>Wilmington</t>
  </si>
  <si>
    <t>Chemours spin-off from DuPont develops chemicals that could be used for lithium-ion batteries, enhancing performance, safety, and durability in electric vehicles and energy storage applications.</t>
  </si>
  <si>
    <t>Contemporary Amperex Technology USA, Inc</t>
  </si>
  <si>
    <t>Rochester Hills</t>
  </si>
  <si>
    <t>Electric vehicles; Energy storage systems</t>
  </si>
  <si>
    <t>https://www.catl.com/en/</t>
  </si>
  <si>
    <t>2114 Austin Avenue</t>
  </si>
  <si>
    <t>48309</t>
  </si>
  <si>
    <t>248-289-6200</t>
  </si>
  <si>
    <t>Contemporary Amperex Technology</t>
  </si>
  <si>
    <t>catlbattery.com; https://automotiveoem.com/Contemporary-Amperex-Technology-USA-Inc_2318; https://www.linkedin.com/company/catlusa</t>
  </si>
  <si>
    <t>Workforce range: 11-50; used average</t>
  </si>
  <si>
    <t>Cell materials and system design</t>
  </si>
  <si>
    <t>coulometrics.com; Questionnaire; https://www.linkedin.com/company/coulometrics; https://www.zoominfo.com/c/coulometrics-llc/358190869</t>
  </si>
  <si>
    <t>Daimler - Mercedes-Benz Research &amp; Development North America, Inc.</t>
  </si>
  <si>
    <t>Ann Arbor, MI Mercedes-Benz Research &amp; Development</t>
  </si>
  <si>
    <t>Electric vehicle fast charging</t>
  </si>
  <si>
    <t>https://www.daimlertruck.com/en/innovation/powertrain/co2-neutral-technologies</t>
  </si>
  <si>
    <t>3953 Research Park Drive</t>
  </si>
  <si>
    <t>734-997-2001</t>
  </si>
  <si>
    <t>daimler.com</t>
  </si>
  <si>
    <t>Daimler MBRDNA focuses on developing, testing, and certifying advanced vehicles, design innovation, working on technology partnerships and trends EV batteries, autonomous driving, powertrain development, and vehicle design​​​​​​.</t>
  </si>
  <si>
    <t>Long Beach, CA Mercedes-Benz Research &amp; Development</t>
  </si>
  <si>
    <t>4035 Via Oro Ave</t>
  </si>
  <si>
    <t>Long Beach</t>
  </si>
  <si>
    <t>Daimler MBRDNA focuses on developing, testing, and certifying advanced vehicles, design innovation, working on technology partnerships and trends EV batteries, autonomous driving, powertrain development and vehicle design​​​​​​.</t>
  </si>
  <si>
    <t>Redford, MI  Mercedes-Benz Research &amp; Development</t>
  </si>
  <si>
    <t>Battery software</t>
  </si>
  <si>
    <t>12120 Telegraph Road</t>
  </si>
  <si>
    <t>Redford Charter Township</t>
  </si>
  <si>
    <t>Cathodes, anodes, separators</t>
  </si>
  <si>
    <t xml:space="preserve">Davis-Standard is a manufacturer of equipment to produce and coat films and foils including battery separator film and coating machines for lithium-ion batteries. </t>
  </si>
  <si>
    <t>DNV</t>
  </si>
  <si>
    <t>BEST Test and Commercialization Center</t>
  </si>
  <si>
    <t>Batteries; Modules; Packs; Energy storage systems</t>
  </si>
  <si>
    <t>https://www.DNV.com/</t>
  </si>
  <si>
    <t>2301 Mount Read Blvd</t>
  </si>
  <si>
    <t>585-340-4300</t>
  </si>
  <si>
    <t>Oslo</t>
  </si>
  <si>
    <t>Norway</t>
  </si>
  <si>
    <t>https://brandcentral.dnv.com/fileroot/gallery/dnvgl/files/original/488d38b3eae24efca8ccba9c7f62bdea/488d38b3eae24efca8ccba9c7f62bdea_low.pdf?utm_campaign=EN_Publication_Autoresponder_V2_PDF&amp;utm_medium=email&amp;utm_source=Eloqua</t>
  </si>
  <si>
    <t xml:space="preserve">DNV provides independent assurance testing and risk management services, emphasizing safety, property, and environmental protection. It offers insights for confident decision-making and set industry standards for lithium-ion batteries. </t>
  </si>
  <si>
    <t>Pilot RR: 1.5MWh/year. Full FF (2023): 75MWh+/year. Prismatic: 50MWh+/year.</t>
  </si>
  <si>
    <t>Dow Inc.</t>
  </si>
  <si>
    <t>DOW Midland</t>
  </si>
  <si>
    <t>Adhesives; Gap Fillers; Pottants; Foams; Fire Protection Materials; Thermally Conductive Materials; Coatings; Plastics</t>
  </si>
  <si>
    <t>https://www.dow.com</t>
  </si>
  <si>
    <t>2211 H.H. Dow Way</t>
  </si>
  <si>
    <t xml:space="preserve"> Midland</t>
  </si>
  <si>
    <t>989-636-1000</t>
  </si>
  <si>
    <t xml:space="preserve">AP </t>
  </si>
  <si>
    <t>Dow creates essential materials science solutions, collaborating with industry experts to address challenges, fostering growth and sustainability across various sectors such as mobility  with products like polyolefins, silicones, and acrylics.</t>
  </si>
  <si>
    <t>John C McKeen</t>
  </si>
  <si>
    <t>jcmckeen@dow.com</t>
  </si>
  <si>
    <t>989-859-6461</t>
  </si>
  <si>
    <t>Medical Power Research and Development</t>
  </si>
  <si>
    <t>Medical devices</t>
  </si>
  <si>
    <t>2000 S. County Trail</t>
  </si>
  <si>
    <t>East Greenwich</t>
  </si>
  <si>
    <t>02818</t>
  </si>
  <si>
    <t>401-471-6580</t>
  </si>
  <si>
    <t>The produce specialized mission-critical batteries for military, aerospace, and medical applications; They also sell battery chargers/analyzers;&gt; 800 employees across all locations</t>
  </si>
  <si>
    <t>Materials; Cell development</t>
  </si>
  <si>
    <t>1216 W. B Street</t>
  </si>
  <si>
    <t>eJoule Inc</t>
  </si>
  <si>
    <t>Ejoule US</t>
  </si>
  <si>
    <t>Cathode active materials</t>
  </si>
  <si>
    <t>https://ejoule.com/</t>
  </si>
  <si>
    <t>46750 Fremont Blvd STE 110</t>
  </si>
  <si>
    <t>510-573-3255</t>
  </si>
  <si>
    <t>Questionnaire; ejoule.com</t>
  </si>
  <si>
    <t>eJoule fundamentally transforms the process of manufacturing materials for high-nickel, high-capacity lithium-Ion batteries.</t>
  </si>
  <si>
    <t>CA location does R&amp;D for Asian locations piloting and producing CAM</t>
  </si>
  <si>
    <t>Electric Power Research Institute</t>
  </si>
  <si>
    <t>EPRI</t>
  </si>
  <si>
    <t>End-of-life storage; Safety; Life cycle assessment</t>
  </si>
  <si>
    <t>https://www.epri.com/</t>
  </si>
  <si>
    <t>3420 Hillview Avenue</t>
  </si>
  <si>
    <t xml:space="preserve">Palo Alto </t>
  </si>
  <si>
    <t>800-313-3774</t>
  </si>
  <si>
    <t>Palo Alto</t>
  </si>
  <si>
    <t>epri.com</t>
  </si>
  <si>
    <t>EPRI delivers independent, objective thought leadership and industry expertise to help the energy sector identify issues, technology gaps, and broader needs that can be addressed through effective, collaborative R&amp;D programs.</t>
  </si>
  <si>
    <t>EPRI has several locations; entry is based on HQ</t>
  </si>
  <si>
    <t>Element 3 Battery Venture LLC</t>
  </si>
  <si>
    <t>E3BV</t>
  </si>
  <si>
    <t>Cell Design, Development, Validation; Consulting Services</t>
  </si>
  <si>
    <t>1800 Mearns Road</t>
  </si>
  <si>
    <t>Warminster</t>
  </si>
  <si>
    <t>18974-1194</t>
  </si>
  <si>
    <t>267-603-3286</t>
  </si>
  <si>
    <t xml:space="preserve">E3BV is a battery technology consulting firm and laboratory that manages projects that address cell/battery design and manufacturing technologies for innovative/advanced cell technologies and supports for gigafactory scale up operations. </t>
  </si>
  <si>
    <t>Ron Turi - Owner-Principal</t>
  </si>
  <si>
    <t>ronturi@e3bv.com</t>
  </si>
  <si>
    <t>267-603-2386</t>
  </si>
  <si>
    <t>Testing and system integration</t>
  </si>
  <si>
    <t>https://www.eneon-es.com/</t>
  </si>
  <si>
    <t>Markham</t>
  </si>
  <si>
    <t>eneon-es.com; BNEF: 2020 Battery Startups</t>
  </si>
  <si>
    <t>Address for R&amp;D center could not be found</t>
  </si>
  <si>
    <t>Licensing technologies; Electric vehicle fast-charging; High-energy density batteries</t>
  </si>
  <si>
    <t>https://www.owler.com/company/cuberg; enevate.com; https://www.indeed.com/cmp/Enevate-Corporation; Pitchbook.com</t>
  </si>
  <si>
    <t>Start-up that licenses technology for batteries with silicon anodes; Recently obtained Series E financing to advance their pre-processing line. They will also do contract R&amp;D for other companies</t>
  </si>
  <si>
    <t>ENTEK Technology Center</t>
  </si>
  <si>
    <t>Polymers, membranes</t>
  </si>
  <si>
    <t>541-259-3901</t>
  </si>
  <si>
    <t>ENTEK has been manufacturing and selling extrusion equipment to the plastics industry for over 20 years.</t>
  </si>
  <si>
    <t>E-One Moli Energy Ltd</t>
  </si>
  <si>
    <t>E-One Moli Energy (Canada) Ltd. R&amp;D and Future Manufacturing facility.</t>
  </si>
  <si>
    <t xml:space="preserve">High-performance cell design </t>
  </si>
  <si>
    <t>https://www.molicel.com/</t>
  </si>
  <si>
    <t>20000 Stewart Crescent</t>
  </si>
  <si>
    <t>Maple Ridge</t>
  </si>
  <si>
    <t>V2X 9E7</t>
  </si>
  <si>
    <t>604-466-6654</t>
  </si>
  <si>
    <t>Molicel</t>
  </si>
  <si>
    <t>Taipei</t>
  </si>
  <si>
    <t>molicel.com; BNEF: 2020 Battery Startups; https://www.bctechnology.com/companies/E-One-Moli-Energy-(Canada)-Limited.cfm; Questionnaire</t>
  </si>
  <si>
    <t>Molicel excels in manufacturing high-performance lithium-ion cells for motorsports, automotive, aviation, medical, and power tools, recognized globally for its technology and capacity.</t>
  </si>
  <si>
    <t>Eskra Technical Products, Inc.</t>
  </si>
  <si>
    <t>Electrode dry processing</t>
  </si>
  <si>
    <t>https://www.eskratechnical.com/</t>
  </si>
  <si>
    <t>560 Technology Way, Suite 7</t>
  </si>
  <si>
    <t>Saukville</t>
  </si>
  <si>
    <t>262-235-4068</t>
  </si>
  <si>
    <t>Questionnaire; eskratechnical.com</t>
  </si>
  <si>
    <t>Eskra Technical Products, Inc. specializes in battery forensics, renewable energy support, and battery-related R&amp;D and testing services.​</t>
  </si>
  <si>
    <t>Farasis Energy Systems</t>
  </si>
  <si>
    <t>Farasis Energy USA, Inc</t>
  </si>
  <si>
    <t>Energy storage solutions</t>
  </si>
  <si>
    <t>https://www.farasis.com/</t>
  </si>
  <si>
    <t>21363 Cabot Blvd</t>
  </si>
  <si>
    <t>Hayward</t>
  </si>
  <si>
    <t>510-732-6600</t>
  </si>
  <si>
    <t>Farasis Energy (GanZhou) Co. Ltd.</t>
  </si>
  <si>
    <t>Ganzhou</t>
  </si>
  <si>
    <t>Jiangzi</t>
  </si>
  <si>
    <t>en.farasis.com; https://www.buzzfile.com/business/Farasis-Energy-Usa,-Inc.-510-732-6600</t>
  </si>
  <si>
    <t>Farasis Energy produces advanced lithium-ion cells, specializing in solutions for electric vehicles, industrial machinery, and energy storage sectors. The company focuses on sustainable solutions, combining long-range and fast charging.</t>
  </si>
  <si>
    <t>Battery Innovation Center</t>
  </si>
  <si>
    <t xml:space="preserve">Cell R&amp;D; Battery R&amp;D; Pre-production pilot line </t>
  </si>
  <si>
    <t>1425 Howard Ave</t>
  </si>
  <si>
    <t>N9A 1S6</t>
  </si>
  <si>
    <t>519-258-3509</t>
  </si>
  <si>
    <t xml:space="preserve">FLEX-ION, a division of Flex-N-Gate,  provides full range of battery development, ranging from chemistry development, cell, module, and enclosure manufacturing.  </t>
  </si>
  <si>
    <t>Gotion, Inc</t>
  </si>
  <si>
    <t>Electrolyte solutions</t>
  </si>
  <si>
    <t>8001 East Pleasant Valley Rd.</t>
  </si>
  <si>
    <t>Independence</t>
  </si>
  <si>
    <t>510-249-5610</t>
  </si>
  <si>
    <t>Questionnaire; gotion.com; Gotion was incorporated in the U.S. and its U.S. HQ are in Fremont, CA</t>
  </si>
  <si>
    <t>Gotion Freemont</t>
  </si>
  <si>
    <t>Battery management systems</t>
  </si>
  <si>
    <t>48660 Kato Rd</t>
  </si>
  <si>
    <t>Gotion, Inc.</t>
  </si>
  <si>
    <t>Electrolyte chemistry and manufacturing</t>
  </si>
  <si>
    <t>gotion.com; Gotion was incorporated in the U.S. and its U.S. HQ are in Fremont, CA</t>
  </si>
  <si>
    <t>Graphenix Development Inc (GDI)</t>
  </si>
  <si>
    <t>High-power silicon-based anodes</t>
  </si>
  <si>
    <t>https://www.gdinrg.com/</t>
  </si>
  <si>
    <t>66 Eastman Ave</t>
  </si>
  <si>
    <t>Graphenex Development Inc (GDI)</t>
  </si>
  <si>
    <t>Questionnaire; graphnx.com</t>
  </si>
  <si>
    <t>GDI specializes in developing 100% silicon anodes, enhancing lithium-ion batteries with faster charging, higher energy density, and improved safety.</t>
  </si>
  <si>
    <t>Group14 Technology</t>
  </si>
  <si>
    <t>Electrochemical testing lab</t>
  </si>
  <si>
    <t>Battery testing lab</t>
  </si>
  <si>
    <t>5809 238th St SE, Suite 5</t>
  </si>
  <si>
    <t>group14.technology; BNEF: 2020 Battery Startups; Questionnaire; https://www.buzzfile.com/business/Group14-Technologies,-Inc.-206-465-7243; Pitchbook.com</t>
  </si>
  <si>
    <t>Group14 develops and manufacturer of silicon battery technology, focusing on fast-charging, long-lasting silicon-carbon composite batteries for various applications, including electric vehicles and consumer electronics</t>
  </si>
  <si>
    <t>Product Development Facility</t>
  </si>
  <si>
    <t>Silicon-carbon anodes</t>
  </si>
  <si>
    <t>3322 Rd N NE</t>
  </si>
  <si>
    <t>group14.technology; BNEF: 2020 Battery Startups; Questionnaire; https://www.bizjournals.com/seattle/news/2022/05/04/group14-raises-400m-series-c.html; Pitchbook.com</t>
  </si>
  <si>
    <t>Scheduled to open as a manufacturing facility in 2H 2023</t>
  </si>
  <si>
    <t>Hazen Research Inc</t>
  </si>
  <si>
    <t>Hazen Research Laboratory</t>
  </si>
  <si>
    <t xml:space="preserve">Process development; Nickel manganese cobalt pilot/demo; Recycling process development </t>
  </si>
  <si>
    <t>https://www.hazenresearch.com/</t>
  </si>
  <si>
    <t>4601 Indiana Street</t>
  </si>
  <si>
    <t>303-279 4501</t>
  </si>
  <si>
    <t>Hazen Research</t>
  </si>
  <si>
    <t>hazenresearch.com; Questionnaire</t>
  </si>
  <si>
    <t>Hazen Research, has evolved from a small lab to a midsize firm specializing in mining and chemical R&amp;D, focusing on process development and pilot plant scale-ups.</t>
  </si>
  <si>
    <t>Nickel manganese cobalt toll manufacturing may be a possibility</t>
  </si>
  <si>
    <t>All Chemistries, Packs and Modules, BMS, Switchgear, High Voltage (12V - 1500Vdc)</t>
  </si>
  <si>
    <t>IBM</t>
  </si>
  <si>
    <t>Almaden Lab</t>
  </si>
  <si>
    <t>https://www.ibm.com/us-en</t>
  </si>
  <si>
    <t>650 Harry Rd</t>
  </si>
  <si>
    <t>408-927-1080</t>
  </si>
  <si>
    <t>Armonk</t>
  </si>
  <si>
    <t>ibm.org</t>
  </si>
  <si>
    <t>IBM specializes in AI, cloud computing, data analytics, and consulting. INM is also developing sustainable batteries with seawater-derived materials, promising lower costs and higher efficiency,</t>
  </si>
  <si>
    <t>Impossible Metals</t>
  </si>
  <si>
    <t>Impossible Metals Canada</t>
  </si>
  <si>
    <t>Nickel, cobalt, copper, manganese, neodymium battery metals</t>
  </si>
  <si>
    <t>https://impossiblemetals.com</t>
  </si>
  <si>
    <t>93 Sandford Fleming Dr., Unit 1</t>
  </si>
  <si>
    <t>L9Y 5A6</t>
  </si>
  <si>
    <t>408-660-3944‬</t>
  </si>
  <si>
    <t xml:space="preserve">Impossible Metals accelerates clean energy by delivering the most responsible critical metals, doing this by harvesting rocks (nodules) from the seabed, no mining metals, while protecting the marine environment. </t>
  </si>
  <si>
    <t>Oliver Gunasekara</t>
  </si>
  <si>
    <t>oliver.gunasekara@impossiblemetals.com</t>
  </si>
  <si>
    <t>408-660-3189</t>
  </si>
  <si>
    <t>ITN Energy Systems</t>
  </si>
  <si>
    <t>Solid electrolyte; Electrode chemistry</t>
  </si>
  <si>
    <t>http://www.itnes.com/</t>
  </si>
  <si>
    <t>8130 Shaffer Pkwy</t>
  </si>
  <si>
    <t>303-420-1141</t>
  </si>
  <si>
    <t>itnes.com; Questionnaire</t>
  </si>
  <si>
    <t>ITN Energy Systems, Inc. is an innovative technology incubator, R&amp;D accelerator, and product development company, with a focus on advanced materials and processes, and thin-film processing for solid-state multilayer device structures.</t>
  </si>
  <si>
    <t>Technology incubator, R&amp;D accelerator and product development company</t>
  </si>
  <si>
    <t>JAKERTECH LLC</t>
  </si>
  <si>
    <t>JAKERTECH</t>
  </si>
  <si>
    <t>Manufacturing technology development</t>
  </si>
  <si>
    <t>Solid state batteries;  Lithium metal</t>
  </si>
  <si>
    <t xml:space="preserve">1419 W. Danube Rd. </t>
  </si>
  <si>
    <t>55432</t>
  </si>
  <si>
    <t>Questionnaire; jakertechusa.com</t>
  </si>
  <si>
    <t>JAKERTECH is using injection molding to develop solid-state batteries and capacitors using moldable polymer binder resins.</t>
  </si>
  <si>
    <t>Kodak</t>
  </si>
  <si>
    <t>Kodak Cell Assembly Center</t>
  </si>
  <si>
    <t>Pilot and production-scale coating lines; Battery cell assembly services; Pouch batteries; Cylindrical batteries</t>
  </si>
  <si>
    <t>https://www.kodak.com/en/advanced-materials/page/coating</t>
  </si>
  <si>
    <t>1669 Lake Ave</t>
  </si>
  <si>
    <t>585-722-2121</t>
  </si>
  <si>
    <t>https://www.kodak.com/</t>
  </si>
  <si>
    <t>https://www.eastmanbusinesspark.com/energy-storage; https://www.kodak.com/en/advanced-materials/page/coating</t>
  </si>
  <si>
    <t>Kodak, a manufacture of commercial print and advanced materials &amp; chemicals, uses its expertise in film coating technology to improve the safety and reliability of these next-generation EV batteries.</t>
  </si>
  <si>
    <t>Koura - Orbia</t>
  </si>
  <si>
    <t>Electrolyte; Electrolyte components</t>
  </si>
  <si>
    <t>950 Winter St.</t>
  </si>
  <si>
    <t>02451</t>
  </si>
  <si>
    <t>800-424-5532</t>
  </si>
  <si>
    <t>Questionnaire; kouraglobal.com</t>
  </si>
  <si>
    <t>Koura specializes in development, manufacture and supply of advanced fluorine materials for lithium-ion batteries, focusing on enhancing battery safety and performance.</t>
  </si>
  <si>
    <t>Pilot plant</t>
  </si>
  <si>
    <t>4990B Ici Rd</t>
  </si>
  <si>
    <t>St. Gabriel</t>
  </si>
  <si>
    <t xml:space="preserve">Pilot facility  </t>
  </si>
  <si>
    <t xml:space="preserve">LG Chem Power, Inc. </t>
  </si>
  <si>
    <t>LG Energy Solution MI</t>
  </si>
  <si>
    <t>Module and pack development; Testing</t>
  </si>
  <si>
    <t>1857 Technology Dr.</t>
  </si>
  <si>
    <t>248-307-1800</t>
  </si>
  <si>
    <t>LG Corp</t>
  </si>
  <si>
    <t>http://www.lgchem.com/global/lg-chem-company/global-network/america-research-subsidiary; Questionnaire</t>
  </si>
  <si>
    <t>R&amp;D facility to develop modules, packs, test</t>
  </si>
  <si>
    <t>Max Power Inc.</t>
  </si>
  <si>
    <t>Engineering; Battery production</t>
  </si>
  <si>
    <t>141 Christopher Lane</t>
  </si>
  <si>
    <t>Questionnaire; maxpowerinc.com</t>
  </si>
  <si>
    <t>MaxPower's niche is special purpose lithium-ion batteries for the times when commercial off the shelf solutions do​ not exist.</t>
  </si>
  <si>
    <t>Miltec UV International</t>
  </si>
  <si>
    <t>Miltec UV</t>
  </si>
  <si>
    <t>Binders; Separators; Coatings; Ceramics</t>
  </si>
  <si>
    <t>https://www.miltec.com/</t>
  </si>
  <si>
    <t>146 Log Canoe Circle</t>
  </si>
  <si>
    <t>Stevensville</t>
  </si>
  <si>
    <t>410-604-2900</t>
  </si>
  <si>
    <t>miltec.com; Questionnaire</t>
  </si>
  <si>
    <t>Miltec offers a range of UV curing systems for various applications, including an environmentally friendly UV technology for Li-ion battery component manufacturing, enhancing safety and cost-efficiency.</t>
  </si>
  <si>
    <t>Pilot Facility</t>
  </si>
  <si>
    <t>Lithium iron phosphate; Nickel manganese cobalt; Lithium nickel manganese oxide</t>
  </si>
  <si>
    <t>101B - 8575 Government St</t>
  </si>
  <si>
    <t>V3N 4V1</t>
  </si>
  <si>
    <t>604-420-2041</t>
  </si>
  <si>
    <t>nanoone.ca; BNEF: 2020 Battery Startups; Questionnaire</t>
  </si>
  <si>
    <t>Nano One has developed a process to produce economical and environmentally friendly high-performance cathode materials used in lithium-ion batteries for electric vehicles and energy storage solutions​.</t>
  </si>
  <si>
    <t>Developing a CAM process based on its manufacturing technology, One-Pot production process and Metal direct to Cathode Active Material (M2CAM ®); Looking to increase the size of the pilot in Burnaby and have started an office in Quebec where it will have its commercialization hub for Lithium iron phosphate CAM</t>
  </si>
  <si>
    <t>NanoGraf Chicago Pilot</t>
  </si>
  <si>
    <t>400 N Noble St</t>
  </si>
  <si>
    <t>Questionnaire; nanograf.com; Pitchbook.com</t>
  </si>
  <si>
    <t>NanoGraf Corporation makes rugged, purpose-built advanced batteries.</t>
  </si>
  <si>
    <t>Electrode and electrolyte materials</t>
  </si>
  <si>
    <t>21 Drydock Ave, Suite 820E</t>
  </si>
  <si>
    <t>nanoramic.com; Pitchbook.com</t>
  </si>
  <si>
    <t>Nanoramic's Neocarbonix technology eliminates toxic materials used in conventional Li-ion battery manufacturing, enabling high-performance, low-cost electric vehicle batteries with a reduced carbon footprint.</t>
  </si>
  <si>
    <t>Navitas Advanced Solutions Group - Ann Arbor</t>
  </si>
  <si>
    <t>Electrode chemistries; Fast charging; Manufacturing processes</t>
  </si>
  <si>
    <t>navitassys.com; Questionnaire</t>
  </si>
  <si>
    <t>Nederman-LCI provides process technology, expertise, and support for powder processing and evaporation equipment, including evaporators, drying systems, extrusion and spherization systems, mixers, feeders, and pelletizers.</t>
  </si>
  <si>
    <t>NEI Corporation Manufacturing</t>
  </si>
  <si>
    <t>400 Apgar Dr</t>
  </si>
  <si>
    <t xml:space="preserve">NEI offers a variety of cathode, anode, and electrolyte materials for use in lithium-ion and sodium-ion batteries while  producing specialty materials with compositions and particle morphologies that are not commonplace. </t>
  </si>
  <si>
    <t>NETZSCH Analyzing &amp; Testing</t>
  </si>
  <si>
    <t>NETZSCH Instruments North America, LLC</t>
  </si>
  <si>
    <t>Equipment application testing/analysis</t>
  </si>
  <si>
    <t>NETZSCH Analyzing &amp; Testing specializes in thermal analysis, rheology, and fire testing instruments for material characterization​ contributing to sectors such as polymers, pharmaceuticals, batteries, biomass, ceramics, glass, and photovoltaics.</t>
  </si>
  <si>
    <t>Equipment testing</t>
  </si>
  <si>
    <t>Advanced cathode materials; High-voltage spinel cathodes; Cobalt-free cathodes</t>
  </si>
  <si>
    <t>https://www.nexceris.com/</t>
  </si>
  <si>
    <t>Nexceris specializes in research, development, and manufacturing of advanced lithium-ion cathode materials, enhancing its performance and offering a Li-ion Tamer's lithium-ion gas detection solutions for safety.</t>
  </si>
  <si>
    <t>Sponsored R&amp;D on a wide variety of energy technologies focused on safety, fuel cells, catalysts, SOFCs, and advanced batteries and materials; Also has developed a Li-ion sensor (Li-ion Tamer) that is available commercially</t>
  </si>
  <si>
    <t>Nissan North America</t>
  </si>
  <si>
    <t>Nissan Technical Center North America</t>
  </si>
  <si>
    <t>https://www.nissanusa.com/</t>
  </si>
  <si>
    <t>39001 Sunrise Dr</t>
  </si>
  <si>
    <t>248-488-4123</t>
  </si>
  <si>
    <t>Nissan Motor Co.</t>
  </si>
  <si>
    <t>https://www.nissan-global.com/</t>
  </si>
  <si>
    <t>Yokohama</t>
  </si>
  <si>
    <t>The Nissan Technical Center North America combines technology and engineering to develop new car designs, including EVs that deliver total customer satisfaction.</t>
  </si>
  <si>
    <t>Nouryon</t>
  </si>
  <si>
    <t>Chemical R&amp;D; Eka HP ® hydrogen peroxide; NaSH; Cekol® sodium carboxymethyl cellulose (CMC); Levasil® GB colloidal silica; Sulfuric Acid</t>
  </si>
  <si>
    <t>https://www.nouryon.com/</t>
  </si>
  <si>
    <t>10 Finderne Avenue</t>
  </si>
  <si>
    <t>Bridgewater</t>
  </si>
  <si>
    <t>08807</t>
  </si>
  <si>
    <t>908-685-5000</t>
  </si>
  <si>
    <t>Amsterdam</t>
  </si>
  <si>
    <t>BZ</t>
  </si>
  <si>
    <t>NE</t>
  </si>
  <si>
    <t xml:space="preserve">Nouryon is a global, specialty chemicals leader. It provides solutions in industries such as personal care, cleaning goods, paints and coatings, agriculture and food, pharmaceuticals, and building products. </t>
  </si>
  <si>
    <t>Lauren Mulqueen</t>
  </si>
  <si>
    <t>Lauren.Mulqueen@nouryon.com</t>
  </si>
  <si>
    <t>+1-610-350-8182</t>
  </si>
  <si>
    <t>NOVONIX</t>
  </si>
  <si>
    <t>Simmonds Drive</t>
  </si>
  <si>
    <t xml:space="preserve">Electrode chemistries </t>
  </si>
  <si>
    <t>https://www.novonix.com/</t>
  </si>
  <si>
    <t>110 Simmonds Drive</t>
  </si>
  <si>
    <t>Halifax</t>
  </si>
  <si>
    <t>B3B 1N9</t>
  </si>
  <si>
    <t>https://www.novonixgroup.com/novonix-launches-new-pilot-production-facility-for-cathode-materials/</t>
  </si>
  <si>
    <t>NOVONIX Anode Materials (NAM) manufactures the materials enabling widespread adoption of electric vehicles and grid energy storage systems.</t>
  </si>
  <si>
    <t>10 MT/yr of synthetic graphite from pilot plant and will use its proprietary  dry particle microgranulation (DPMG)</t>
  </si>
  <si>
    <t>NSL Analytical Materials</t>
  </si>
  <si>
    <t>Silicon anodes</t>
  </si>
  <si>
    <t>4450 Cranwood Pkwy</t>
  </si>
  <si>
    <t>877-560-3992</t>
  </si>
  <si>
    <t xml:space="preserve">Cleveland </t>
  </si>
  <si>
    <t>NSL is an ISO/IEC 17025 and Nadcap certified Independent Testing Laboratory providing reliable and cost-effective materials testing to customers throughout the United States and around the world.</t>
  </si>
  <si>
    <t>OneD Battery Sciences</t>
  </si>
  <si>
    <t>Materials recovery</t>
  </si>
  <si>
    <t>https://www.onedsinanode.com/</t>
  </si>
  <si>
    <t>2625 Hanover Street</t>
  </si>
  <si>
    <t>onedsinanode.com</t>
  </si>
  <si>
    <t>OneD Battery Sciences, using acquired Nanosys nanowire technology, advances lithium-ion batteries with their SINANODE pilot production, aiming for large-scale, cost-effective silicon anode material manufacturing for EVs.</t>
  </si>
  <si>
    <t>OnTo Technology LLC</t>
  </si>
  <si>
    <t>OnTo Technology</t>
  </si>
  <si>
    <t>Recycling and materials recovery</t>
  </si>
  <si>
    <t>https://onto-technology.com/</t>
  </si>
  <si>
    <t>63221 Service Rd Suite F</t>
  </si>
  <si>
    <t>Bend</t>
  </si>
  <si>
    <t>541-389-7897</t>
  </si>
  <si>
    <t>Questionnaire; onto-technology.com; Pitchbook.com</t>
  </si>
  <si>
    <t>OnTo offers intelligent ways for the battery industry to recycle at low cost and low-carbon footprint. It licenses battery technologies, including direct recycling.</t>
  </si>
  <si>
    <t>Technology can be licensed</t>
  </si>
  <si>
    <t>Pale Blue Earth, Inc.</t>
  </si>
  <si>
    <t>Consumer Batteries</t>
  </si>
  <si>
    <t>USB Rechargeable Lithium-polymer batteries</t>
  </si>
  <si>
    <t>https://www.paleblueearth.com/</t>
  </si>
  <si>
    <t>2750 Rasmussen Road, Suite H203</t>
  </si>
  <si>
    <t>Park City</t>
  </si>
  <si>
    <t>Pale Blue Earth Inc.</t>
  </si>
  <si>
    <t>Questionnaire; paleblueearth.com</t>
  </si>
  <si>
    <t>Pale Blue Earth specializes in developing USB-C rechargeable lithium-ion batteries and solar chargers, aiming to reduce reliance on single-use batteries and promote sustainability.</t>
  </si>
  <si>
    <t>PH Materials LLC</t>
  </si>
  <si>
    <t>Anode chemistry</t>
  </si>
  <si>
    <t>Phillips 66</t>
  </si>
  <si>
    <t>Phillips 66 Research Center</t>
  </si>
  <si>
    <t>Anode materials</t>
  </si>
  <si>
    <t>https://www.phillips66.com/</t>
  </si>
  <si>
    <t>US-60 &amp; OK-123</t>
  </si>
  <si>
    <t>Bartlesville</t>
  </si>
  <si>
    <t>918-977-7132</t>
  </si>
  <si>
    <t>phillips66.com; https://www.ogj.com/energy-transition/article/14224010/phillips-66-expands-into-lithiumion-battery-business</t>
  </si>
  <si>
    <t>Phillips 66 produces pet coke for use in aluminum manufacturing and has invested in Novonix to develop anode materials in its Energy Innovation Group.</t>
  </si>
  <si>
    <t>Produces pet coke for use in Al manufacturing; has invested in Novonix to develop anode materials in its Energy Innovation Group</t>
  </si>
  <si>
    <t>Physical Sciences, Inc.</t>
  </si>
  <si>
    <t>Imperia Batteries Facility</t>
  </si>
  <si>
    <t>Battery materials development; Novel anodes; Cathode and electrolytes; Coatings</t>
  </si>
  <si>
    <t>https://www.imperiabatteries.com/</t>
  </si>
  <si>
    <t>200 Research Drive</t>
  </si>
  <si>
    <t>01887</t>
  </si>
  <si>
    <t>Physical Sciences Inc.</t>
  </si>
  <si>
    <t>http://www.psicorp.com/</t>
  </si>
  <si>
    <t>Andover</t>
  </si>
  <si>
    <t>Questionnaire; psicorp.com; imperiabatteries.com</t>
  </si>
  <si>
    <t>Physical Sciences develops materials for next-generation lithium-ion batteries. These include novel anode, cathode and electrolyte materials and cost-effective coatings for standard materials that enhance cell performance and safety.</t>
  </si>
  <si>
    <t>Contract lab with specialized lab for battery development and production</t>
  </si>
  <si>
    <t>Battery and cell prototyping; Custom volume production</t>
  </si>
  <si>
    <t>Polaris Battery Laboratory</t>
  </si>
  <si>
    <t>Materials and rheology; Electrode development; Cell design and assembly</t>
  </si>
  <si>
    <t>Polaris Labs aids clients in the development of materials and cells so that they can reach commercialization.</t>
  </si>
  <si>
    <t>1815 Rollins Road</t>
  </si>
  <si>
    <t>proterra.com</t>
  </si>
  <si>
    <t>Proterra creates innovative electric vehicle and lithium-ion battery technologies for zero-emission electric transit vehicles (buses) and commercial trucks EV solutions emphasizing reliability, safety, and environmental responsibility</t>
  </si>
  <si>
    <t xml:space="preserve">Securaplane Technologies Inc. </t>
  </si>
  <si>
    <t>MAINSHIP, Emergency</t>
  </si>
  <si>
    <t>https://www.securaplane.com</t>
  </si>
  <si>
    <t>85755</t>
  </si>
  <si>
    <t>520-425-8000</t>
  </si>
  <si>
    <t>120</t>
  </si>
  <si>
    <t>Securaplane offers innovative power, motion, and security solutions: lightweight battery systems with monitoring, high-density inverters, wireless emergency lighting, and versatile camera security systems for all lighting conditions.</t>
  </si>
  <si>
    <t>Nichole.Dunham@parker.com</t>
  </si>
  <si>
    <t>SES</t>
  </si>
  <si>
    <t>Lithium-metal batteries; Battery materials; Cell and module design; Artificial intelligence powered algorithms;  Lithium-metal recycling</t>
  </si>
  <si>
    <t>https://www.ses.ai/</t>
  </si>
  <si>
    <t>35 Cabot Road</t>
  </si>
  <si>
    <t>01801</t>
  </si>
  <si>
    <t>339-298-8850</t>
  </si>
  <si>
    <t>Singapore</t>
  </si>
  <si>
    <t>ses.ai; https://www.zoominfo.com/c/solidenergy-systems-corp/357914171; https://www.linkedin.com/company/ses-ai;  https://www.automotivemanufacturingsolutions.com/emobility/lithium-ion-battery-gigafactory-database/41937.article; https://s29.q4cdn.com/695431818/files/doc_presentation/2022/11/new/Investor-Deck.pdf</t>
  </si>
  <si>
    <t>SES is an R&amp;D problem solver, providing independent, premier services to government and industry clients.</t>
  </si>
  <si>
    <t>This facility is focused on chemistry, materials and algorithm research and development. The company has a pilot plant in Shanghai and in South Korea. It has Joint Defense Agreements with GM, Hyundai and Honda</t>
  </si>
  <si>
    <t>SMC Corporation of America</t>
  </si>
  <si>
    <t xml:space="preserve">SMC Corporation </t>
  </si>
  <si>
    <t>Automation Components, Research and Development, Pneumatic, Electrical, Actuators, Valves, Controls, Temperature Control</t>
  </si>
  <si>
    <t>https://www.smcusa.com/</t>
  </si>
  <si>
    <t xml:space="preserve">10100 SMC Blvd </t>
  </si>
  <si>
    <t>Noblesville</t>
  </si>
  <si>
    <t>46060</t>
  </si>
  <si>
    <t>800-762-7621</t>
  </si>
  <si>
    <t xml:space="preserve">SMC </t>
  </si>
  <si>
    <t>Subsidiary of a non-North American entity</t>
  </si>
  <si>
    <t>Mike Shillito</t>
  </si>
  <si>
    <t>mshillito@smcusa.com</t>
  </si>
  <si>
    <t>714-813-9762</t>
  </si>
  <si>
    <t>Soteria Battery Innovation Group</t>
  </si>
  <si>
    <t>Safer separators; Current collectors</t>
  </si>
  <si>
    <t>https://www.soteriabig.com/</t>
  </si>
  <si>
    <t>18 Brozzini Ct., Suite B</t>
  </si>
  <si>
    <t>864-609-4165</t>
  </si>
  <si>
    <t>soteriabig.com; https://www.zoominfo.com/c/soteria-battery-innovation-group/446023991</t>
  </si>
  <si>
    <t>Soteria enhances li-ion battery safety by replacing solid aluminum and copper foils with thin metallized film current conductors, addressing root causes of safety events ensuring inherently safe lithium-ion cells.</t>
  </si>
  <si>
    <t>An Advanced technology development and licensing company with a consortium to promote a light, safe and cost-effective LiB; &lt;25 employees - assumed 10</t>
  </si>
  <si>
    <t>SWRI Energy Storage Technology Center</t>
  </si>
  <si>
    <t>Safety</t>
  </si>
  <si>
    <t>Batteries</t>
  </si>
  <si>
    <t xml:space="preserve"> 3,000 employees at &gt;10 locations</t>
  </si>
  <si>
    <t>Peter R. Carney Technology Center</t>
  </si>
  <si>
    <t>Graphite product characterization and application</t>
  </si>
  <si>
    <t>https://superiorgraphite.com/innovation/research-and-development-center/</t>
  </si>
  <si>
    <t>https://www.businesswire.com/news/home/20190115005801/en/Superior-Graphite-Relocates-and-Updates-Research-Development-Center</t>
  </si>
  <si>
    <t>Ten-Nine Technologies, LLC</t>
  </si>
  <si>
    <t>Ten-Nine Technologies</t>
  </si>
  <si>
    <t>Nano-additives</t>
  </si>
  <si>
    <t>https://ten-ninetech.com/</t>
  </si>
  <si>
    <t>10 N Greenwood Ave</t>
  </si>
  <si>
    <t>918-308-9065</t>
  </si>
  <si>
    <t>Ten-Nine Technologies LLC</t>
  </si>
  <si>
    <t>ten-ninetech.com; https://www.zoominfo.com/c/ten--nine-technologies-llc/404230429</t>
  </si>
  <si>
    <t>Ten-Nine Tech, committed to sustainability and innovation, focuses on developing transformative new electroactive materials as additives for better li-ion batteries, utilizing only eco-friendly elements from the periodic table.</t>
  </si>
  <si>
    <t>Plans to offer nano material additives to Lii market this year (6 tpy), alkaline market in 2023 (350 tpy) and rechargeable markets in 2025 (5000 tpy)</t>
  </si>
  <si>
    <t>Umicore Canada, Inc.</t>
  </si>
  <si>
    <t>CSM Canada</t>
  </si>
  <si>
    <t>https://www.umicore.com/</t>
  </si>
  <si>
    <t>10110 114 Street</t>
  </si>
  <si>
    <t>T8L 4K2</t>
  </si>
  <si>
    <t>780-992-5700</t>
  </si>
  <si>
    <t>umicore.com; Questionnaire</t>
  </si>
  <si>
    <t>Umicore is a leading circular materials technology company with an extensive expertise in the fields of material science, chemistry and metallurgy.</t>
  </si>
  <si>
    <t>Developing battery materials with a 5+ year commercialization horizon.</t>
  </si>
  <si>
    <t>Umicore USA</t>
  </si>
  <si>
    <t>Auburn Hills, Michigan Technology Center</t>
  </si>
  <si>
    <t xml:space="preserve">Cathode active materials </t>
  </si>
  <si>
    <t>https://www.Umicore.com/</t>
  </si>
  <si>
    <t>2347 Commercial Drive</t>
  </si>
  <si>
    <t>248-340-1040</t>
  </si>
  <si>
    <t>Questionnaire; umicore.com</t>
  </si>
  <si>
    <t>Working on cathode active materials including Nickel manganese cobalt, NCA, Nickel manganese cobaltA, etc.; No production at this time.</t>
  </si>
  <si>
    <t>Université de Montréal</t>
  </si>
  <si>
    <t>Laboratoire Chimie et Electrochimie des Solides</t>
  </si>
  <si>
    <t>https://en.lces.info/</t>
  </si>
  <si>
    <t>2900 Bd Edouard-Montpetit</t>
  </si>
  <si>
    <t>H3C 3J7</t>
  </si>
  <si>
    <t xml:space="preserve">514-343-7054 </t>
  </si>
  <si>
    <t>University of Montreal</t>
  </si>
  <si>
    <t>https://www.umontreal.ca/en/</t>
  </si>
  <si>
    <t>lces.umontreal.ca; Propulsion Quebec</t>
  </si>
  <si>
    <t>Université de Montréal focuses on developing conductive materials for energy storage/conversion, crucial for improved battery systems that aid in reducing reliance on fossil fuels and advancing electric vehicle technology.</t>
  </si>
  <si>
    <t>Vetri Labs</t>
  </si>
  <si>
    <t>Testing and consulting</t>
  </si>
  <si>
    <t>https://www.vetrilabs.com/</t>
  </si>
  <si>
    <t>44240 Fremont Blvd</t>
  </si>
  <si>
    <t>408-940-1314</t>
  </si>
  <si>
    <t>vetrilabs.com</t>
  </si>
  <si>
    <t>Vetri Labs specializes in electrochemical technology development, including various fuel cells and battery products, with a commitment to green energy advancements and achieving net zero by 2050.</t>
  </si>
  <si>
    <t>https://www.wildcatdiscovery.com/</t>
  </si>
  <si>
    <t>6255 Ferris Square, Suite A</t>
  </si>
  <si>
    <t>Wildcat Discovery Technologies Inc.</t>
  </si>
  <si>
    <t>wildcatdiscovery.com</t>
  </si>
  <si>
    <t xml:space="preserve">
Wildcat Discovery Technologies uses a high-throughput platform to rapidly develop new materials for improved lithium-ion battery performance, focusing on electric vehicle energy applications and global market collaborations.</t>
  </si>
  <si>
    <t>XALT Energy Technology</t>
  </si>
  <si>
    <t>Cell R&amp;D</t>
  </si>
  <si>
    <t xml:space="preserve">1121 Centre Road </t>
  </si>
  <si>
    <t>xaltenergy.com; Questionnaire</t>
  </si>
  <si>
    <t xml:space="preserve">XALT Energy is capable of handling virtually any energy storage need, anywhere in the world, from its highly automated advanced production facility in Midland, Michigan. </t>
  </si>
  <si>
    <t>Xilectric Inc</t>
  </si>
  <si>
    <t>Lithium-ion battery abuse tolerance</t>
  </si>
  <si>
    <t>https://www.xilectric.com/</t>
  </si>
  <si>
    <t>151 Maritime St. Sutie 125-1</t>
  </si>
  <si>
    <t>Fall River</t>
  </si>
  <si>
    <t>02723</t>
  </si>
  <si>
    <t>617-312-5678</t>
  </si>
  <si>
    <t>Xilectric Inc.</t>
  </si>
  <si>
    <t>xilectric.com; Questionnaire; https://www.buzzfile.com/business/Xilectric-617-312-5678</t>
  </si>
  <si>
    <t xml:space="preserve">
Xilectric Inc. specializes in developing energy and environmental technologies, focusing on li-ion cell development, characterization, and pack quality control, as well as recycling cathodes and researching emerging electrochemical systems.</t>
  </si>
  <si>
    <t>A&amp;D Technology</t>
  </si>
  <si>
    <t>Software</t>
  </si>
  <si>
    <t>Battery management system - hardware-in-loop test system; iTest</t>
  </si>
  <si>
    <t>4622 Runway Blvd</t>
  </si>
  <si>
    <t>734-973-1111</t>
  </si>
  <si>
    <t>A&amp;D Company</t>
  </si>
  <si>
    <t>Questionnaire; Company interview</t>
  </si>
  <si>
    <t xml:space="preserve">A&amp;D Technology specializes in hardware-in-the-loop simulation systems to simulate batteries to minimize BMS development time; it tests, collects, organizes and safely stores data from battery testing equipment. 
</t>
  </si>
  <si>
    <t>BMS Hardware in the Loop Simulation (BMS HILS) system to simulate batteries to minimize BMS development time; Itest  collects, organizes and safely stores data from battery testing equipment (e.g., cyclers);  Both work with most of the most common hardware systems</t>
  </si>
  <si>
    <t>Other - Modeling and Software</t>
  </si>
  <si>
    <t>ACCURE Battery Intelligence, Inc. - Boston</t>
  </si>
  <si>
    <t>Battery analytics software to monitor the health of Li-ion batteries.</t>
  </si>
  <si>
    <t>https://www.accure.net/</t>
  </si>
  <si>
    <t>One Boston Place, Suite 2600</t>
  </si>
  <si>
    <t>+49-241-96073-400</t>
  </si>
  <si>
    <t>ACCURE Battery Intelligence</t>
  </si>
  <si>
    <t>NRW</t>
  </si>
  <si>
    <t>Denmark</t>
  </si>
  <si>
    <t>Questionnaire; https://www.accure.net/</t>
  </si>
  <si>
    <t>Accure Battery Intelligence Inc. provides battery analytics software to monitor the health of Li-ion batteries.</t>
  </si>
  <si>
    <t>ACCURE Battery Intelligence, Inc. - Bozeman</t>
  </si>
  <si>
    <t>P.O. Box 821</t>
  </si>
  <si>
    <t>Bozeman</t>
  </si>
  <si>
    <t>Ansys</t>
  </si>
  <si>
    <t>Battery; Electric vehicle simulation and design</t>
  </si>
  <si>
    <t>https://www.ansys.com/</t>
  </si>
  <si>
    <t>2600 ANSYS Drive</t>
  </si>
  <si>
    <t>Canonsburg</t>
  </si>
  <si>
    <t>724-820-3700</t>
  </si>
  <si>
    <t>Ansys, Inc.</t>
  </si>
  <si>
    <t>ansys.com/applications/battery</t>
  </si>
  <si>
    <t>ANSYS offers numerous simulation tools for simulating EV and battery performance, development, and deployment.</t>
  </si>
  <si>
    <t>Numerous simulation tools for simulating EV and battery performance, development and deployment</t>
  </si>
  <si>
    <t>https://www.ansys.com/, https://www.ansys.com/company-information/the-ansys-story</t>
  </si>
  <si>
    <t>Ascend Analytics</t>
  </si>
  <si>
    <t>BatterySIMM Val; SmartBidder</t>
  </si>
  <si>
    <t>https://www.ascendanalytics.com/</t>
  </si>
  <si>
    <t>1877 Broadway, Suite 706</t>
  </si>
  <si>
    <t>303-415-1400</t>
  </si>
  <si>
    <t>ascendanalytics.com; energystorage.org/membership; https://www.zoominfo.com/c/ascend-analytics-llc/7934135; https://www.datanyze.com/companies/ascend-analytics/7934135</t>
  </si>
  <si>
    <t>Ascend Analytics advanced software and consulting services capture the new dynamics of energy markets, from real-time operations to long-term planning, to optimize electric power supply resources.</t>
  </si>
  <si>
    <t>BatterySIMM™ Val provides revenue stacking forecasts and projected operations for assessing standalone storage or renewable+storage projects
BatterySIMM™ SmartBidder optimizes existing storage applications</t>
  </si>
  <si>
    <t>https://www.ascendanalytics.com/, https://www.ascendanalytics.com/about-us/leadership</t>
  </si>
  <si>
    <t>VisuaLCN</t>
  </si>
  <si>
    <t>bitrode.com; sovemagroup.com; https://www.zoominfo.com/pic/bitrode-corp/6768030</t>
  </si>
  <si>
    <t>Bitrode offers VisuaLCN as a laboratory software to control battery lab test instruments and analyze results.</t>
  </si>
  <si>
    <t>VisuaLCN is a laboratory software to control battery lab test instruments and analyze results</t>
  </si>
  <si>
    <t>Bloomy</t>
  </si>
  <si>
    <t>Hardware &amp; Software Systems</t>
  </si>
  <si>
    <t>Battery simulator; Battery management system - hardware-in-loop test system; Battery management system - validation system; Battery management system -  manufacturing test system</t>
  </si>
  <si>
    <t>https://www.bloomy.com/</t>
  </si>
  <si>
    <t>68 Nutmeg Road South</t>
  </si>
  <si>
    <t>South Windsor</t>
  </si>
  <si>
    <t>06074</t>
  </si>
  <si>
    <t>860-298-9925</t>
  </si>
  <si>
    <t>bloomy.com; https://www.buzzfile.com/business/Bloomy-Energy-Systems-860-298-9925_no:11661692</t>
  </si>
  <si>
    <t>Bloomy is a leader in automated test, data acquisition, and control systems</t>
  </si>
  <si>
    <t>BMS System Test software and hardware to simulate and enable BMS development  for the entire lifecycle from proof of concept to RMA Test</t>
  </si>
  <si>
    <t>https://www.bloomy.com/, https://www.bloomy.com/company/background-and-history</t>
  </si>
  <si>
    <t>Comsol, Inc.</t>
  </si>
  <si>
    <t xml:space="preserve">Battery design module </t>
  </si>
  <si>
    <t>https://www.comsol.com/</t>
  </si>
  <si>
    <t>100 District Avenue</t>
  </si>
  <si>
    <t>781-273-3322</t>
  </si>
  <si>
    <t>Soddermanland</t>
  </si>
  <si>
    <t>comsol.com; https://www.zoominfo.com/pic/comsol-inc/24842596; https://www.allbiz.com/business/comsol-inc_10S-781-273-3322</t>
  </si>
  <si>
    <t>COMSOL software simulates real-world designs, devices, and processes with multiphysics.</t>
  </si>
  <si>
    <t>SW for modeling electrode kinetics, ion transport, charge conservation, mass transport, fluid flow and heat transfer in 1D, 2D, and 3D that works within the COMSOL multiphysics platform</t>
  </si>
  <si>
    <t>Dassault Systemes</t>
  </si>
  <si>
    <t>BIOVIA; CATIA; SIMULIA</t>
  </si>
  <si>
    <t>https://www.3ds.com/</t>
  </si>
  <si>
    <t>175 Wyman Street</t>
  </si>
  <si>
    <t>781-810-3000</t>
  </si>
  <si>
    <t xml:space="preserve">Dassault Systemes </t>
  </si>
  <si>
    <t>Vélizy-Villacoublay</t>
  </si>
  <si>
    <t>3ds.com/products-services/simulia/solutions/high-tech/battery-engineering/</t>
  </si>
  <si>
    <t>Dassault Systems offers several simulations tools for 3D product design, digital prototyping, analysis, and simulation for product development; scientific solutions to discover, develop and deliver innovative materials and formulas</t>
  </si>
  <si>
    <t>CATIA - 3d product design and experience with digital prototyping, analysis and simulation for product development; 
BIOVIA - scientific solutions to discover, design, develop and deliver innovative materials and formulas; 
SIMULIA - realistic simulation applications that enable users to reveal the world we live in</t>
  </si>
  <si>
    <t>https://www.3ds.com/, https://www.3ds.com/about/company/our-mission</t>
  </si>
  <si>
    <t>Eyelit</t>
  </si>
  <si>
    <t>Eyelit; MESTEC; Automation/integration</t>
  </si>
  <si>
    <t>https://www.eyelit.com/</t>
  </si>
  <si>
    <t>5685 Whittle Road</t>
  </si>
  <si>
    <t>L4Z 3P8</t>
  </si>
  <si>
    <t>905-502-6184</t>
  </si>
  <si>
    <t>eyelit.com; https://www.crunchbase.com/organization/eyelit; https://rocketreach.co/eyelit-inc-profile_b5c4322cf42e0d9f</t>
  </si>
  <si>
    <t xml:space="preserve">Eyelit's software provides fully integrated, collaborative solutions for companies manufacturing high-tech and nanotechnology products, including semiconductors, lithium-ion batteries supported with slurry mixing, electrode coating, cell assembly, final sorting, and testing
</t>
  </si>
  <si>
    <t>https://www.eyelit.com/, https://www.eyelit.com/about/</t>
  </si>
  <si>
    <t>3801 Parkwood Blvd.</t>
  </si>
  <si>
    <t>Frisco</t>
  </si>
  <si>
    <t>75034</t>
  </si>
  <si>
    <t>eyelit.com; https://www.crunchbase.com/organization/eyelit</t>
  </si>
  <si>
    <t>Fraunhofer</t>
  </si>
  <si>
    <t>Battery and Electrochemistry Simulation Tool</t>
  </si>
  <si>
    <t>https://www.itwm.fraunhofer.de/en/departments/sms/products-services/best-battery-electrochemistry-simulation-tool.html</t>
  </si>
  <si>
    <t>44792 Helm Street</t>
  </si>
  <si>
    <t>734-354-9700</t>
  </si>
  <si>
    <t xml:space="preserve">Fraunhofer Institute for Industrial Mathematics </t>
  </si>
  <si>
    <t>https://www.fraunhofer.de/en.html</t>
  </si>
  <si>
    <t>fraunhofer.de/en/departments/sms/products-services/best-battery-electrochemistry-simulation-tool</t>
  </si>
  <si>
    <t xml:space="preserve">Fraunhofer offers physics-based 3D simulation of lithium-ion batteries; and describes cell behavior by physical partial differential equation model to describe the charge, ion and energy transport in the cell. </t>
  </si>
  <si>
    <t>Physics-based 3D simulation of lithium-ion batteries; describes cell behavior by physical partial differential equation model to describe the charge, ion and energy transport in the cell that is based on a single set of material parameters that can be determined experimentally</t>
  </si>
  <si>
    <t>Gamma Technologies, LLC</t>
  </si>
  <si>
    <t>GT-AutoLion</t>
  </si>
  <si>
    <t>https://www.gtisoft.com/gt-autolion/</t>
  </si>
  <si>
    <t>601 Oakmont Lane, Suite 220</t>
  </si>
  <si>
    <t>Westmont</t>
  </si>
  <si>
    <t>630-325-5848</t>
  </si>
  <si>
    <t>Gamma Technologies</t>
  </si>
  <si>
    <t>https://www.gtisoft.com/</t>
  </si>
  <si>
    <t>gtisoft.com/gt-suite-applications/integrated-systems/battery-modeling/</t>
  </si>
  <si>
    <t xml:space="preserve">Gamma offers GT-AutoLion lithium-ion battery simulation software used by cell designers and OEMs to predict performance, degradation, and safety for any lithium-ion cell. </t>
  </si>
  <si>
    <t>LIB simulation software to predict performance, degradation and safety for any chemistry of LIB</t>
  </si>
  <si>
    <t>Hexagon Manufacturing</t>
  </si>
  <si>
    <t>https://hexagon.com/company/divisions/manufacturing-intelligence</t>
  </si>
  <si>
    <t>250 Circuit Dr</t>
  </si>
  <si>
    <t>Hexagon</t>
  </si>
  <si>
    <t>https://hexagon.com/</t>
  </si>
  <si>
    <t>Questionnaire;</t>
  </si>
  <si>
    <t>Virginie Turc</t>
  </si>
  <si>
    <t>Virginie.turc@hexagon.com</t>
  </si>
  <si>
    <t>Manufacturing Execution Systems; Quality Management System; Production Management and Planning; Building Management System; Advanced Process Control and Automation; Cyber Security; Process Safety System</t>
  </si>
  <si>
    <t>Intertek</t>
  </si>
  <si>
    <t>Service</t>
  </si>
  <si>
    <t>Battery modeling and simulations</t>
  </si>
  <si>
    <t>https://www.intertek.com/</t>
  </si>
  <si>
    <t>200 Westlake Park Blvd Ste 400</t>
  </si>
  <si>
    <t>713-543-3600</t>
  </si>
  <si>
    <t>Intertek Group PLC</t>
  </si>
  <si>
    <t>intertek.com</t>
  </si>
  <si>
    <t>Intertek offers innovative solutions that encompass every aspect of life; through assurance, testing, inspection, and certification services to customers around the world.</t>
  </si>
  <si>
    <t>Battery modeling and simulation services</t>
  </si>
  <si>
    <t>https://www.intertek.com/, https://www.intertek.com/about/</t>
  </si>
  <si>
    <t>Leaptran, Inc.</t>
  </si>
  <si>
    <t>Leapmind</t>
  </si>
  <si>
    <t>https://www.leaptran.com/</t>
  </si>
  <si>
    <t>3463 Magic Drive, Suite 202</t>
  </si>
  <si>
    <t>210-643-1977</t>
  </si>
  <si>
    <t>Leaptran Inc.</t>
  </si>
  <si>
    <t>Questionnaire; leaptran.com; https://www.crunchbase.com/organization/leaptran</t>
  </si>
  <si>
    <t>Leaptran offers battery degradation modeling by using data-driven algorithms to enable forecasting-based distributed energy resources management and integration.</t>
  </si>
  <si>
    <t>Battery degradation modeling; Uses data-driven algorithms to enable forecasting-based distributed energy resources (DERs) management and integration</t>
  </si>
  <si>
    <t>Maplesoft</t>
  </si>
  <si>
    <t>MapleSim Battery Library</t>
  </si>
  <si>
    <t>https://www.maplesoft.com/products/toolboxes/battery/</t>
  </si>
  <si>
    <t>615 Kumpf Drive</t>
  </si>
  <si>
    <t>NV2 1K8</t>
  </si>
  <si>
    <t xml:space="preserve">519-747-2373 </t>
  </si>
  <si>
    <t>https://www.maplesoft.com/</t>
  </si>
  <si>
    <t>maplesoft.com/products/toolboxes/battery/</t>
  </si>
  <si>
    <t>Maplesoft has provided mathematics-based software solutions to educators, engineers, and researchers in science, technology, engineering, and mathematics for over 35 years.</t>
  </si>
  <si>
    <t>MapleSim Battery Library allows incorporation physics-based predictive models of battery cells into multidomain system-level models</t>
  </si>
  <si>
    <t>https://www.maplesoft.com/products/toolboxes/battery/, https://www.maplesoft.com/company/about/</t>
  </si>
  <si>
    <t>Mathworks</t>
  </si>
  <si>
    <t>Simscape Electrical</t>
  </si>
  <si>
    <t>https://www.mathworks.com/products/simscape-electrical.html?s_tid=srchtitle_Simscape%20electrical_1</t>
  </si>
  <si>
    <t>1 Apple Hill Drive</t>
  </si>
  <si>
    <t>Natick</t>
  </si>
  <si>
    <t>01760</t>
  </si>
  <si>
    <t>508-647-7000</t>
  </si>
  <si>
    <t>https://www.mathworks.com/</t>
  </si>
  <si>
    <t>mathworks.com</t>
  </si>
  <si>
    <t xml:space="preserve">Mathworks provides software for modeling and simulating electronic, mechatronic, and electrical power systems for semiconductors, motors, and components for applications such as electromechanical actuation, smart grids, and renewable energy systems. </t>
  </si>
  <si>
    <t>Modelon</t>
  </si>
  <si>
    <t>Modelon Impact</t>
  </si>
  <si>
    <t>https://www.modelon.com/</t>
  </si>
  <si>
    <t>320 N. Main Street, Suite 330</t>
  </si>
  <si>
    <t>734-274-5933</t>
  </si>
  <si>
    <t>Lund</t>
  </si>
  <si>
    <t>Scania</t>
  </si>
  <si>
    <t>modelon.com/library/electrification-library/</t>
  </si>
  <si>
    <t>Modelon offers systems modeling and simulation software to promote product innovation, development ,and operations in a range of industries, including batteries.</t>
  </si>
  <si>
    <t>Modelon Impact - Model, simulate and optimize vehicle systems, including electric propulsion; It also models integrated energy and Power system design including battery energy storage and microgrid design; Modelon Electrification Library - mulit-physics Modelica library for the design, analysis verification and control of electrified systems including vehicles and electric storage</t>
  </si>
  <si>
    <t>https://www.modelon.com/, https://modelon.com/company/</t>
  </si>
  <si>
    <t>Peaxy</t>
  </si>
  <si>
    <t>Peaxy Battery Intelligence</t>
  </si>
  <si>
    <t>https://www.peaxy.net/</t>
  </si>
  <si>
    <t>2390 Bering Dr</t>
  </si>
  <si>
    <t>408-441-6500</t>
  </si>
  <si>
    <t>peaxy.net; https://rocketreach.co/peaxy-inc-profile_b5ee8929f42e7678</t>
  </si>
  <si>
    <t>Peaxy’s software provides full data traceability and analytics for battery R&amp;D and manufacturing, battery hardware integration, grid and energy storage systems, electric transport, and defense readiness</t>
  </si>
  <si>
    <t>Software provides full data traceability and analytics for battery R&amp;D and manufacturing, battery hardware integration, grid and energy storage systems, electric transport, and defense readiness</t>
  </si>
  <si>
    <t>https://www.peaxy.net/, https://peaxy.net/about/</t>
  </si>
  <si>
    <t>QAD, Inc.</t>
  </si>
  <si>
    <t>Manufacturing enterprise resource planning</t>
  </si>
  <si>
    <t>https://www.qad.com/</t>
  </si>
  <si>
    <t>12000 Findley Road
Suite 225</t>
  </si>
  <si>
    <t>Duluth</t>
  </si>
  <si>
    <t>770-903-7200</t>
  </si>
  <si>
    <t>QAD</t>
  </si>
  <si>
    <t>Santa Barbara</t>
  </si>
  <si>
    <t>qad.com</t>
  </si>
  <si>
    <t>QAD’s software focuses on manufacturing and supply chain using Adaptive Manufacturing Enterprise.</t>
  </si>
  <si>
    <t>Manufacturing and supply chain software</t>
  </si>
  <si>
    <t>https://www.qad.com/, https://www.qad.com/about</t>
  </si>
  <si>
    <t>Sendyne</t>
  </si>
  <si>
    <t>CellMod</t>
  </si>
  <si>
    <t>https://www.sensata.com/sendyne-redirect</t>
  </si>
  <si>
    <t>250 West Broadway</t>
  </si>
  <si>
    <t>212-966-0600</t>
  </si>
  <si>
    <t>sendyne.com; altair.com; https://www.buzzfile.com/business/Sendyne-Corp.-212-966-0600; https://craft.co/sendyne-corp; https://www.linkedin.com/company/sendyne-corp</t>
  </si>
  <si>
    <t>Sendyne offers Virtual Battery Software, a functional mockup unit that can be integrated into simulation packages; using ambient conditions, it estimates voltage, state of charge, and cell internal variables.</t>
  </si>
  <si>
    <t>Virtual Battery Software by Sendyne that is a functional mockup unit (FMU) that can be integrated into simulation packages.  Inputs: current, ambient temperature, and time-step and outputs voltage, cell internal temp, state of charge and other cell internal state variables</t>
  </si>
  <si>
    <t>https://www.sensata.com/sendyne-redirect, https://www.sensata.com/about</t>
  </si>
  <si>
    <t>Siemens Digital Industries Software</t>
  </si>
  <si>
    <t>Simcenter</t>
  </si>
  <si>
    <t>https://www.plm.automation.siemens.com/global/en/products/simcenter/#top</t>
  </si>
  <si>
    <t>300 New Jersey Ave NW., Suite 1000</t>
  </si>
  <si>
    <t>202-434-4800</t>
  </si>
  <si>
    <t>Siemens</t>
  </si>
  <si>
    <t>https://www.siemens.com/</t>
  </si>
  <si>
    <t>plm.automation.siemens.com/global/en/industries/automotive-transportation/battery-modeling-simulation.html</t>
  </si>
  <si>
    <t xml:space="preserve">Siemens DIS offers a flexible, open, and scalable portfolio of predictive simulation and test applications that support you at every step in your digital journey particularly for lithium-ion battery simulations.
</t>
  </si>
  <si>
    <t>Simcenter™ is a flexible, open, and scalable portfolio of the best predictive simulation and test applications that support you at every step in your digital journey. Simcenter is a key component within Xcelerator.  Integrates CAE simulation, system simulation and physical testing</t>
  </si>
  <si>
    <t>https://plm.sw.siemens.com/en-US/simcenter/#top</t>
  </si>
  <si>
    <t>Voltaiq</t>
  </si>
  <si>
    <t>Enterprise Battery Intelligence</t>
  </si>
  <si>
    <t>https://www.voltaiq.com/</t>
  </si>
  <si>
    <t>20660 Stevens Creek Blvd.
#339</t>
  </si>
  <si>
    <t>Cupertion</t>
  </si>
  <si>
    <t>888-477-9549</t>
  </si>
  <si>
    <t>Cupertino</t>
  </si>
  <si>
    <t>voltaiq.com; https://www.zippia.com/voltaiq-careers-1402207/revenue/</t>
  </si>
  <si>
    <t>Voltaiq develops Battery Intelligence software to address challenges in battery development, data analysis, and acceleration of the battery ecosystem. It expedites the transition to a battery-powered world through advanced analytics.</t>
  </si>
  <si>
    <t>EBI automates the ingestion, harmonization and analysis of data produced for the battery industry</t>
  </si>
  <si>
    <t>https://www.voltaiq.com/, https://www.voltaiq.com/about-us/</t>
  </si>
  <si>
    <t>MSE Supplies LLC</t>
  </si>
  <si>
    <t>Battery materials</t>
  </si>
  <si>
    <t>Cathode; Anode; Electrolyte; Current collectors</t>
  </si>
  <si>
    <t>https://www.msesupplies.com/</t>
  </si>
  <si>
    <t>3440 E Britannia Dr, Unit 190</t>
  </si>
  <si>
    <t>520-789-6673</t>
  </si>
  <si>
    <t>MSE Supplies</t>
  </si>
  <si>
    <t>Questionnaire; msesupplies.com</t>
  </si>
  <si>
    <t>MSE Supplies offers advanced materials such those for lithium-ion batteries, laboratory equipment, and analytical services, focusing on quality and value to support global scientific and engineering innovations.</t>
  </si>
  <si>
    <t>https://www.msesupplies.com/, https://www.msesupplies.com/pages/about-us</t>
  </si>
  <si>
    <t>Manufacturing &amp; testing equipment</t>
  </si>
  <si>
    <t>Battery manufacturing and testing equipment</t>
  </si>
  <si>
    <t>Pale Blue Earth Inc. produces USB-rechargeable lithium-ion batteries as eco-friendly alternatives to disposable batteries, focusing on sustainability and efficiency.</t>
  </si>
  <si>
    <t>https://www.paleblueearth.com/, https://paleblueearth.com/pages/about</t>
  </si>
  <si>
    <t>Sovema Global Services, Inc.</t>
  </si>
  <si>
    <t>Manufacturing and Testing Equipment</t>
  </si>
  <si>
    <t>Electrode Notching Machines; Stacking Machines; Winding Machines; Tab Welding Machines; Cell Packaging Machines; Electrolyte Filling Machines; Cell Formation Systems</t>
  </si>
  <si>
    <t>VR</t>
  </si>
  <si>
    <t>Sovema Group provides technology solutions for battery manufacturing and testing, offering four brands (Sovema, Solith, Sovel, Bitrode) and handling projects from lab lines to mass production.</t>
  </si>
  <si>
    <t>https://www.sovemagroup.com/, https://www.sovemagroup.com/our-group/</t>
  </si>
  <si>
    <t>Stat Peel Inc.</t>
  </si>
  <si>
    <t>Aerosol measurement equipment</t>
  </si>
  <si>
    <t>https://www.statpeel.com/</t>
  </si>
  <si>
    <t>10249 S. 2165 E.</t>
  </si>
  <si>
    <t>Sandy</t>
  </si>
  <si>
    <t>801-308-8387</t>
  </si>
  <si>
    <t>Stat Peel</t>
  </si>
  <si>
    <t>Glarus</t>
  </si>
  <si>
    <t>Questionnaire; statpeel.com</t>
  </si>
  <si>
    <t>Stat Peel creates advanced personal solutions to monitor exposure to airborne materials to help you avoid contamination and risk.</t>
  </si>
  <si>
    <t>https://www.statpeel.com/, https://www.statpeel.com/about-us/</t>
  </si>
  <si>
    <t>Targray Technology International Inc.</t>
  </si>
  <si>
    <t>https://www.targray.com/</t>
  </si>
  <si>
    <t>18105 Transcanadienne</t>
  </si>
  <si>
    <t>Kirkland</t>
  </si>
  <si>
    <t>H9J 3Z8</t>
  </si>
  <si>
    <t>514-695-8099</t>
  </si>
  <si>
    <t>Targray</t>
  </si>
  <si>
    <t>Questionnaire; targray.com</t>
  </si>
  <si>
    <t>Targray Technology International Inc. specializes in sourcing and supplying advanced materials for renewable energy, battery storage, biofuels, and optical media industries.</t>
  </si>
  <si>
    <t>https://www.targray.com/, https://www.targray.com/company</t>
  </si>
  <si>
    <t>Lithium-ion manganese oxide</t>
  </si>
  <si>
    <t>Vertical Partners West LLC</t>
  </si>
  <si>
    <t>https://www.vpwllc.com/</t>
  </si>
  <si>
    <t>14028 North Ohio Street</t>
  </si>
  <si>
    <t>Rathdrum</t>
  </si>
  <si>
    <t>800-705-0620</t>
  </si>
  <si>
    <t>****www.vpwllc.com; **** dnb.com; **** https://www.linkedin.com/company/vertical-partners-west-llc</t>
  </si>
  <si>
    <t>Vertical Partners West, LLC specializes in designing, developing, and distributing advanced rechargeable batteries, BMS, and accessories for drones, UAVs, robotics, and radio-controlled models selling NiMH and Lithium-Ion cells.</t>
  </si>
  <si>
    <t>https://rocketreach.co/vertical-partners-west-llc-profile_b5f0cb78f67dee04</t>
  </si>
  <si>
    <t>Cell groupings</t>
  </si>
  <si>
    <t>Prismatic cell modules - battery management system</t>
  </si>
  <si>
    <t>949-215-3287</t>
  </si>
  <si>
    <t>Thomasnet: Battery Packs / manufacturers; voltronix.com; https://www.zoominfo.com/c/advanced-powering-services-inc/951723</t>
  </si>
  <si>
    <t>Voltronix delivers high-performance lithium-ion batteries and management systems for electric vehicles and energy storage, growing significantly since its inception at the LA Port.</t>
  </si>
  <si>
    <t>Abel + Imray</t>
  </si>
  <si>
    <t xml:space="preserve">Legal </t>
  </si>
  <si>
    <t xml:space="preserve">Attorneys </t>
  </si>
  <si>
    <t>https://www.abelimray.com/</t>
  </si>
  <si>
    <t>20 St. Andrew Street</t>
  </si>
  <si>
    <t>EC4A 3AG</t>
  </si>
  <si>
    <t>NAATBatt Membership Roster and Website (NAATBATT.org)</t>
  </si>
  <si>
    <t>Specializing in IP protection for the battery technology sector, Abel + Imray offers a collaborative, cross-disciplinary team of attorneys with expertise in electronics, physics, software, and chemistry, aiding clients globally.</t>
  </si>
  <si>
    <t>ai@abelimray.com</t>
  </si>
  <si>
    <t>Alliant Insurance Services</t>
  </si>
  <si>
    <t>Insurance</t>
  </si>
  <si>
    <t>Brokers</t>
  </si>
  <si>
    <t>http://www.alliant.com/</t>
  </si>
  <si>
    <t>2415 E Camelback Rd</t>
  </si>
  <si>
    <t>Alliant</t>
  </si>
  <si>
    <t>Newport Beach</t>
  </si>
  <si>
    <t>Alliant Insurance Services, Inc. offers insurance brokerage and technical support, specializing in renewable energy, with services in risk evaluation, mitigation advice, and facilitating insurance acquisition based on industry best practices.</t>
  </si>
  <si>
    <t>Brian.Foster@Alliant.com</t>
  </si>
  <si>
    <t>Automotive Recyclers Association</t>
  </si>
  <si>
    <t>Industry Relations</t>
  </si>
  <si>
    <t>Consultants Advisors</t>
  </si>
  <si>
    <t>https://www.a-r-a.org/</t>
  </si>
  <si>
    <t>9113 Church Street  </t>
  </si>
  <si>
    <t>Manassas</t>
  </si>
  <si>
    <t xml:space="preserve">(571) 208-0428 </t>
  </si>
  <si>
    <t>ARA and its members are dedicated to the efficient removal and re-utilization of recycled original equipment</t>
  </si>
  <si>
    <t xml:space="preserve">Automotive Recyclers Association (ARA) has represented professional automotive recyclers, a vibrant and thriving part of the automotive supply chain. ARA's mission is to advance the automotive recycling industry and promote its beneficial effects on society. ARA and its members are dedicated to the efficient removal and re-utilization of Recycled Original Equipment® – which are genuine recycled original equipment® manufactured (OEM) automotive parts – and the safe recycling of inoperable motor vehicles. </t>
  </si>
  <si>
    <t>https://www.zoominfo.com/c/automotive-recyclers-association/10982373</t>
  </si>
  <si>
    <t>staff@a-r-a.org </t>
  </si>
  <si>
    <t>Barren County Economic Authority</t>
  </si>
  <si>
    <t xml:space="preserve"> Economic development authority</t>
  </si>
  <si>
    <t xml:space="preserve">Investors, consultants </t>
  </si>
  <si>
    <t>https://barrencoea.com/</t>
  </si>
  <si>
    <t>126 E. Public Square, #101</t>
  </si>
  <si>
    <t>Glasgow</t>
  </si>
  <si>
    <t>270-651-6314</t>
  </si>
  <si>
    <t>https://barrencoea.com/                                        NAATBatt Membership Roster and Website (NAATBATT.org)</t>
  </si>
  <si>
    <t xml:space="preserve">
Barren County economic development attracts new businesses and tourists, supports existing ones, and develops infrastructure for community well-being, aiming for excellence in Kentucky and beyond.</t>
  </si>
  <si>
    <t xml:space="preserve">Benchmark Minerals </t>
  </si>
  <si>
    <t>Market Assessment; Consulting</t>
  </si>
  <si>
    <t xml:space="preserve">Analysts; consultants </t>
  </si>
  <si>
    <t>https://www.benchmarkminerals.com</t>
  </si>
  <si>
    <t>1178 Market St</t>
  </si>
  <si>
    <t>San Francisco</t>
  </si>
  <si>
    <t>623 300 7000</t>
  </si>
  <si>
    <t xml:space="preserve">Benchmark Mineral Intelligence </t>
  </si>
  <si>
    <t>England</t>
  </si>
  <si>
    <t>NAATBatt Membership Roster and Website (NAATBATT.org). https://www.linkedin.com/company/benchmark-mineral-intelligence/</t>
  </si>
  <si>
    <t>Benchmark Minerals provides consultancy services with unique data, analysis, and independent insights for lithium mining, chemical operations, and lithium ion battery Gigafactory plants.</t>
  </si>
  <si>
    <t>Independent prices, data and supply chain intelligence for lithium ion batteries and rare earth elements</t>
  </si>
  <si>
    <t>https://www.gps-coordinates.net</t>
  </si>
  <si>
    <t xml:space="preserve">BlueStone Advisors </t>
  </si>
  <si>
    <t xml:space="preserve">Insurance </t>
  </si>
  <si>
    <t xml:space="preserve">Brokers </t>
  </si>
  <si>
    <t>http://www.bluestoneadvisors.com/</t>
  </si>
  <si>
    <t>3333 Warrenville Rd., Ste. 155</t>
  </si>
  <si>
    <t>(630) 504-6400</t>
  </si>
  <si>
    <t>BlueStone Advisors offers specialized insurance for lithium-ion battery companies, leveraging over a decade of experience to provide comprehensive coverage at competitive rates, including an innovative Battery Captive Insurance program.</t>
  </si>
  <si>
    <t xml:space="preserve">General Liability, Property, Worker's Compensation, </t>
  </si>
  <si>
    <t>BRITE Energy Innovators</t>
  </si>
  <si>
    <t>Innovation Services</t>
  </si>
  <si>
    <t>Consultants</t>
  </si>
  <si>
    <t>https://brite.org/</t>
  </si>
  <si>
    <t>125 West Market Street</t>
  </si>
  <si>
    <t>(330) 395-3500</t>
  </si>
  <si>
    <t xml:space="preserve">BRITE Energy Innovations </t>
  </si>
  <si>
    <t xml:space="preserve">Warren </t>
  </si>
  <si>
    <t xml:space="preserve">BRITE  empowers energy tech startups to drive change, offering startup programs and consulting services for technology viability and community advancement towards a decarbonized future.
</t>
  </si>
  <si>
    <t>nick@brite.org</t>
  </si>
  <si>
    <t>Butzel</t>
  </si>
  <si>
    <t xml:space="preserve">https://www.butzel.com/ </t>
  </si>
  <si>
    <t>150 W. Jefferson Avenue, Suite 100</t>
  </si>
  <si>
    <t>303-255-7000</t>
  </si>
  <si>
    <t>Buztel</t>
  </si>
  <si>
    <t>https://www.butzel.com/</t>
  </si>
  <si>
    <t>Butzel is the nation's premier law within the American automotive industry, and Global Automotive Team is relied upon for virtually every type of legal service required by automotive suppliers.</t>
  </si>
  <si>
    <t>law firm within the American automotive industry</t>
  </si>
  <si>
    <t>Zajac@butzel.com</t>
  </si>
  <si>
    <t>Citi</t>
  </si>
  <si>
    <t>Financial Services</t>
  </si>
  <si>
    <t>Investors; Accountants</t>
  </si>
  <si>
    <t>https://www.citigroup.com/global</t>
  </si>
  <si>
    <t>388 Greenwich Street</t>
  </si>
  <si>
    <t>New Yourk</t>
  </si>
  <si>
    <t>(212) 793-0710</t>
  </si>
  <si>
    <t>Citi Group</t>
  </si>
  <si>
    <t>New York City</t>
  </si>
  <si>
    <t>Citi is dedicated to responsibly providing financial services to enable growth and economic progress around the world.</t>
  </si>
  <si>
    <t>https://ces-ltd.com/</t>
  </si>
  <si>
    <t xml:space="preserve">1528 Walnut Street, 22nd Floor </t>
  </si>
  <si>
    <t xml:space="preserve"> Philadelphia</t>
  </si>
  <si>
    <t xml:space="preserve">215.875.9440 </t>
  </si>
  <si>
    <t>Customized Energy Solutions provides expert assistance in navigating and anticipating changes in the wholesale and retail electricity and natural gas markets, offering top-tier energy market operations platforms and services.</t>
  </si>
  <si>
    <t>PROVIDING ENERGY MANAGEMENT SOLUTIONS</t>
  </si>
  <si>
    <t>https://www.zoominfo.com/c/customized-energy-solutions-ltd/13730244</t>
  </si>
  <si>
    <t>info@ces-ltd.com </t>
  </si>
  <si>
    <t>EAS Advisors</t>
  </si>
  <si>
    <t>Advising; Consulting</t>
  </si>
  <si>
    <t>Consultants, Advisors</t>
  </si>
  <si>
    <t>https://easadvisors.com</t>
  </si>
  <si>
    <t xml:space="preserve">750 Lexington Avenue
</t>
  </si>
  <si>
    <t xml:space="preserve">New York, </t>
  </si>
  <si>
    <t>(646) 495-2225</t>
  </si>
  <si>
    <t>ESA Advisors</t>
  </si>
  <si>
    <t>EAS Advisors, LLC is a New York-based boutique firm offering corporate advisory services, primarily in natural resources and commodities, with expertise in capital markets and diverse capital sources.</t>
  </si>
  <si>
    <t>corporate advisory firm that provides a unique service to companies operating predominantly in the natural resource and commodity sectors.</t>
  </si>
  <si>
    <t>https://www.zoominfo.com/c/optel-group/399634849</t>
  </si>
  <si>
    <t>Economic Development Partnership of North Carolina</t>
  </si>
  <si>
    <t>https://edpnc.com</t>
  </si>
  <si>
    <t>150 Fayetteville St. Suite 1200</t>
  </si>
  <si>
    <t>Raleigh</t>
  </si>
  <si>
    <t>919-447-7777</t>
  </si>
  <si>
    <t>https://edpnc.com/</t>
  </si>
  <si>
    <t xml:space="preserve">https://edpnc.com/about-the-edpnc/ </t>
  </si>
  <si>
    <t>EDPNC is focused on recruiting new businesses to the state, supporting the needs of existing businesses, connecting exporters to global customers, helping small business owners get their start</t>
  </si>
  <si>
    <t>Fastmarkets</t>
  </si>
  <si>
    <t>Analysts, consultants</t>
  </si>
  <si>
    <t>https://www.fastmarkets.com/</t>
  </si>
  <si>
    <t>450 Country Club Rd
Ste 315</t>
  </si>
  <si>
    <t>Eugene</t>
  </si>
  <si>
    <t>Fastmarkets Inc</t>
  </si>
  <si>
    <t xml:space="preserve">London </t>
  </si>
  <si>
    <t xml:space="preserve">Fastmarkets is one of the most trusted cross-commodity price reporting agency in the agriculture, forest products, metals and mining, and new generation energy markets. It covers lithium pricing. </t>
  </si>
  <si>
    <t>Fastmarkets is one of the most trusted cross-commodity price reporting agency (PRA) in the agriculture, forest products, metals and mining, and new generation energy markets. Our price data, forecasts, and market analyses give our customers a strategic advantage in complex, volatile and often opaque markets. Our events provide immersive experiences to network, trade and discuss the critical issues of the day. Lithium Hangar Holdco Limited is the ultimate holding company for the Fastmarkets group of companies.</t>
  </si>
  <si>
    <t>Georgia Department of Commerce</t>
  </si>
  <si>
    <t>https://www.georgia.org/</t>
  </si>
  <si>
    <t xml:space="preserve">Technology Square, 75 5th Street N.W.
Suite 1200 </t>
  </si>
  <si>
    <t>404-962-4000</t>
  </si>
  <si>
    <t>The GDED markets Georgia to the world by encouraging business investment and trade, promoting the state as a go-to location for tourism,  film, music, digital entertainment, and the arts.</t>
  </si>
  <si>
    <t>mgordon@georgia.org</t>
  </si>
  <si>
    <t>Gresham Smith</t>
  </si>
  <si>
    <t>https://www.greshamsmith.com</t>
  </si>
  <si>
    <t>303-381-6900</t>
  </si>
  <si>
    <t>Denver</t>
  </si>
  <si>
    <t>https://www.latlong.net/.        **** https://www.greshamsmith.com</t>
  </si>
  <si>
    <t>Gresham Smith, composed of diligent designers, insightful planners and seasoned collaborators, specializes in solutions for life’s most essential infrastructure and institutions.</t>
  </si>
  <si>
    <t>Hatch</t>
  </si>
  <si>
    <t>Consulting; operation support</t>
  </si>
  <si>
    <t>https://www.hatch.com/end</t>
  </si>
  <si>
    <t>https://www.hatch.com/en</t>
  </si>
  <si>
    <t>IBEW/NECA of California &amp;  Nevada</t>
  </si>
  <si>
    <t>Labor management</t>
  </si>
  <si>
    <t>Labor representatives</t>
  </si>
  <si>
    <t>http://nzp-eti.com</t>
  </si>
  <si>
    <t xml:space="preserve">7041 Koll Center Pkwy Ste 100 </t>
  </si>
  <si>
    <t>http://nzp-eti.com.      NAATBatt Membership Roster and Website (NAATBATT.org)</t>
  </si>
  <si>
    <t xml:space="preserve">IBEW/NECA is engaged in workforce development, training, and labor management </t>
  </si>
  <si>
    <t xml:space="preserve">Indiana Economic Development Corporation </t>
  </si>
  <si>
    <t>Local Government relations</t>
  </si>
  <si>
    <t>http://iedc.in.gov/</t>
  </si>
  <si>
    <t>1 N Capitol Ave</t>
  </si>
  <si>
    <t>(312) 588-0477</t>
  </si>
  <si>
    <t>Indiana's lead economic development agency is helping businesses launch, grow and locate in the Hoosier state.</t>
  </si>
  <si>
    <t>InnoEnergy Skills Institute</t>
  </si>
  <si>
    <t>Training</t>
  </si>
  <si>
    <t>Workforce Training; Curriculum; Workforce Development; Training Modules; Education</t>
  </si>
  <si>
    <t>https://www.innoenergy.com/skillsinstitute/</t>
  </si>
  <si>
    <t>444 Somerville Ave</t>
  </si>
  <si>
    <t>Sommerville</t>
  </si>
  <si>
    <t>617-480-9194</t>
  </si>
  <si>
    <t>InnoEnergy USA</t>
  </si>
  <si>
    <t>Mark Vasu</t>
  </si>
  <si>
    <t xml:space="preserve"> 617-480-9192</t>
  </si>
  <si>
    <t>mark.vasu@innoenergy.com</t>
  </si>
  <si>
    <t>KTON</t>
  </si>
  <si>
    <t>https://www.kton.us/</t>
  </si>
  <si>
    <t>1244 S Falcon Dr</t>
  </si>
  <si>
    <t xml:space="preserve"> Palatine</t>
  </si>
  <si>
    <t>847-370-2471</t>
  </si>
  <si>
    <t>Kton LLC</t>
  </si>
  <si>
    <t>www.kton.us</t>
  </si>
  <si>
    <t>NAATBatt Membership Roster and Website (NAATBATT.org).     https://www.kton.us/</t>
  </si>
  <si>
    <t>KTON, a U.S. firm, focuses on on-shoring technology companies in the EV and battery sector, aiming to develop a U.S.-based battery supply chain by integrating Asian manufacturing technology and expertise</t>
  </si>
  <si>
    <t>Connecting the US Battery &amp; Electrification industry with Asian technology</t>
  </si>
  <si>
    <t>https://bbs.fobshanghai.com/company/x16b4x2l089p700.html</t>
  </si>
  <si>
    <t>info@kton.us</t>
  </si>
  <si>
    <t xml:space="preserve">NAATBatt International </t>
  </si>
  <si>
    <t>Battery Trade Association</t>
  </si>
  <si>
    <t>Networking, information sharing, insight, collaboration</t>
  </si>
  <si>
    <t>https://naatbatt.org</t>
  </si>
  <si>
    <t>1075 Gulf of Mexico Drive, #605</t>
  </si>
  <si>
    <t>Longboat Key</t>
  </si>
  <si>
    <t>317-323-880</t>
  </si>
  <si>
    <t>NAATBatt International promotes the development and commercialization of electrochemical energy storage technology and the revitalization of advanced battery manufacturing in North America.</t>
  </si>
  <si>
    <t>info@naatbatt.org</t>
  </si>
  <si>
    <t>Newmark</t>
  </si>
  <si>
    <t xml:space="preserve">Capital Market , finance., Investment </t>
  </si>
  <si>
    <t>https://www.nmrk.com/</t>
  </si>
  <si>
    <t xml:space="preserve">125 Park Avenue
</t>
  </si>
  <si>
    <t>212-372-2000</t>
  </si>
  <si>
    <t xml:space="preserve">Newmark Group, Inc. is a global leader in commercial real estate, offering brokerage, leasing, property management, and various advisory services, enhanced by technology solutions and data analytics. </t>
  </si>
  <si>
    <t>commercial real estate,</t>
  </si>
  <si>
    <t>https://www.nmrk.com/company-overview</t>
  </si>
  <si>
    <t>OPTEL Group</t>
  </si>
  <si>
    <t>Consultants; Traceability</t>
  </si>
  <si>
    <t xml:space="preserve">https://www.optelgroup
.com/ </t>
  </si>
  <si>
    <t>2680, boul. du Parc Technologies</t>
  </si>
  <si>
    <t>Québec City</t>
  </si>
  <si>
    <t>G1P 4S6</t>
  </si>
  <si>
    <t>418-688-0334</t>
  </si>
  <si>
    <t>"https://www.optelgroup
.com/ "</t>
  </si>
  <si>
    <t xml:space="preserve"> OPTEL offers traceability solution that connects stakeholders across the value chain to ensure complete, real-time visibility for better supply chain performance, carbon footprint tracking, and compliance with various regulatory standards.</t>
  </si>
  <si>
    <t>OPTEL is a leading global provider of traceability, track-and-trace and vision systems for a growing number of industries.</t>
  </si>
  <si>
    <t>ken.fallu@optelgroup.com</t>
  </si>
  <si>
    <t>P&amp;C Recruiting and HR team</t>
  </si>
  <si>
    <t>Recruitment</t>
  </si>
  <si>
    <t>Executive Recruiter</t>
  </si>
  <si>
    <t>http://www.pandcrecruiting.com/</t>
  </si>
  <si>
    <t xml:space="preserve"> PO Box 5743</t>
  </si>
  <si>
    <t>Carefree</t>
  </si>
  <si>
    <t>833-775-7729</t>
  </si>
  <si>
    <t xml:space="preserve">P&amp;C Recruiting and HR specializes in providing recruitment services to employers and candidates in the Americas, focusing on the mining and green energy sectors, to meet diverse operational goals. </t>
  </si>
  <si>
    <t>rhonda@pandcrecruitin</t>
  </si>
  <si>
    <t>P3</t>
  </si>
  <si>
    <t xml:space="preserve">Engineering Consulting </t>
  </si>
  <si>
    <t xml:space="preserve"> consultants </t>
  </si>
  <si>
    <t>https://p3-americas.com/</t>
  </si>
  <si>
    <t xml:space="preserve">One North Main Street </t>
  </si>
  <si>
    <t xml:space="preserve"> Greenville </t>
  </si>
  <si>
    <t>P3 Group GmbH</t>
  </si>
  <si>
    <t>https://www.p3-group.com/en/</t>
  </si>
  <si>
    <t>P3 is offering consulting and engineering services, as well as software development for numerous customers.</t>
  </si>
  <si>
    <t>PEM Motion USA, Inc.</t>
  </si>
  <si>
    <t>https://pem-motion.com/</t>
  </si>
  <si>
    <t>400 Capitol Mall</t>
  </si>
  <si>
    <t>+49-152-371-3805</t>
  </si>
  <si>
    <t>PEM Motion</t>
  </si>
  <si>
    <t xml:space="preserve">PEM Motion is a business consulting and engineering service provider that focuses on batteries, electric motors, and the industrialization of mobility products. </t>
  </si>
  <si>
    <t>Promotion Saguenay</t>
  </si>
  <si>
    <t>https://promotion.saguenay.ca/en</t>
  </si>
  <si>
    <t>295 Rue Racine E</t>
  </si>
  <si>
    <t xml:space="preserve"> Chicoutimi</t>
  </si>
  <si>
    <t>G7H 1S7</t>
  </si>
  <si>
    <t>418 698-3157</t>
  </si>
  <si>
    <t>Saguenay</t>
  </si>
  <si>
    <t xml:space="preserve">Promotion Saguenay is an economic development enmity  that offers competitive advantages that are favorable for establishing new companies. </t>
  </si>
  <si>
    <t>QAD Inc. </t>
  </si>
  <si>
    <t>https://www.qad.com</t>
  </si>
  <si>
    <t>100 Innovation Place</t>
  </si>
  <si>
    <t>QAD Inc.</t>
  </si>
  <si>
    <t>NAATBatt Membership Roster and Website (NAATBATT.org).  https://www.qad.com/</t>
  </si>
  <si>
    <t>QAD Inc. offers advanced cloud-based manufacturing and supply chain solutions, helping global manufacturers, especially in the automotive and EV sectors, adapt and innovate swiftly in a technology-driven market.</t>
  </si>
  <si>
    <t>ab4@qad.com</t>
  </si>
  <si>
    <t>Ratel Consulting </t>
  </si>
  <si>
    <t>Consulting and market intelligence</t>
  </si>
  <si>
    <t>Consultants; Analysts</t>
  </si>
  <si>
    <t>https://www.ratelconsulting.com/</t>
  </si>
  <si>
    <t>1 Broadway, 14th Floor</t>
  </si>
  <si>
    <t xml:space="preserve"> Cambridge</t>
  </si>
  <si>
    <t>781 856 4981</t>
  </si>
  <si>
    <t>Ratel Consulting LLC</t>
  </si>
  <si>
    <t>Ratel offers market intelligence and advisory services in the energy storage sector, specializing in emerging battery technology, providing business cases, technical content with analysis to enhance  industry presence.</t>
  </si>
  <si>
    <t>charlie@ratelconsulting.com</t>
  </si>
  <si>
    <t>RGP Northwest Ohio</t>
  </si>
  <si>
    <t>https://rgp.org/</t>
  </si>
  <si>
    <t>Two Maritime Plaza</t>
  </si>
  <si>
    <t>Toledo</t>
  </si>
  <si>
    <t>(419) 252-2700</t>
  </si>
  <si>
    <t>Northwest Ohio brings forth the business assets, infrastructure, talent and natural resources to accommodate many industries, with a primary focus on five core sectors.</t>
  </si>
  <si>
    <t xml:space="preserve">Ricardo </t>
  </si>
  <si>
    <t>Technical Consulting</t>
  </si>
  <si>
    <t>https://www.ricardo.com/en</t>
  </si>
  <si>
    <t xml:space="preserve">40000 Ricardo Drive
</t>
  </si>
  <si>
    <t>Mi</t>
  </si>
  <si>
    <t>734 397 6666</t>
  </si>
  <si>
    <t>Ricardo</t>
  </si>
  <si>
    <t>https://www.ricardo.com/en  *************                         NAATBatt Membership Roster and Website (NAATBATT.org)</t>
  </si>
  <si>
    <t>Ricardo's strategic consultancy in electric mobility offering enables its clients to navigate complexity in a disrupted world.</t>
  </si>
  <si>
    <t>info@ricardo.com</t>
  </si>
  <si>
    <t>S&amp;P Global (merged with IHS Markit)</t>
  </si>
  <si>
    <t xml:space="preserve">Market Assessment; Finance </t>
  </si>
  <si>
    <t>Analysts, Investor</t>
  </si>
  <si>
    <t>https://www.spglobal.com/en/</t>
  </si>
  <si>
    <t>55 Water St</t>
  </si>
  <si>
    <t>800-752-8878</t>
  </si>
  <si>
    <t>S&amp;P Global</t>
  </si>
  <si>
    <t>S&amp;P Global is  a world-leading provider of financial information services, data and analytics, enterprise technology and expertise and advisory in energy storage markets</t>
  </si>
  <si>
    <t>Siemens Financial Services</t>
  </si>
  <si>
    <t>https://www.siemens.com/global/en/company/about/businesses/financial-services.html</t>
  </si>
  <si>
    <t>200 Wood Ave S</t>
  </si>
  <si>
    <t>(214) 232-9242</t>
  </si>
  <si>
    <t>https://www.siemens.com/us/en.html</t>
  </si>
  <si>
    <t>Munich </t>
  </si>
  <si>
    <t xml:space="preserve">                      NAATBatt Membership Roster and Website (NAATBATT.org)</t>
  </si>
  <si>
    <t>Siemens Financial Services, with deep industry know-how, provides a diverse set of financing solutions. </t>
  </si>
  <si>
    <t>https://www.dnb.com/business-directory/company-profiles.siemens_financial_services_inc.c41ac0aff28b13681dc1365a9aca4c9d.html</t>
  </si>
  <si>
    <t>winston.abbott@siemens.com</t>
  </si>
  <si>
    <t>Snell &amp; Wilmer </t>
  </si>
  <si>
    <t>Legal services</t>
  </si>
  <si>
    <t>https://www.swlaw.com/</t>
  </si>
  <si>
    <t>One East Washington Street Suite 2700</t>
  </si>
  <si>
    <t>602.382.6000</t>
  </si>
  <si>
    <t>Snell &amp; Wilmer is a comprehensive law firm offering legal services to a diverse clientele, including a focus on IP legal services for the energy storage and renewable energy industries.</t>
  </si>
  <si>
    <t xml:space="preserve">TEAM Kentucky </t>
  </si>
  <si>
    <t>https://ced.ky.gov/</t>
  </si>
  <si>
    <t xml:space="preserve">300 West Broadway </t>
  </si>
  <si>
    <t xml:space="preserve"> Frankfort</t>
  </si>
  <si>
    <t>502- 564-7670</t>
  </si>
  <si>
    <t>The Cabinet for Economic Development is the primary state agency in Kentucky responsible for encouraging job creation and retention, and new investment in the state.</t>
  </si>
  <si>
    <t xml:space="preserve">VIA LA </t>
  </si>
  <si>
    <t>The Collaborative Licensing Leader</t>
  </si>
  <si>
    <t xml:space="preserve">https://www.via-la.com </t>
  </si>
  <si>
    <t>456 Montgomery Street Suite 110</t>
  </si>
  <si>
    <t>415-645-4700</t>
  </si>
  <si>
    <t xml:space="preserve">ww.via-la.com </t>
  </si>
  <si>
    <t xml:space="preserve"> Via Licensing Alliance provides patent pool administrators with balanced solutions for the entire IP ecosystem in transparent and collaborative global patent licensing environment.</t>
  </si>
  <si>
    <t>Warner Norcross + Judd </t>
  </si>
  <si>
    <t xml:space="preserve">Legal services (bankruptcy) </t>
  </si>
  <si>
    <t>Attorneys</t>
  </si>
  <si>
    <t>https://www.wnj.com</t>
  </si>
  <si>
    <t>1500 Warner Building, 150 Ottawa Ave NW</t>
  </si>
  <si>
    <t>616-752-2000</t>
  </si>
  <si>
    <t>https://www.wnj.com.     ***** Google.com,  **** https://gps-coordinates.org/</t>
  </si>
  <si>
    <t xml:space="preserve">Warner Norcross + Judd, a corporate law firm with over 230 attorneys, offers a range of services including bankruptcy, cybersecurity, and data analytics across various industries like automotive and healthcare </t>
  </si>
  <si>
    <t xml:space="preserve">Addionics </t>
  </si>
  <si>
    <t>Current collectors</t>
  </si>
  <si>
    <t>Copper</t>
  </si>
  <si>
    <t>https://www.addionics.com/</t>
  </si>
  <si>
    <t>20289 Stevens Creek Blvd</t>
  </si>
  <si>
    <t>Ampcera Inc.</t>
  </si>
  <si>
    <t>R&amp;D and Production Facility</t>
  </si>
  <si>
    <t>Electrolyte (solid)</t>
  </si>
  <si>
    <t>Solid-state electrolyte</t>
  </si>
  <si>
    <t>https://www.ampcera.com/</t>
  </si>
  <si>
    <t>Ampcera, Inc.</t>
  </si>
  <si>
    <t>Questionnaire; ampcera.com; Pitchbook.com</t>
  </si>
  <si>
    <t>Ampcera is an innovator in high-performance solid-state electrolyte materials and scalable manufacturing technology for next-gen lithium batteries.</t>
  </si>
  <si>
    <t>sulfide solid-state electrolytes (powder, membranes, slurries);
oxide solid-state electrolytes (powder, membranes, slurries);
Also conducts prototyping and testing of solid-state battery coin cells and small pouch cells prototyping and testing</t>
  </si>
  <si>
    <t>https://ampcera.com/, https://ampcera.com/index.php/about-us/</t>
  </si>
  <si>
    <t>Aqualith Advanced Materials</t>
  </si>
  <si>
    <t>Aqualith</t>
  </si>
  <si>
    <t>Electrode materials</t>
  </si>
  <si>
    <t>Aqueous electrolyte</t>
  </si>
  <si>
    <t>https://www.aqualith.net/</t>
  </si>
  <si>
    <t>4467 Technology Dr College Park</t>
  </si>
  <si>
    <t>College Park</t>
  </si>
  <si>
    <t>240-751-0567</t>
  </si>
  <si>
    <t>AquaLith</t>
  </si>
  <si>
    <t>https://www.crunchbase.com/organization/aqualith-advanced-materials; https://www.usmd.edu/newsroom/news/2181; Pitchbook.com</t>
  </si>
  <si>
    <t>Aqualith Advanced Materials produces batteries utilizing an ultra-high energy cathode, a novel silicon anode, and a nonflammable aqueous electrolyte.</t>
  </si>
  <si>
    <t>Develops and licenses lithium-ion battery technology and is looking to expand lab to make sample products</t>
  </si>
  <si>
    <t>Arkema - Calvert City manufacturing plant</t>
  </si>
  <si>
    <t>Binders</t>
  </si>
  <si>
    <t>4444 Industrial Parkway</t>
  </si>
  <si>
    <t>Calvert City</t>
  </si>
  <si>
    <t>Questionnaire; arkema.com; https://www.arkema.com/usa/en/united-states/production-centers/calvert-city-ky/</t>
  </si>
  <si>
    <t>Arkema's High Performance Polymers business unit is a leading global supplier of Fluoropolymer, Specialty Polyamide, and Polyketone materials.</t>
  </si>
  <si>
    <t>https://www.arkema.com/global/en/arkema-group/profile/</t>
  </si>
  <si>
    <t>414-774-2250</t>
  </si>
  <si>
    <t>Questionnaire; arkema.com; https://www.arkema.com/files/live/sites/shared_arkema/files/downloads/corporate-documentations/Annual%20reports%20-%20EN/2020-arkema-annual-report.pdf</t>
  </si>
  <si>
    <t>ArlanXEO</t>
  </si>
  <si>
    <t>Arlanxeo</t>
  </si>
  <si>
    <t>Cell components</t>
  </si>
  <si>
    <t xml:space="preserve">Rubber for battery caps, battery cell components, packers </t>
  </si>
  <si>
    <t>https://www.arlanxeo.com/</t>
  </si>
  <si>
    <t>1265 Vidal St S</t>
  </si>
  <si>
    <t>Sarina</t>
  </si>
  <si>
    <t>N0N 1G0</t>
  </si>
  <si>
    <t>519-337-8251</t>
  </si>
  <si>
    <t>Maastricht</t>
  </si>
  <si>
    <t>BT</t>
  </si>
  <si>
    <t xml:space="preserve">https://nl.wikipedia.org/wiki/Arlanxeo, </t>
  </si>
  <si>
    <t>ARLANXEO is one of the world's largest producers of synthetic rubber and a wholly owned subsidiary of Saudi Aramco, a leading producer of energy and chemicals.</t>
  </si>
  <si>
    <t>https://www.arlanxeo.com/en/company/about-arlanxeo</t>
  </si>
  <si>
    <t>Geismar</t>
  </si>
  <si>
    <t>Electrolyte (liquid)</t>
  </si>
  <si>
    <t>Solvents</t>
  </si>
  <si>
    <t>8404 River Road</t>
  </si>
  <si>
    <t>225-339-7300</t>
  </si>
  <si>
    <t>https://www.basf.com/us/en/who-we-are/organization/locations/find-out-about-basf-in---/Louisiana/about-louisiana.html; https://www.basf.com/us/en/who-we-are.html#:~:text=BASF%20has%20approximately%2016%2C700%20employees,environmental%20protection%20and%20social%20responsibility.</t>
  </si>
  <si>
    <t>1156 employees, 750 contractors; 32 plants; n-Methyl Pyrrolidone;  BASF's largest manufacturing facility in NA</t>
  </si>
  <si>
    <t>https://www.basf.com/us/en/who-we-are.html</t>
  </si>
  <si>
    <t>Birla Carbon is one of the largest manufacturers and suppliers of high-quality carbon black additives globally, making products stronger, lighter and longer lasting.</t>
  </si>
  <si>
    <t>https://www.birlacarbon.com/birla-purpose/</t>
  </si>
  <si>
    <t>Black Diamond Structures</t>
  </si>
  <si>
    <t>Black Diamond Campus</t>
  </si>
  <si>
    <t>https://www.blackdiamond-structures.com/</t>
  </si>
  <si>
    <t>12310 Trail Driver</t>
  </si>
  <si>
    <t>737-787-6524</t>
  </si>
  <si>
    <t>million L/yr</t>
  </si>
  <si>
    <t xml:space="preserve">Austin </t>
  </si>
  <si>
    <t>Questionnaire; blackdiamond-structures.com; https://www.signalhire.com/companies/black-diamond-structures-llc; https://www.blackdiamond-structures.com/company/capabilities/; https://www.datanyze.com/companies/black-diamond-structures/369318968</t>
  </si>
  <si>
    <t>Black Diamond Structures is a global nanotechnology leader with the mission to help manufacturers create the next generation of world-class batteries.</t>
  </si>
  <si>
    <t>BrightVolt</t>
  </si>
  <si>
    <t>Polymer Electrolyte</t>
  </si>
  <si>
    <t>https://www.brightvolt.com/</t>
  </si>
  <si>
    <t>7970 S Energy Dr.</t>
  </si>
  <si>
    <t xml:space="preserve">Newberry </t>
  </si>
  <si>
    <t>Redmond</t>
  </si>
  <si>
    <t>brightvolt.com; https://craft.co/brightvolt</t>
  </si>
  <si>
    <t>Brightvolt supplies ultra-thin and flexible lithium polymer batteries and power efficient, flexible micro-electronics.</t>
  </si>
  <si>
    <t>Brightvolt has a commercialized primary battery as well as developing the advanced electrolyte for rechargeable LIBs</t>
  </si>
  <si>
    <t>Conductive additives, fumed metal oxides, and aerogel</t>
  </si>
  <si>
    <t>Questionnaire; cabotcorp.com; https://www.cabotcorp.com/company/worldwide-locations/north-america/usa-texas-pampa-manufacturing#:~:text=Our%20plant%20has%20been%20in,as%20toners%2C%20coatings%20and%20sealants.</t>
  </si>
  <si>
    <t xml:space="preserve"> Black conductive additives for batteries</t>
  </si>
  <si>
    <t>Capchem</t>
  </si>
  <si>
    <t>https://en.capchem.com/</t>
  </si>
  <si>
    <t xml:space="preserve">corner of PureCycle Drive and County Road 1A (former U.S. 52) </t>
  </si>
  <si>
    <t xml:space="preserve">Lawrence County </t>
  </si>
  <si>
    <t xml:space="preserve">Shenzhen City </t>
  </si>
  <si>
    <t xml:space="preserve">Guangdong </t>
  </si>
  <si>
    <t xml:space="preserve">China </t>
  </si>
  <si>
    <t xml:space="preserve">https://en.capchem.com/about1.html
https://www.herald-dispatch.com/news/chinese-company-to-produce-ev-battery-component-in-lawrence-county-ohio/article_6da85f36-54a0-53bc-881e-f01929654e26.html;
https://www.wowktv.com/news/ohio/lawrence-county-oh/ev-battery-manufacturing-facility-to-create-jobs-in-lawrence-county-ohio/; JayDB
</t>
  </si>
  <si>
    <t>Capchem specializes in battery chemicals research and development, focusing on electrolyte additives and formulations to address key lithium-ion battery issues.</t>
  </si>
  <si>
    <t>Celgard, LLC</t>
  </si>
  <si>
    <t>Celgard, LLC - Charlotte Manufacturing Facility</t>
  </si>
  <si>
    <t>Separators</t>
  </si>
  <si>
    <t>https://www.celgard.com/</t>
  </si>
  <si>
    <t>13800 South Lakes Dr</t>
  </si>
  <si>
    <t>704-588-5310</t>
  </si>
  <si>
    <t>million sq m/yr</t>
  </si>
  <si>
    <t>https://www.Celgard.com/</t>
  </si>
  <si>
    <t xml:space="preserve">BNEF: Interactive Datasets/Storage/Component manufacturers/All components; Questionnaire; </t>
  </si>
  <si>
    <t>Celgard is a proven global leader in the development and production of high-performance membrane technology. Its products are used in a broad range of energy storage and other barrier-type applications.</t>
  </si>
  <si>
    <t>Celgard, LLC - Concord Manufacturing Facility</t>
  </si>
  <si>
    <t>390 Business Boulevard NW</t>
  </si>
  <si>
    <t>Concord</t>
  </si>
  <si>
    <t>704-720-5211</t>
  </si>
  <si>
    <t>BNEF: Interactive Datasets/Storage/Component manufacturers/All components; Questionnaire;  https://www.celgard.com/about-us/locations</t>
  </si>
  <si>
    <t>Chang Chun Petrochemical Co., Ltd.</t>
  </si>
  <si>
    <t>Chang Chun Chemical Corporation</t>
  </si>
  <si>
    <t>https://www.ccp.com.tw/ccpweb.nsf/CompanyEN?OpenAgent&amp;CompanyName=%E9%95%B7%E6%98%A5%EF%BC%88%E7%BE%8E%E5%9C%8B%EF%BC%89%E6%9C%89%E9%99%90%E5%85%AC%E5%8F%B8</t>
  </si>
  <si>
    <t>10475 Perry Hwy Suite G103</t>
  </si>
  <si>
    <t xml:space="preserve">Wexford </t>
  </si>
  <si>
    <t>724-719-6257</t>
  </si>
  <si>
    <t>https://www.ccp.com.tw/ccpweb.nsf/homepage?openagent</t>
  </si>
  <si>
    <t>Zhongshan District</t>
  </si>
  <si>
    <t>Current Chemicals</t>
  </si>
  <si>
    <t>Ivanhoe Road Plant</t>
  </si>
  <si>
    <t>https://www.currentchemicals.com/</t>
  </si>
  <si>
    <t>1099 Ivanhoe Road</t>
  </si>
  <si>
    <t>216-570-3873</t>
  </si>
  <si>
    <t>Current Lighting Solutions, LLC</t>
  </si>
  <si>
    <t>www.currentchemicals.com; Email from M. Jones, 4/11/2022</t>
  </si>
  <si>
    <t>Current Chemicals is a specialty materials manufacturer that processes wet precipitation and solid-state chemical processing from lab scale through scale-up to specialty and bulk production.</t>
  </si>
  <si>
    <t>Current is a specialty materials manufacturer that performs contract chemical manufacturing, piloting, and development work for customers' materials and formulations in diverse markets, including liquid and solid electrolytes and related battery materials</t>
  </si>
  <si>
    <t>Daikin America</t>
  </si>
  <si>
    <t>Daikin Decatur Battery Material Manufacturing Plant</t>
  </si>
  <si>
    <t>https://daikin-america.com/</t>
  </si>
  <si>
    <t>905 State Docks Rd NW</t>
  </si>
  <si>
    <t>Decatur</t>
  </si>
  <si>
    <t>256-306-5000</t>
  </si>
  <si>
    <t>Daikin</t>
  </si>
  <si>
    <t>Orangeburg</t>
  </si>
  <si>
    <t>BNEF: Interactive Datasets/Storage/Component manufacturers/All components; daikin.com; https://www.zippia.com/daikin-america-careers-376502/demographics/</t>
  </si>
  <si>
    <t>Daikin America is the world's foremost developer and manufacturer of fluorochemical products for a variety of industries, including lithium-ion batteries,</t>
  </si>
  <si>
    <t>17497 workers employed in US, but likely most are in refrigerants</t>
  </si>
  <si>
    <t>https://daikin-america.com/, https://daikin-america.com/about-us/</t>
  </si>
  <si>
    <t>Denkai America</t>
  </si>
  <si>
    <t>https://denkaiamerica.com/</t>
  </si>
  <si>
    <t>Augusta Corporate Park - 4760 Mike Padgett Hwy</t>
  </si>
  <si>
    <t>803-425-7904</t>
  </si>
  <si>
    <t>Camden</t>
  </si>
  <si>
    <t>https://denkaiamerica.com/; https://denkaiamerica.com/augusta-ga-expansion/</t>
  </si>
  <si>
    <t>Denkai America is a leader in the manufacture of high-quality electrodeposited copper foils for printed circuit board, industrial, and energy storage applications.</t>
  </si>
  <si>
    <t>Should complete construction on 12/24</t>
  </si>
  <si>
    <t>Denkai America Inc. Manufacturing Headquarters</t>
  </si>
  <si>
    <t>29 Battleship Road Ext.</t>
  </si>
  <si>
    <t>803-425-7900</t>
  </si>
  <si>
    <t>Nippon Denkai, Ltd.</t>
  </si>
  <si>
    <t>https://www.nippon-denkai.co.jp/english/about/locations.html;  denkaiamerica.com; Questionnaire; https://www.daikin.com/-/media/Project/Daikin/daikin_com/investor/data/report/daikin2021_printing-pdf.pdf?rev=-1</t>
  </si>
  <si>
    <t>Dongwha Electrolyte</t>
  </si>
  <si>
    <t>Dongwha Electrolyte Clarksville</t>
  </si>
  <si>
    <t>http://www.dongwhaelectrolyte.com/en/main/main.asp</t>
  </si>
  <si>
    <t>4370 Guthrie Highway</t>
  </si>
  <si>
    <t>Dongwha Group</t>
  </si>
  <si>
    <t>BNEF Component Database; https://clarksvillenow.com/local/dongwha-electrolyte-breaks-ground-on-new-70-million-manufacturing-plant/; dongwha.com</t>
  </si>
  <si>
    <t xml:space="preserve">Dongwha Electrolyte provides various high-performance and high-stability electrolytes to serve electric vehicle lithium battery production. </t>
  </si>
  <si>
    <t>$70M investment; can support ~5MM vehicles; construction scheduled for completion end of summer 2024</t>
  </si>
  <si>
    <t>http://www.dongwhaelectrolyte.com/en/dongwha/about.asp</t>
  </si>
  <si>
    <t>Dukosi, Inc.</t>
  </si>
  <si>
    <t>Cell Monitor Integrated Circuits; System Hub Integrated Circuit; Embedded Firmware</t>
  </si>
  <si>
    <t>220 S. Main St., Suite 124</t>
  </si>
  <si>
    <t>Royal Oak</t>
  </si>
  <si>
    <t>248-846-3440</t>
  </si>
  <si>
    <t>Dukosi, Ltd</t>
  </si>
  <si>
    <t>Dukosi provides a unique cell monitoring platform based on intelligent chip-on-cell technology and contactless near field communication for EVs, industrial transportation, and stationary energy storage markets.</t>
  </si>
  <si>
    <t>Duksan Electera America, Inc.</t>
  </si>
  <si>
    <t>Duksan Electera Shelbyville Plant</t>
  </si>
  <si>
    <t>298 Frank Martin Road</t>
  </si>
  <si>
    <t>Shelbyville</t>
  </si>
  <si>
    <t xml:space="preserve">MT/yr </t>
  </si>
  <si>
    <t>Duksan Electera Co., Ltd</t>
  </si>
  <si>
    <t>www.dselectera.com</t>
  </si>
  <si>
    <t>Gongju-si</t>
  </si>
  <si>
    <t>Chungcheongnam-do</t>
  </si>
  <si>
    <t>BNEF cell component database; https://www.tn.gov/ecd/news/2022/7/27/governor-lee--commissioner-mcwhorter-announce-duksan-electera-america--inc--to-establish-manufacturing-operations-in-bedford-county.html; https://www.t-g.com/stories/new-duksan-plantbreaks-ground,69080 https://www.constructionjournal.com/projects/details/bb59adee57e241c49c7abed9a32a25d8.html; Questionnaire</t>
  </si>
  <si>
    <t xml:space="preserve">Duksan Electera America, Inc. is investing in a North American manufacturing plant for the production of several product lines of electrolyte solution for lithium-ion electrolytic cells. </t>
  </si>
  <si>
    <t>$95M investment; Started construction; Start of Production scheduled on First half of 2024. Maximum Planned Capacity is 120,000 MT/Yr in the future investment.</t>
  </si>
  <si>
    <t>Taehyeong Park</t>
  </si>
  <si>
    <t>+82 41 840 7324</t>
  </si>
  <si>
    <t>pth8551@dstp.co.kr</t>
  </si>
  <si>
    <t>DuPont</t>
  </si>
  <si>
    <t>DuPont Various</t>
  </si>
  <si>
    <t>https://www.dupont.com/</t>
  </si>
  <si>
    <t>974 Centre Rd</t>
  </si>
  <si>
    <t>302-774-1000</t>
  </si>
  <si>
    <t>dupont.com;</t>
  </si>
  <si>
    <t>Dupont focuses on technology leadership and innovation capabilities in chemical production. Its production and development centers on electronics and next-generation automotives.</t>
  </si>
  <si>
    <t>Numerous locations throughout NA; solid its electrolyte business, but likely makes other materials for LIBs; entry based on HQ</t>
  </si>
  <si>
    <t>https://www.dupont.com/electronics-industrial.html</t>
  </si>
  <si>
    <t>Enchem America LLC</t>
  </si>
  <si>
    <t>Enchem Georgia Electrolyte Manufacturing Plant</t>
  </si>
  <si>
    <t>http://www.enchem.net/eng/sub.php?menukey=504</t>
  </si>
  <si>
    <t>648 GA-334</t>
  </si>
  <si>
    <t>706-335-7000</t>
  </si>
  <si>
    <t>Enchem</t>
  </si>
  <si>
    <t>http://www.enchem.net/eng/main.php</t>
  </si>
  <si>
    <t>Jecheon</t>
  </si>
  <si>
    <t>Chungbuk</t>
  </si>
  <si>
    <t>BNEF: Interactive Datasets/Storage/Component manufacturers/All components; https://gov.georgia.gov/press-releases/2020-01-22/enchem-build-two-facilities-jackson-county-create-300-jobs; https://www.b2byellowpages.com/company-information/093224021-enchem-america-llc.html; https://www.carrolldaniel.com/case-studies/enchem-america/; https://english.etnews.com/20210427200001#:~:text=Its%20Georgia%20plant%20is%20its,production%20capacity%20of%2020%2C000%20tons.</t>
  </si>
  <si>
    <t>Enchem America specializes in the development and manufacturing of electrolytes for rechargeable batteries and electrostatic double-layer capacitors at its first facility in the United States.</t>
  </si>
  <si>
    <t>Facility will expand to 140,000 MT/yr by 2024</t>
  </si>
  <si>
    <t>https://www.enchem.net/eng/sub.php?menukey=489, https://www.enchem.net/eng/sub.php?menukey=490</t>
  </si>
  <si>
    <t>http://www.enchem.net/eng/sub.php?menukey=505</t>
  </si>
  <si>
    <t>https://www.Enchem.net/</t>
  </si>
  <si>
    <t>Initial facility; expansions planned</t>
  </si>
  <si>
    <t>Enchem Michigan Electrolyte Manufacturing Plant</t>
  </si>
  <si>
    <t>http://www.enchem.net/eng/sub.php?menukey=506</t>
  </si>
  <si>
    <t>BNEF Cell Component database; enchem.net; https://www.kedglobal.com/batteries/newsView/ked202211280020</t>
  </si>
  <si>
    <t>Expected online in 2024; joint investment with LGES and GM</t>
  </si>
  <si>
    <t>Enchem Tennessee Electrolyte Manufacturing Plant</t>
  </si>
  <si>
    <t>http://www.enchem.net/eng/sub.php?menukey=507</t>
  </si>
  <si>
    <t>Expected online in 2024; 3 plants as joint investment with SK On-Ford, LGES-GM, and Ford-Volkswagen</t>
  </si>
  <si>
    <t>Enchem Kentucky Electrolyte Manufacturing Plant</t>
  </si>
  <si>
    <t>http://www.enchem.net/eng/sub.php?menukey=508</t>
  </si>
  <si>
    <t>Expected online in 2024; joint investment with SK On and Ford Motor Co</t>
  </si>
  <si>
    <t>Enchem Ohio Electrolyte Manufacturing Plant</t>
  </si>
  <si>
    <t>http://www.enchem.net/eng/sub.php?menukey=509</t>
  </si>
  <si>
    <t>Entek Oregon Separator Material Manufacturing Plant</t>
  </si>
  <si>
    <t>250 Hansard Ave</t>
  </si>
  <si>
    <t xml:space="preserve">ENTEK sells lead-acid separators, lithium-ion separators, extruders, and engineering services globally through in-house engineering, machining, and fabrication resources. </t>
  </si>
  <si>
    <t>https://entek.com/, https://entek.com/entek-about/</t>
  </si>
  <si>
    <t>ENTEK US Lithium Separator Manufacturing Plant Phase I</t>
  </si>
  <si>
    <t>Terre Haute</t>
  </si>
  <si>
    <t>billion sq m</t>
  </si>
  <si>
    <t>https://www.energy.gov/mesc/bipartisan-infrastructure-law-battery-materials-processing-and-battery-manufacturing-recycling</t>
  </si>
  <si>
    <t>Recipient of $200M from DOE BIL Battery FOA-2678; Plant will be large enough to supply 1-1.8 billion sq m of separators in Phase I; Will break ground 2023-2024 and commence operations in 2027</t>
  </si>
  <si>
    <t>ENTEK US Lithium Separator Manufacturing Plant Phase II</t>
  </si>
  <si>
    <t>https://entek.com/news/posts/entek-announces-location-of-first-lithium-battery-separator-plant-in-indiana-to-power-growing-domestic-electric-vehicle-market/</t>
  </si>
  <si>
    <t xml:space="preserve">$1.5B investment; Partially funded by DOE BIL; Phase II </t>
  </si>
  <si>
    <t>Gränges</t>
  </si>
  <si>
    <t>Aluminum</t>
  </si>
  <si>
    <t>https://www.granges.com/markets-and-products/americas/</t>
  </si>
  <si>
    <t>501 Corporate Centre Dr</t>
  </si>
  <si>
    <t xml:space="preserve"> Franklin</t>
  </si>
  <si>
    <t>615-778-2000</t>
  </si>
  <si>
    <t>https://www.granges.com/</t>
  </si>
  <si>
    <t>Halocarbon, LLC</t>
  </si>
  <si>
    <t>North Augusta, SC Manufacturing Plant</t>
  </si>
  <si>
    <t>https://www.halocarbon.com/</t>
  </si>
  <si>
    <t>1100 Dittman Ct</t>
  </si>
  <si>
    <t>Beech Island</t>
  </si>
  <si>
    <t>470-419-6364</t>
  </si>
  <si>
    <t>https://www.Halocarbon.com/</t>
  </si>
  <si>
    <t>Peachtree Corners</t>
  </si>
  <si>
    <t>Questionnaire; Email</t>
  </si>
  <si>
    <t>https://halocarbon.com/, https://halocarbon.com/about/</t>
  </si>
  <si>
    <t>Lithium salt; Liquid electrolyte</t>
  </si>
  <si>
    <t>Honeywell is a technology company offering industry-specific solutions, including integrated manufacturing systems for the lithium-ion battery industry; aerospace products and services; control technologies; and performance materials globally.</t>
  </si>
  <si>
    <t>Buffalo Research Lab</t>
  </si>
  <si>
    <t>https://www.Honeywell.com/</t>
  </si>
  <si>
    <t>20 Peabody St</t>
  </si>
  <si>
    <t>Buffalo</t>
  </si>
  <si>
    <t>716-827-6200</t>
  </si>
  <si>
    <t>Honeywell</t>
  </si>
  <si>
    <t>BNEF: Interactive Datasets/Storage/Component manufacturers/All components; https://careers.honeywell.com/us/en/job/HRD174042/Chemical-Process-Engineer-II</t>
  </si>
  <si>
    <t>Electrolyte salts and fluorinated compounds.  R&amp;D center.  Pilot plant was developed here for LiPF6 production that DOE funded, but plant was slated for Illinois</t>
  </si>
  <si>
    <t>https://www.honeywell.com/us/en/company/about-us, https://www.honeywell.com/us/en/industries/energy</t>
  </si>
  <si>
    <t>Huntsman Petrochemical LLC</t>
  </si>
  <si>
    <t>Conroe Plant</t>
  </si>
  <si>
    <t>https://www.huntsman.com/</t>
  </si>
  <si>
    <t>5451 Jefferson Chemical Road</t>
  </si>
  <si>
    <t>Conroe</t>
  </si>
  <si>
    <t>281-719-6000</t>
  </si>
  <si>
    <t>Huntsman Corporation</t>
  </si>
  <si>
    <t>The Woodlands</t>
  </si>
  <si>
    <t>Questionnaire; huntsman.com;https://www.macrotrends.net/stocks/charts/HUN/huntsman/number-of-employees;https://www.huntsman.com/news/media-releases/detail/273/huntsman-announces-400-ktes-mdi-expansion-plan-for-us; https://www.conroeedc.org/about/partnerships/p/item/15609/huntsman-petrochemical-llc; BNEF Component database</t>
  </si>
  <si>
    <t>https://www.huntsman.com/about, https://www.huntsman.com/markets/energy</t>
  </si>
  <si>
    <t>Intriplex</t>
  </si>
  <si>
    <t xml:space="preserve">IntriPlex Technologies
</t>
  </si>
  <si>
    <t>Cell lid assemblies</t>
  </si>
  <si>
    <t>https://www.intriplex.com/about/</t>
  </si>
  <si>
    <t>751 S Kellogg Ave</t>
  </si>
  <si>
    <t>805-683-3414</t>
  </si>
  <si>
    <t>MMI</t>
  </si>
  <si>
    <t>https://www.mmi.com.sg/</t>
  </si>
  <si>
    <t xml:space="preserve">IntriPlex Technologies leads in precision metal stamping, with a key focus on the lithium-ion battery sector. Specializing in stamping lithium-ion cell components and offering unique cylindrical and prismatic lid assemblies, They're the sole independent US manufacturer of cylindrical lithium-ion battery lids. </t>
  </si>
  <si>
    <t>Annemarie Niklasson</t>
  </si>
  <si>
    <t>805.252.9719</t>
  </si>
  <si>
    <t>annemarie.niklassson@intriplex.com</t>
  </si>
  <si>
    <t>LIPF6 Manufacturing Plant</t>
  </si>
  <si>
    <t>Lithium hexafluorophosphate</t>
  </si>
  <si>
    <t>MT LiFP6/yr</t>
  </si>
  <si>
    <t xml:space="preserve">https://www.energy.gov/mesc/bipartisan-infrastructure-law-battery-materials-processing-and-battery-manufacturing-recycling; </t>
  </si>
  <si>
    <t>Koura Orbia works in the development, manufacture, and supply of fluoroproducts. It accounts for 20% of the global supply of fluorspar.</t>
  </si>
  <si>
    <t>Recipient of $100M from DE-FOA-2678 for the 1st large scale LiPF6 in the U.S.; Will be located on the same location as its existing fluorochemical production site and its LiPF6 pilot plant</t>
  </si>
  <si>
    <t>https://www.kouraglobal.com/, https://www.kouraglobal.com/sustainability/</t>
  </si>
  <si>
    <t>LioChem e-Materials LLC</t>
  </si>
  <si>
    <t>Simpson County CNT Plant</t>
  </si>
  <si>
    <t>Carbon nanotube dispersant</t>
  </si>
  <si>
    <t>https://www.liochem.toyoink.com/</t>
  </si>
  <si>
    <t>310 Ronnie Clark Drive</t>
  </si>
  <si>
    <t>Franklin</t>
  </si>
  <si>
    <t>Toyo Ink Group</t>
  </si>
  <si>
    <t>https://www.toyoink.com
https://ced.ky.gov/Newsroom/NewsPage/20220126_LioChem/</t>
  </si>
  <si>
    <t>Tokyo</t>
  </si>
  <si>
    <t xml:space="preserve">Tokyo </t>
  </si>
  <si>
    <t>businessfacilities.com/liochem-e-materials-to-invest-104m-in-kentucky-battery-plant</t>
  </si>
  <si>
    <t xml:space="preserve">LioChem is a leading manufacturer of quality printing inks, coatings, and plastic colorants. </t>
  </si>
  <si>
    <t>$104M investment; Google Maps did not have the industrial park or address; Used Franklin Simpson Industrial Authority in Franklin, KY</t>
  </si>
  <si>
    <t>https://www.liochem.toyoink.com/about/</t>
  </si>
  <si>
    <t>https://lottealuminiummaterialsusa.com/</t>
  </si>
  <si>
    <t>200 Pritchard Pkwy</t>
  </si>
  <si>
    <t>270-986-7148</t>
  </si>
  <si>
    <t>Lotte Aluminum</t>
  </si>
  <si>
    <t>https://www.lotteal.co.kr/eng/company/company.asp</t>
  </si>
  <si>
    <t>Geumcheon-gu</t>
  </si>
  <si>
    <t>https://www.microvast.com/</t>
  </si>
  <si>
    <t>901-354-1111</t>
  </si>
  <si>
    <t>microvast.com; https://microvast.com/microvast-governor-lee-and-commissioner-rolfe-announce-company-to-establish-manufacturing-facility-in-clarksville-tennessee/; https://www.automotivemanufacturingsolutions.com/emobility/lithium-ion-battery-gigafactory-database/41937.article;https://ir.microvast.com/static-files/b62fb2f8-3563-4066-b296-a68b69332db1; https://www.energy.gov/sites/default/files/2022-11/DOE%20BIL%20Battery%20FOA-2678%20Selectee%20Fact%20Sheets.pdf; https://ir.microvast.com/news-releases/news-release-details/fact-sheet-about-doe-decision; https://www.theleafchronicle.com/story/news/local/clarksville/2022/10/19/microvast-may-add-700-clarksville-jobs/69575482007/;</t>
  </si>
  <si>
    <t xml:space="preserve">Microvast is a global leader of lithium-ion battery solutions for transportation, heavy equipment, and energy storage. </t>
  </si>
  <si>
    <t>DOE withdrew funding for a separator plant; Company said it would still invest in a pilot line for 10 M sq m; it is not clear where this facility will be and so it was assumed to be in Clarksville</t>
  </si>
  <si>
    <t>Mitsubishi Chemical America</t>
  </si>
  <si>
    <t>Mitsubishi Chemical Memphis Lithium-ion Battery Material Manufacturing Plant I-III</t>
  </si>
  <si>
    <t>https://us.mitsubishi-chemical.com/company/electrolyte/</t>
  </si>
  <si>
    <t>2665 Fite Rd</t>
  </si>
  <si>
    <t>Memphis</t>
  </si>
  <si>
    <t>Mitsubishi Chemical</t>
  </si>
  <si>
    <t>https://us.mitsubishi-chemical.com/</t>
  </si>
  <si>
    <t>Tokyo-to</t>
  </si>
  <si>
    <t>BNEF: Interactive Datasets/Storage/Component manufacturers/All components; https://www.apollo.io/companies/Mitsubishi-Chemical-America/54a1e51874686940120b1e16?chart=count;https://asia.nikkei.com/Business/Automobiles/Mitsubishi-Chemical-to-boost-EV-battery-material-output-overseas#:~:text=More%20specifically%2C%20it%20will%20double,is%20currently%20at%2026%2C000%20tons; https://www.buzzfile.com/business/Mitsubishi-Chemical-America,-Inc.-901-381-2474;</t>
  </si>
  <si>
    <t>Mitsubishi Chemical Group provides diverse solutions in performance products, industrial materials, and healthcare.  The American division imports products developed and produced in Japan for a variety of industries. '</t>
  </si>
  <si>
    <t>Sol-RiteTM electrolytes</t>
  </si>
  <si>
    <t>New Dominion Enterprises Inc.</t>
  </si>
  <si>
    <t>New Dominion Enterprises Inc. (HQ)</t>
  </si>
  <si>
    <t>Inorganic liquid electrolyte solvent</t>
  </si>
  <si>
    <t>https://www.newdominionenterprises.com/</t>
  </si>
  <si>
    <t>18911 Hardy Oak Blvd.</t>
  </si>
  <si>
    <t>78258</t>
  </si>
  <si>
    <t>603-769-3170</t>
  </si>
  <si>
    <t xml:space="preserve">San Antonio </t>
  </si>
  <si>
    <t>NDE has developed a novel inorganic liquid Phospholyte® electrolyte for lithium batteries, enhancing safety, performance, and energy density and is now expanding commercially.</t>
  </si>
  <si>
    <t>Jay Fraser</t>
  </si>
  <si>
    <t>210-542-0014</t>
  </si>
  <si>
    <t>jfraser@newdominionenterprises.com</t>
  </si>
  <si>
    <t>Nouryon Chemicals, LLC</t>
  </si>
  <si>
    <t>Sodium hydrosulfide</t>
  </si>
  <si>
    <t>13440 US-43</t>
  </si>
  <si>
    <t>Axis</t>
  </si>
  <si>
    <t>36505</t>
  </si>
  <si>
    <t>251-675-1310</t>
  </si>
  <si>
    <t>Questionnaire; https://www.buzzfile.com/business/Nouryon-Functional-Chemicals-LLC-251-675-1310;</t>
  </si>
  <si>
    <t>Charlie Song</t>
  </si>
  <si>
    <t>+31631941986</t>
  </si>
  <si>
    <t>Charlie.Song@nouryon.com</t>
  </si>
  <si>
    <t>1501 Brookfield Ave</t>
  </si>
  <si>
    <t>920-434-0393</t>
  </si>
  <si>
    <t>Questionnaire; https://www.chamberofcommerce.com/business-directory/wisconsin/green-bay/chemical-industry/2000564691-nouryon-silica;</t>
  </si>
  <si>
    <t>Employs 11-50; Estimated at 30</t>
  </si>
  <si>
    <t>Andreas Sundblom</t>
  </si>
  <si>
    <t>+4631587903</t>
  </si>
  <si>
    <t>andreas.sundblom@nouryon.com</t>
  </si>
  <si>
    <t>Parker LORD Saegertown</t>
  </si>
  <si>
    <t>https://www.lord.com/</t>
  </si>
  <si>
    <t>601 South St</t>
  </si>
  <si>
    <t>Saegertown</t>
  </si>
  <si>
    <t>Questionnaire; https://www.lord.com/our-company; https://www.meadvilletribune.com/news/lord-corp-being-sold-for-3-6-billion/article_4aa24a92-6a81-11e9-bcfb-d38056d477ad.html#:~:text=LORD%20has%20a%20chemical%20adhesives,of%20motion%20and%20control%20technologies; https://www.manta.com/c/mmf51lg/lord-corporation</t>
  </si>
  <si>
    <t>Parker Lord manufactures and develops adhesives, coatings, thermal management materials, motion management devices, and sensing technologies to significantly reduce risk and improve performance.</t>
  </si>
  <si>
    <t>PPG</t>
  </si>
  <si>
    <t>Various</t>
  </si>
  <si>
    <t>https://www.ppgindustrialcoatings.com/</t>
  </si>
  <si>
    <t>One PPG Place</t>
  </si>
  <si>
    <t>888-774-2001</t>
  </si>
  <si>
    <t>PPG Industries Inc.</t>
  </si>
  <si>
    <t>https://www.ppg.com/</t>
  </si>
  <si>
    <t>ppg.com;http://corporate.ppg.com/Media/Newsroom/2016/PPG-to-increase-North-America-precipitated-silica/;https://www.statista.com/statistics/532348/ppg-industries-number-of-employees/#:~:text=In%202020%2C%20the%20company%20had%20an%20average%20of%2049%2C300%20employees; https://rocketreach.co/ppg-industrial-coatings-profile_b5ecc174f42e7cc8</t>
  </si>
  <si>
    <t xml:space="preserve">PPG provides industrial paints, coatings, and special materials in transportation, consumer products, and construction markets. </t>
  </si>
  <si>
    <t>Numerous locations throughout NA; locations of specific manufacturing facilities are not known; address is for global HQ</t>
  </si>
  <si>
    <t>https://www.ppgindustrialcoatings.com/en-US, https://www.ppgindustrialcoatings.com/en-US/about-us</t>
  </si>
  <si>
    <t>Redwood Materials</t>
  </si>
  <si>
    <t>https://www.redwoodmaterials.com/</t>
  </si>
  <si>
    <t>2800 Lockheed Way</t>
  </si>
  <si>
    <t>Carson City</t>
  </si>
  <si>
    <t>https://www.redwoodmaterials.com/about/</t>
  </si>
  <si>
    <t>Schlenk Metallfolien GmbH &amp; Co. KG</t>
  </si>
  <si>
    <t>Schlenk North America HQ</t>
  </si>
  <si>
    <t>Rolled copper and nickel anode foils and tabs</t>
  </si>
  <si>
    <t>https://www.schlenk.com/</t>
  </si>
  <si>
    <t>40 Nickerson Road</t>
  </si>
  <si>
    <t>Ashland</t>
  </si>
  <si>
    <t>01721</t>
  </si>
  <si>
    <t>508-881-9147</t>
  </si>
  <si>
    <t>Roth</t>
  </si>
  <si>
    <t>Questionnaire; schlenk.com</t>
  </si>
  <si>
    <t>Schlenk produces metal effect pigments, aluminum, copper and copper alloy powders for technical purposes as well as metal foils and strips for a wide variety of industries.</t>
  </si>
  <si>
    <t>https://www.schlenk.com/, https://www.schlenk.com/about-us/profile/profil</t>
  </si>
  <si>
    <t>Sepion Technologies, Inc.</t>
  </si>
  <si>
    <t>Coated Separators; Liquid Electrolytes</t>
  </si>
  <si>
    <t>https://sepiontechnologies.com/</t>
  </si>
  <si>
    <t>950 Marina Village Pkwy St. 102</t>
  </si>
  <si>
    <t>94501</t>
  </si>
  <si>
    <t>m2/yr</t>
  </si>
  <si>
    <t>Sepion leverages nanoscience, polymer chemistry, and AI to create materials that boost lithium-ion and lithium-metal batteries, enhancing safety, fast charging, and extending e-mobility range by 40%.</t>
  </si>
  <si>
    <t>Salil Soman</t>
  </si>
  <si>
    <t>001-510-244-1215</t>
  </si>
  <si>
    <t>SP2</t>
  </si>
  <si>
    <t>14902 Grant Street, Unit 120-140</t>
  </si>
  <si>
    <t>MT solid electrolyte/yr</t>
  </si>
  <si>
    <t>solidpowerbattery.com/solid-power-thornton-sp2; PitchBook</t>
  </si>
  <si>
    <t>Solid Power is an industry-leading developer of all solid-state battery cells for electric vehicles and mobile power markets.</t>
  </si>
  <si>
    <t>Facility will also include Cell Testing, R&amp;D; 250 employees total - divided between facilities</t>
  </si>
  <si>
    <t>Solvay Specialty Polymers USA, LLC</t>
  </si>
  <si>
    <t>Solvay West Deptford</t>
  </si>
  <si>
    <t>Binders - PVDF</t>
  </si>
  <si>
    <t>https://www.solvay.com/</t>
  </si>
  <si>
    <t>10 Leonard Ln</t>
  </si>
  <si>
    <t>West Deptford</t>
  </si>
  <si>
    <t>08086</t>
  </si>
  <si>
    <t>609-860-4000</t>
  </si>
  <si>
    <t>Solvay SA</t>
  </si>
  <si>
    <t>Questionnaire; solvay.com</t>
  </si>
  <si>
    <t>Solvay is a science and chemicals company that develops products  in various industrial sectors , focusing on cost and process leadership, carbon neutrality, market leadership, and capital discipline.</t>
  </si>
  <si>
    <t>https://www.solvay.com/en/our-company</t>
  </si>
  <si>
    <t>Solvay Battery-Grade PVDF Manufacturing Facility</t>
  </si>
  <si>
    <t>3702 Clanton Road</t>
  </si>
  <si>
    <t>706-790-3100</t>
  </si>
  <si>
    <t>Recipient of $178M from DOE BIL Battery FOA-2678; Plant will be large enough to supply &gt;5 million EV batteries/yr in Augusta GA; Used current Augusta facility site as address.</t>
  </si>
  <si>
    <t>Soulbrain MI</t>
  </si>
  <si>
    <t>Soulbrain MI Northville Lithium-ion Electrolyte Material Manufacturing Plant</t>
  </si>
  <si>
    <t>https://www.soulbrainmi.com/</t>
  </si>
  <si>
    <t>47050 Five Mile Rd</t>
  </si>
  <si>
    <t>Northville</t>
  </si>
  <si>
    <t>248-869-3000</t>
  </si>
  <si>
    <t>Soulbrain Holdings Co., Ltd</t>
  </si>
  <si>
    <t>https://www.soulbrain.co.kr/</t>
  </si>
  <si>
    <t>BNEF: Interactive Datasets/Storage/Component manufacturers/All components; soulbrainmi.com; https://www.dnb.com/business-directory/company-profiles.soulbrain_mi_inc.639a3de0db0980549e556026f44bfab5.html#:~:text=Soulbrain%20Mi%2C%20Inc.%20is%20located,corporate%20family.;https://www.apollo.io/companies/soulbrain-MI/54a127ea69702d8eebd81a01?chart=count;https://craft.co/soulbrain-mi</t>
  </si>
  <si>
    <t xml:space="preserve">Soulbrain MI is the North American headquarters for lithium-ion electrolyte production and research and development.  It is a full-production facility, manufacturing optimal electrolytes for lithium-ion batteries. </t>
  </si>
  <si>
    <t>PunEL electrolyte; they may be a toll manufacturer and develop electrolyte for different customers; they also do R&amp;D at this location, but it is for their company, not as a service</t>
  </si>
  <si>
    <t>https://soulbrainmi.com/about-us/</t>
  </si>
  <si>
    <t>South 8 Technologies</t>
  </si>
  <si>
    <t>https://www.south8technologies.com/</t>
  </si>
  <si>
    <t>3030 Bunker Hill Street, Suite 319</t>
  </si>
  <si>
    <t>858-304-0231</t>
  </si>
  <si>
    <t>south8technologies.com; BNEF: 2020 Battery Startups; https://sbir.nasa.gov/firm/node/58939; https://craft.co/south-8-technologies; Questionnaire; Pitchbook.com</t>
  </si>
  <si>
    <t>South 8 is developing LiGas®, a proprietary blend of nontoxic and noncorrosive gasses. It offers several safety and performance benefits over standard liquid electrolyte for lithium-ion batteries</t>
  </si>
  <si>
    <t>Building a pilot production line to fill LiBs with its LiGas electrolyte and will be able to fulfill low volume orders for cylindrical sample cells</t>
  </si>
  <si>
    <t>https://www.south8.com/, https://www.south8.com/technology/, https://www.south8.com/markets/</t>
  </si>
  <si>
    <t>Washington Works</t>
  </si>
  <si>
    <t>https://www.chemours.com/</t>
  </si>
  <si>
    <t>8480 Dupont Rd</t>
  </si>
  <si>
    <t>304-863-6681</t>
  </si>
  <si>
    <t>Questionnaire; https://www.chemours.com/en/about-chemours/global-reach/washington-works; https://www.yellowpages.com/washington-wv/mip/the-chemours-company-531078219; http://developwoodcountywv.com/wp-content/uploads/2017/04/20170215_16-BID-1019_ChemoursWashingtonWorksBrochure_Client.pdf</t>
  </si>
  <si>
    <t xml:space="preserve">Chemours is a chemistry company serving diverse industries. Its recent focus has been environmentally friendly technologies including electric vehicles, clean energy, coatings for advanced infrastructure, and energy-efficient cooling. </t>
  </si>
  <si>
    <t>https://www.chemours.com/en, https://www.chemours.com/en/about-chemours</t>
  </si>
  <si>
    <t>Volexion</t>
  </si>
  <si>
    <t>Drop-in graphene coating</t>
  </si>
  <si>
    <t>https://www.volexion-inc.com/</t>
  </si>
  <si>
    <t>1801 Maple Ave., Suite 5311</t>
  </si>
  <si>
    <t>312-843-9801</t>
  </si>
  <si>
    <t>Volexion, Inc.</t>
  </si>
  <si>
    <t>Questionnaire; volexion-inc.com</t>
  </si>
  <si>
    <t>Volexion produces next-generation lithium ion batteries using drop-in graphene encapsulation for li-ion cathode materials, driving comprehensive performance improvement.</t>
  </si>
  <si>
    <t>Volta Energy Solutions</t>
  </si>
  <si>
    <t>https://www.volta-energysolutions.com/en</t>
  </si>
  <si>
    <t>625 Rue du Luxembourg</t>
  </si>
  <si>
    <t>Granby</t>
  </si>
  <si>
    <t>J2J 2V2</t>
  </si>
  <si>
    <t>Solus Advanced Materials</t>
  </si>
  <si>
    <t>https://www.volta-energysolutions.com/en/intro/global-network/</t>
  </si>
  <si>
    <t>Seongnam-si</t>
  </si>
  <si>
    <t>https://www.volta-energysolutions.com/en/intro/intro/</t>
  </si>
  <si>
    <t>Long Description</t>
  </si>
  <si>
    <t>South Star Battery Metals Corp</t>
  </si>
  <si>
    <t>BamaStar Project (USA)</t>
  </si>
  <si>
    <t xml:space="preserve">Flake crystalline graphite concentrate </t>
  </si>
  <si>
    <t>https://www.southstarbatterymetals.com</t>
  </si>
  <si>
    <t>https://www.southstarbatterymetals.com/</t>
  </si>
  <si>
    <t>British Columbia</t>
  </si>
  <si>
    <t>SD; AP</t>
  </si>
  <si>
    <t>https://www.southstarbatterymetals.com/ceylon-graphite-project/</t>
  </si>
  <si>
    <t>South Star focuses on acquiring and developing near-term production projects, delivering value in the industrial and battery metals sector through strong financial and operational metrics.</t>
  </si>
  <si>
    <t>The Project is located on the northeast end of the Alabama Graphite Belt and covers approximately 500 acres in Coosa County Alabama. The Project is a historic mine active during World Wars I &amp; II. The Ceylon Graphite mine historically targeted friable outcropping graphite mineralization, averaging approximately 3-5% graphitic carbon. Mineralization is at surface, and the graphitic host rock was mined historically with shovels and excavators with no drilling and blasting required.</t>
  </si>
  <si>
    <t>Linova Energy</t>
  </si>
  <si>
    <t>https://www.linovaenergy.com/</t>
  </si>
  <si>
    <t>602 E Huntington Drive</t>
  </si>
  <si>
    <t>Innophos</t>
  </si>
  <si>
    <t>https://www.innophos.com/markets/industrial-specialties/lfp-battery-materials</t>
  </si>
  <si>
    <t>259 Prospect Plains Road Building A</t>
  </si>
  <si>
    <t>East Windsor</t>
  </si>
  <si>
    <t>https://www.innophos.com/</t>
  </si>
  <si>
    <t>Cranbury</t>
  </si>
  <si>
    <t xml:space="preserve">
Innophos, a North American phosphate manufacturer, plays a key role in the LFP and LMFP battery materials supply chain, producing purified phosphoric acid and phosphate salts for cathodes and electrolytes.</t>
  </si>
  <si>
    <t>Zinc and manganese</t>
  </si>
  <si>
    <t>https://www.south32.net/what-we-do/our-locations/americas/hermosa/about-hermosa</t>
  </si>
  <si>
    <t>1860 E River Road, Suite 200</t>
  </si>
  <si>
    <t>61 8 9324 9000</t>
  </si>
  <si>
    <t>51-200</t>
  </si>
  <si>
    <t>https://www.south32.net/</t>
  </si>
  <si>
    <t>Perth</t>
  </si>
  <si>
    <t>BM</t>
  </si>
  <si>
    <t>Momentum Technologies</t>
  </si>
  <si>
    <t>Carrollton Lab</t>
  </si>
  <si>
    <t>https://momentum.technology/</t>
  </si>
  <si>
    <t>1625 W. Crosby Rd. Suite 124</t>
  </si>
  <si>
    <t>1-833-412-3345</t>
  </si>
  <si>
    <t>Carrllton</t>
  </si>
  <si>
    <t>NiCAT USA: NICAT BATTERY MATERIALS AND AI COMPANY INC</t>
  </si>
  <si>
    <t>https://nicat.co/</t>
  </si>
  <si>
    <t>8 THE GRN STE D</t>
  </si>
  <si>
    <t>Dover</t>
  </si>
  <si>
    <t>90 541 130 620 1</t>
  </si>
  <si>
    <t>Ni-cat delivers state of the art technologies to meet the industry’s high quality standards. To help step up the EV transition, Ni-cat's research and development of lower cost/higher performance, ultra high energy density battery materials serve innovative solutions for a brighter future.</t>
  </si>
  <si>
    <t>&lt;1</t>
  </si>
  <si>
    <r>
      <t xml:space="preserve">In 2020, Avalon began to look at establishing a regional lithium battery materials process facility in Thunder Bay, Ontario. This facility would be designed to accept lithium mineral concentrates from </t>
    </r>
    <r>
      <rPr>
        <b/>
        <sz val="11"/>
        <color theme="1"/>
        <rFont val="Calibri"/>
        <family val="2"/>
      </rPr>
      <t>Avalon's Separation Rapids Lithium Project</t>
    </r>
    <r>
      <rPr>
        <sz val="11"/>
        <color theme="1"/>
        <rFont val="Calibri"/>
        <family val="2"/>
      </rPr>
      <t xml:space="preserve"> and other new producers from the many lithium pegmatites that occur in northwestern Ontario.
</t>
    </r>
  </si>
  <si>
    <r>
      <t>B</t>
    </r>
    <r>
      <rPr>
        <sz val="11"/>
        <rFont val="Calibri"/>
        <family val="2"/>
      </rPr>
      <t>é</t>
    </r>
    <r>
      <rPr>
        <sz val="11"/>
        <rFont val="Calibri"/>
        <family val="2"/>
        <scheme val="minor"/>
      </rPr>
      <t>cancour CAM Plant</t>
    </r>
  </si>
  <si>
    <r>
      <t>Avenue des Cendr</t>
    </r>
    <r>
      <rPr>
        <sz val="11"/>
        <rFont val="Calibri"/>
        <family val="2"/>
      </rPr>
      <t>és</t>
    </r>
  </si>
  <si>
    <t>&lt;0.1</t>
  </si>
  <si>
    <r>
      <t>B</t>
    </r>
    <r>
      <rPr>
        <sz val="11"/>
        <rFont val="Aptos Narrow"/>
        <family val="2"/>
      </rPr>
      <t>é</t>
    </r>
    <r>
      <rPr>
        <sz val="11"/>
        <rFont val="Calibri"/>
        <family val="2"/>
      </rPr>
      <t>cancour</t>
    </r>
    <r>
      <rPr>
        <sz val="11"/>
        <rFont val="Calibri"/>
        <family val="2"/>
        <scheme val="minor"/>
      </rPr>
      <t xml:space="preserve">  Facility</t>
    </r>
  </si>
  <si>
    <r>
      <t>280 Av. Libert</t>
    </r>
    <r>
      <rPr>
        <sz val="11"/>
        <rFont val="Calibri"/>
        <family val="2"/>
      </rPr>
      <t>é</t>
    </r>
  </si>
  <si>
    <r>
      <t>Tampico-Valles Km. 28 Tam</t>
    </r>
    <r>
      <rPr>
        <sz val="11"/>
        <rFont val="Aptos Narrow"/>
        <family val="2"/>
      </rPr>
      <t>ó</t>
    </r>
    <r>
      <rPr>
        <sz val="11"/>
        <rFont val="Calibri"/>
        <family val="2"/>
      </rPr>
      <t>s</t>
    </r>
  </si>
  <si>
    <r>
      <t>P</t>
    </r>
    <r>
      <rPr>
        <sz val="11"/>
        <rFont val="Aptos Narrow"/>
        <family val="2"/>
      </rPr>
      <t>á</t>
    </r>
    <r>
      <rPr>
        <sz val="11"/>
        <rFont val="Calibri"/>
        <family val="2"/>
      </rPr>
      <t>nuco</t>
    </r>
  </si>
  <si>
    <t xml:space="preserve">GFL Americas LLC </t>
  </si>
  <si>
    <t xml:space="preserve">Binder </t>
  </si>
  <si>
    <t>https://www.gfl.co.in/Americas.php</t>
  </si>
  <si>
    <t>1212 Corporate Dr Suite 540</t>
  </si>
  <si>
    <t>Irving</t>
  </si>
  <si>
    <t>1-512-446-7700</t>
  </si>
  <si>
    <t>INO GFL Group</t>
  </si>
  <si>
    <t>Noida</t>
  </si>
  <si>
    <t>India</t>
  </si>
  <si>
    <t>7/1/2024: 8/11/2024</t>
  </si>
  <si>
    <t>Jackson</t>
  </si>
  <si>
    <t>https://www.6kinc.com/6k-energy-production-facilities/
Email from Carlie Owen, DOE on 7/10/24</t>
  </si>
  <si>
    <t>TerraVolta</t>
  </si>
  <si>
    <t>Lithium carbonate or hydroxide</t>
  </si>
  <si>
    <t>https://www.terravolta.com/</t>
  </si>
  <si>
    <t>2229 San Felipe Street</t>
  </si>
  <si>
    <t>713-936-0274</t>
  </si>
  <si>
    <t>2 to 10</t>
  </si>
  <si>
    <t>https://www.terravolta.com/; https://www.linkedin.com/company/terravolta-resources/</t>
  </si>
  <si>
    <t>We aim to build a strong, reliable supply chain that supports the growth of the energy sector and the creation of a greener economy. Our commitment is to deliver high-quality lithium that empowers the development of clean energy solutions, promotes the transition towards electric mobility, and fosters innovation in diverse industries.</t>
  </si>
  <si>
    <t>Stratus Materials Inc</t>
  </si>
  <si>
    <t>Stratus Materials</t>
  </si>
  <si>
    <t>Cathode Active Materials</t>
  </si>
  <si>
    <t>Manganese-rich, cobalt-free cathode active materials</t>
  </si>
  <si>
    <t xml:space="preserve">https://www.stratusmaterials.com   </t>
  </si>
  <si>
    <t>6901 Lynn Way, suite 320</t>
  </si>
  <si>
    <t>800-221-6588</t>
  </si>
  <si>
    <t>11 to 50</t>
  </si>
  <si>
    <t>https://www.linkedin.com/company/stratus-materials/about/</t>
  </si>
  <si>
    <t>Stratus Materials is a U.S. based developer and manufacturer of manganese-rich, cobalt-free cathode active materials for lithium-ion batteries, offering a highly compelling combination of performance, safety, cost and environmental impact to leading battery manufacturers and their OEM customers.  Stratus is primarily focused on advanced cathode solutions for light- to medium-duty electric vehicles and other applications with similar requirements.</t>
  </si>
  <si>
    <t>https://www.prnewswire.com/news-releases/wildcat-and-austin-elements-partner-to-close-the-loop-on-lfplmfp-battery-recycling-302203014.html#:~:text=Wildcat%20recently%20produced%201MT%20of,(M)FP%20black%20mass</t>
  </si>
  <si>
    <t>Wildcat has been developing battery materials since 2006, and it plans to build a plant in the United States to manufacture LFP in late 2026, LMFP in 2027, and disordered rock salt (DRX) in 2028. The plant, opening in 2026 with a 15,000-ton capacity, is set to double to 30,000 tons in 2028. This partnership with Austin Elements will ensure a reliable supply of high-quality precursors necessary for Wildcat's cathode materials production.</t>
  </si>
  <si>
    <t>MIL Moses Lake Industries</t>
  </si>
  <si>
    <t>Anode Precursors</t>
  </si>
  <si>
    <t>https://mlindustries.com/</t>
  </si>
  <si>
    <t>8248 Randolph Rd NE</t>
  </si>
  <si>
    <t>MLI Moses Lake Industries</t>
  </si>
  <si>
    <t>Since 1984, Moses Lake Industries has been a top global supplier of high-performance chemicals for the semiconductor and flat panel industries.</t>
  </si>
  <si>
    <t>Moses Lake Industries was established in 1984 as a wholly- owned subsidiary of Tama Chemicals. With an unparalleled commitment to customers and focus on innovation, we have grown to be a leading global supplier of high-performance chemical solutions to the semiconductor and flat panel industries.</t>
  </si>
  <si>
    <t>Contact Email</t>
  </si>
  <si>
    <t>VP and AP</t>
  </si>
  <si>
    <t>6/14/2023 8/8/2024</t>
  </si>
  <si>
    <t>Battery Materials: https://www.huntsman.com/markets/automotive-and-transportation/automotive/battery-materials. We lend our expertise to battery materials for electric vehicles. For battery manufacturers who strive to improve performance and safety, Huntsman’s portfolio of battery materials offers products to help increase capacity, lengthen cycle life, improve charging times, and reduce environmental, health and safety concerns through a strong, global supply position. Outside of the battery pack, our material solutions are addressing battery protection, battery box and body-in-white lightweighting, as well as encapsulating and impregnating systems for improving performance and extending the lifetime of the electric powertrain.</t>
  </si>
  <si>
    <t>7</t>
  </si>
  <si>
    <t>Li-Metal Corp.</t>
  </si>
  <si>
    <t>https://li-metal.com/</t>
  </si>
  <si>
    <t>90 Riviera Dr</t>
  </si>
  <si>
    <t>L3R 5M1</t>
  </si>
  <si>
    <t>(647) 494-4887</t>
  </si>
  <si>
    <t xml:space="preserve">
Li-Metal's patent-pending technologies enable scalable, cost-effective production of lithium anodes and lithium metal from widely available feedstocks, revolutionizing next-generation battery manufacturing.</t>
  </si>
  <si>
    <t>Sakuu</t>
  </si>
  <si>
    <t xml:space="preserve">Cypress cell technology </t>
  </si>
  <si>
    <t>https://www.sakuu.com/batteries</t>
  </si>
  <si>
    <t>5870 Hellyer Ave. Suite 50</t>
  </si>
  <si>
    <t>Sakuu Corp.</t>
  </si>
  <si>
    <t>https://www.sakuu.com/</t>
  </si>
  <si>
    <t>https://electrek.co/2024/07/08/sk-on-is-working-on-3d-printing-ev-batteries-with-sakuu/</t>
  </si>
  <si>
    <t>Sakuu 3D prints fully functional batteries in custom shapes and sizes with patterned openings for thermal management in a fully dry process that doesn’t use solvents. The San Jose-based company says its Kavian 3D printing platform (pictured) can cut the cost of battery production nearly in half. It asserts that the batteries will last longer and be easier to recycle than current lithium-ion batteries.</t>
  </si>
  <si>
    <t xml:space="preserve">
Sakuu's dry-process innovations include the first functional printed lithium-metal battery, patterned anode, and custom form factor battery. The Kavian platform is advancing battery manufacturing with these breakthroughs.</t>
  </si>
  <si>
    <t>Column1</t>
  </si>
  <si>
    <r>
      <t>9900 Rie Ir</t>
    </r>
    <r>
      <rPr>
        <sz val="11"/>
        <rFont val="Calibri"/>
        <family val="2"/>
      </rPr>
      <t>énée Vachon</t>
    </r>
  </si>
  <si>
    <r>
      <t>Ciudad Sahag</t>
    </r>
    <r>
      <rPr>
        <sz val="11"/>
        <rFont val="Calibri"/>
        <family val="2"/>
      </rPr>
      <t>ún</t>
    </r>
  </si>
  <si>
    <t>Cell Manufacturing</t>
  </si>
  <si>
    <t xml:space="preserve">Cell </t>
  </si>
  <si>
    <t>Solid State Battery</t>
  </si>
  <si>
    <t>SD  AP</t>
  </si>
  <si>
    <t>7/1/2024 and 8/8/2024</t>
  </si>
  <si>
    <t>www.piersica.com
https://pitchbook.com/profiles/company/438418-63#timeline</t>
  </si>
  <si>
    <t>Claudiu Bucur</t>
  </si>
  <si>
    <t>claudiu.b.bucur@outlook.com</t>
  </si>
  <si>
    <t>(954) 682-9520</t>
  </si>
  <si>
    <r>
      <t>T</t>
    </r>
    <r>
      <rPr>
        <sz val="11"/>
        <rFont val="Calibri"/>
        <family val="2"/>
      </rPr>
      <t>ü</t>
    </r>
    <r>
      <rPr>
        <sz val="11"/>
        <rFont val="Calibri"/>
        <family val="2"/>
        <scheme val="minor"/>
      </rPr>
      <t>rkiye</t>
    </r>
  </si>
  <si>
    <r>
      <rPr>
        <sz val="11"/>
        <rFont val="Calibri"/>
        <family val="2"/>
      </rPr>
      <t>Î</t>
    </r>
    <r>
      <rPr>
        <sz val="11"/>
        <rFont val="Calibri"/>
        <family val="2"/>
        <scheme val="minor"/>
      </rPr>
      <t>le-de-France</t>
    </r>
  </si>
  <si>
    <t>Advanced Battery Concepts</t>
  </si>
  <si>
    <t>https://advancedbatteryconcepts.com/</t>
  </si>
  <si>
    <t>8 Consumers Energy Parkway</t>
  </si>
  <si>
    <t>Clare</t>
  </si>
  <si>
    <t>989-424-6645</t>
  </si>
  <si>
    <t xml:space="preserve">Epsilon Advanced Materials (EAM) </t>
  </si>
  <si>
    <t>https://www.epsilonam.com/</t>
  </si>
  <si>
    <t>Gandhi Marg</t>
  </si>
  <si>
    <t>Kala Ghoda</t>
  </si>
  <si>
    <t>https://www.epsilonam.com/contact.php
https://www.businesswire.com/news/home/20231026819379/en/Epsilon-Advanced-Materials-EAM-Announces-Investment-of-650M-Manufacturing-Facility-in-North-Carolina-to-Strengthen-EV-Battery-Industry-in-the-United-States</t>
  </si>
  <si>
    <t>First and largest investment from an Indian company in the U.S. electric vehicle market, poised to power 1.10 million EV vehicles by 2030
New Manufacturing Plant to create approximately 500 jobs in the Wilmington area
Groundbreaking slated for 2024, operations to begin in 2026</t>
  </si>
  <si>
    <t>Forsee Power</t>
  </si>
  <si>
    <t xml:space="preserve">Forsee Power Production </t>
  </si>
  <si>
    <t>https://www.forseepower.com/</t>
  </si>
  <si>
    <t>4555 Lyman Drive</t>
  </si>
  <si>
    <t>Hilliard</t>
  </si>
  <si>
    <t>Ivry-Sur-Seine</t>
  </si>
  <si>
    <t>Battery Technology, Inc. (BTI)</t>
  </si>
  <si>
    <t>https://www.batterytech.com/</t>
  </si>
  <si>
    <t>16651 E Johnson Dr</t>
  </si>
  <si>
    <t xml:space="preserve"> City of Industry</t>
  </si>
  <si>
    <t xml:space="preserve">CA </t>
  </si>
  <si>
    <t>(626) 336-6878</t>
  </si>
  <si>
    <t>SMC</t>
  </si>
  <si>
    <t>Manufacturing Support</t>
  </si>
  <si>
    <t>10100 SMC Blvd</t>
  </si>
  <si>
    <t>https://www.linkedin.com/company/smc/about/; https://www.smcusa.com/company</t>
  </si>
  <si>
    <t>SMC Corporation of America is a part of a global organization that supports our customers in every industrialized country and is the U.S. subsidiary of SMC Corporation based in Japan. Since its establishment, SMC has been a leader in pneumatic technology, providing industry with technology and products to support automation based on the guiding principle of “contributing to automation labor savings in industry.” Over the past 50+ years, SMC's products have become established as a recognized international brand through sales, technical, supply and after sale services in world markets. Sales have grown to achieve a 30% global market share.</t>
  </si>
  <si>
    <t>Ingevity</t>
  </si>
  <si>
    <t>https://www.ingevity.com/about/our-story/</t>
  </si>
  <si>
    <t>4920 O'Hear Avenue Suite 400</t>
  </si>
  <si>
    <t>North Charleston</t>
  </si>
  <si>
    <t>Ingevity delivers solutions that purify, protect, and enhance, using innovative technologies to solve complex problems and promote sustainability.</t>
  </si>
  <si>
    <t>Ingevity provides products and technologies that purify, protect and enhance the world. Through a team of talented and experienced people, we develop, manufacture and bring to market solutions that help customers solve complex problems and make the world more sustainable.</t>
  </si>
  <si>
    <t xml:space="preserve">Modular Battery Technologies, Inc. </t>
  </si>
  <si>
    <t>https://modbatt.com/</t>
  </si>
  <si>
    <t>7408 SE Johnson Creek Blvd</t>
  </si>
  <si>
    <t>Modbatt has a suite of technologies for high power battery packs to be configured on demand, safely and efficiently. The unique modular architecture allows constant monitoring of every cell in every module, and full control of all electrical current between cells.</t>
  </si>
  <si>
    <t>Packs with Lithium and LPF</t>
  </si>
  <si>
    <t>SD, AP</t>
  </si>
  <si>
    <t>Yates Construction</t>
  </si>
  <si>
    <t xml:space="preserve">https://www.wgyates.com/ </t>
  </si>
  <si>
    <t>MS</t>
  </si>
  <si>
    <t>https://www.wgyates.net/news/panasonic-awards-turner-yates-contract-to-build-ev-battery-plant</t>
  </si>
  <si>
    <t>The factory is a demonstration of the Panasonic Group’s Green IMPACT initiative, which is aimed at reducing the company’s CO2 emission to virtually net-zero by 2030 and contributing to 300 million tons in avoided emissions by 2050. The plant is expected to begin production by the end of March 2025 and will eventually reach approximately 30 GWh of annual production capacity.</t>
  </si>
  <si>
    <t>Universal Solutions International</t>
  </si>
  <si>
    <t>Technology Development</t>
  </si>
  <si>
    <t>https://usi-inc.com/</t>
  </si>
  <si>
    <t>11827 Canon Blvd, suite 203</t>
  </si>
  <si>
    <t>Newport News</t>
  </si>
  <si>
    <t>757-327-0557</t>
  </si>
  <si>
    <t>https://usi-inc.com/about/company-overview/</t>
  </si>
  <si>
    <t>Recognized for its proven and demonstrated expertise as a technology development services provider. The utilization of alternative energy resources has become a focal point in the military, with a particular emphasis on harnessing the latest advancements in lithium and hydrogen battery power. Integration of lithium ion batteries for defenses applications. USI provides material acquisition services, uniquely focused on new technology development and field support logistics, for the Departments &amp; Defense Industry to support product life-cycle management for Unmanned Aircraft Systems, Alternative Energy, Expeditionary Logistics and Manufacturing Technologies.</t>
  </si>
  <si>
    <t>Chemistries</t>
  </si>
  <si>
    <t>Capacity</t>
  </si>
  <si>
    <t>Capacity Units</t>
  </si>
  <si>
    <t>2ndLife Batteries.com</t>
  </si>
  <si>
    <t>Collection; Logistics; Repurposing</t>
  </si>
  <si>
    <t>All Li-ion</t>
  </si>
  <si>
    <t>End-of-life Battery</t>
  </si>
  <si>
    <t xml:space="preserve">Stationary Energy Storage Systems </t>
  </si>
  <si>
    <t>https://2ndlifebatteries.com</t>
  </si>
  <si>
    <t>1562 Crittenden Rd.</t>
  </si>
  <si>
    <t>Alden</t>
  </si>
  <si>
    <t>585-902-8110</t>
  </si>
  <si>
    <t>Ap</t>
  </si>
  <si>
    <t>Battery and electronic waste brokerage firm</t>
  </si>
  <si>
    <t>2ndLifeBatteries.com specializes in rigorously testing and reconditioning hybrid car batteries, offering eco-friendly, like-new performance alternatives with a warranty, ensuring reliability and extending the life of hybrid vehicle batteries</t>
  </si>
  <si>
    <t>https://www.werecyclebatteries.com/, https://werecyclebatteries.com/about/</t>
  </si>
  <si>
    <t xml:space="preserve">A3 Global </t>
  </si>
  <si>
    <t>Collection and Logistics</t>
  </si>
  <si>
    <t>Repair, remanufacture, refurbish and/or repurpose/reuse;</t>
  </si>
  <si>
    <t>https://a3global.com/</t>
  </si>
  <si>
    <t xml:space="preserve">300 Schell LN, Suite 309-310 </t>
  </si>
  <si>
    <t xml:space="preserve">Phoenixville </t>
  </si>
  <si>
    <t>19460</t>
  </si>
  <si>
    <t>445-345-6225</t>
  </si>
  <si>
    <t>Phoenixville</t>
  </si>
  <si>
    <t>A3 Global designs and distributes critical vehicle components, integrating decades of automotive, engineering, and tech expertise to advance mobility in the circular economy, including NuVant Systems and Hybrid Battery 911.</t>
  </si>
  <si>
    <t>Aaron Poynton</t>
  </si>
  <si>
    <t>apoynton@a3global.com</t>
  </si>
  <si>
    <t>(445) 345-6225</t>
  </si>
  <si>
    <t>ACE Green Recycling</t>
  </si>
  <si>
    <t>ACE Green Recycling - Houston</t>
  </si>
  <si>
    <t>Hydrometallurgical recycling</t>
  </si>
  <si>
    <t>All chemistries</t>
  </si>
  <si>
    <t>Mixed metal intermediates - alloy/ salts/ sulfates/ mattes</t>
  </si>
  <si>
    <t>https://www.acegreenrecycling.com/</t>
  </si>
  <si>
    <t>2700 Post Oak Blvd. Suite 2100</t>
  </si>
  <si>
    <t>MT batteries/yr</t>
  </si>
  <si>
    <t>https://www.bizjournals.com/houston/news/2022/12/12/ace-green-recycling-lead-acid-lithium-ion-metals.html?b=1670625366^22179615;</t>
  </si>
  <si>
    <t>Used Houston Regional HQ for plant location</t>
  </si>
  <si>
    <t xml:space="preserve">ACE Green Recycling specializes in battery recycling using a proprietary technology with 100% electrified, hydrometallurgical recycling process. It focuses on lead-acid and lithium-ion batteries, aiming for sustainable, emission-free recycling. </t>
  </si>
  <si>
    <t>Agmet LLC</t>
  </si>
  <si>
    <t>Agmet - Oakwood Village</t>
  </si>
  <si>
    <t>Battery recycling - hydro/ pyro/ direct</t>
  </si>
  <si>
    <t>Black Mass</t>
  </si>
  <si>
    <t>http://www.agmetmetals.com/</t>
  </si>
  <si>
    <t>7800 Medusa St.</t>
  </si>
  <si>
    <t>Oakwood Village</t>
  </si>
  <si>
    <t xml:space="preserve">OH </t>
  </si>
  <si>
    <t>440-439-7400</t>
  </si>
  <si>
    <t>MT waste/yr</t>
  </si>
  <si>
    <t>Oakwood</t>
  </si>
  <si>
    <t>Questionnaire; agmetmetals.com; https://www.zoominfo.com/c/agmet-llc/414574533; http://wwwapp.epa.ohio.gov/dapc/permits_issued/1333536.pdf</t>
  </si>
  <si>
    <t>Calciner throughput was calculated from air permit</t>
  </si>
  <si>
    <t xml:space="preserve">AGMET is a metal recycler based in Ohio. It follows a Recycle 100 philosophy to ensure no waste. </t>
  </si>
  <si>
    <t>Battery-grade lithium hydroxide</t>
  </si>
  <si>
    <t>American Battery Technology</t>
  </si>
  <si>
    <t>Questionnaire; americanbatterytechnology.com</t>
  </si>
  <si>
    <t>Plans for 100,000 MT/yr for commercial plant; includes collection, shipping refurbishing/ reuse</t>
  </si>
  <si>
    <t xml:space="preserve">American Battery Technologies extracts metals from recycled batteries through hydrometallurgy. </t>
  </si>
  <si>
    <t>Aqua Metals LLC</t>
  </si>
  <si>
    <t xml:space="preserve">Aqua Metals Sierra ARC Campus </t>
  </si>
  <si>
    <t>Not specified</t>
  </si>
  <si>
    <t>https://www.aquametals.com/</t>
  </si>
  <si>
    <t>https://aquametals.com/</t>
  </si>
  <si>
    <t>https://www.aquametals.com/sierra-arc-campus/</t>
  </si>
  <si>
    <t>Construction and renovation of the five-acre property in the Tahoe-Reno Industrial Center initiated in 2023 with plans to reach 10,000 tonnes-per-year capacity (100,000 EV batteries annually) in the coming years through a phased development strategy.</t>
  </si>
  <si>
    <t>Aqua Metals has a battery recycling facility, recovering valuable metals from spent li-ion batteries, producing lithium hydroxide, nickel, cobalt, copper, and manganese dioxide in a low-carbon, circular process.</t>
  </si>
  <si>
    <t>Aqua Metals Innovation Center</t>
  </si>
  <si>
    <t>160 Denmark Dr</t>
  </si>
  <si>
    <t>McCarran</t>
  </si>
  <si>
    <t>Aqual Metals LLC</t>
  </si>
  <si>
    <t>aquametals.com; https://ie.linkedin.com/company/aqua-metals-limited; https://ir.aquametals.com/presentations</t>
  </si>
  <si>
    <t>Applying current metal recycling technology to Li-ion batteries</t>
  </si>
  <si>
    <t>Recycling Operations</t>
  </si>
  <si>
    <t>Battery grade metal sulfates</t>
  </si>
  <si>
    <t>54 Rockdale Street</t>
  </si>
  <si>
    <t>508-936-7731</t>
  </si>
  <si>
    <t>Questionnaire; ascendelements.com; https://sp-edge.com/companies/631936</t>
  </si>
  <si>
    <t>Used to be Battery Resources; Location of original 500 kg/day pilot plant</t>
  </si>
  <si>
    <t>Ascend Elements recycles lithium-ion batteries using water and chemical treatments to extract valuable metals. Its process is called Aquarefining.</t>
  </si>
  <si>
    <t>Cathode precursor,  Battery grade metal sulfates</t>
  </si>
  <si>
    <t>6505 John Rivers Rd</t>
  </si>
  <si>
    <t>270-402-8943</t>
  </si>
  <si>
    <t xml:space="preserve">SD </t>
  </si>
  <si>
    <t>BNEF Component Database; https://www.recyclingtoday.com/article/ascend-elements-ev-battery-recycling-hopkinsville-kentucky/; https://www.electrive.com/2022/08/03/ascend-elements-to-manufacture-battery-materials-in-kentucky/; https://www.areadevelopment.com/newsItems/8-4-2022/ascend-elements-hopkinsville-kentucky.shtml; https://www.energy.gov/sites/default/files/2022-11/DOE%20BIL%20Battery%20FOA-2678%20Selectee%20Fact%20Sheets.pdf
https://www.prnewswire.com/news-releases/ascend-elements-launches-logistics-simulation-at-americas-first-ev-battery-materials-pcam-manufacturing-facility-302125053.html</t>
  </si>
  <si>
    <t>Started construction on in Q4 of 2022 and begin operations in late 2023; will be able to recycle cathode material for 250,000 vehicles, cost $1 billion and create 400 jobs when it is completed; the first phase will cost $300 million and create 270 jobs; Recipient of $316M under DE-FOA-2678; Will use proprietary Hydro to Cathode technology to turn End-of-life batteries into metal salts and precursor cathode active material for an adjacent CAM facility</t>
  </si>
  <si>
    <t>Base 1</t>
  </si>
  <si>
    <t>9176 Industrial Drive NE</t>
  </si>
  <si>
    <t>Covington</t>
  </si>
  <si>
    <t>470-441-7116</t>
  </si>
  <si>
    <t>BNEF Comp Database; https://www.prnewswire.com/news-releases/ascend-elements-to-recycle-lithium-ion-battery-manufacturing-scrap-for-sk-battery-america-301498901.html#:~:text=Ascend%20Elements%20raised%20%2490M,capacity%20when%20fully%20operational%20later; https://www.ttnews.com/articles/ascend-ev-battery-recycling</t>
  </si>
  <si>
    <t>Recycling facility opened Q1 2022 and was selected to recycle batteries and scrap from SK Battery America; BNEF states that it will produce 21000 MT/yr of precursor cathode active material/CAM materials, but haven't been able to confirm</t>
  </si>
  <si>
    <t>Ascend Elements recycles li-ion batteries using water and chemical treatments to extract valuable metals. Its process is called Aquarefining.</t>
  </si>
  <si>
    <t>ATC Drive Train</t>
  </si>
  <si>
    <t>4R's - Repair, Remanufacture, Refurbish and/or Repurpose</t>
  </si>
  <si>
    <t>9901 W Reno Ave</t>
  </si>
  <si>
    <t>405-577-9901</t>
  </si>
  <si>
    <t>https://atcdrivetrain.com/</t>
  </si>
  <si>
    <t>atcdrivetrain.com; https://journalrecord.com/2021/03/22/atc-drivetrain-to-hire-100-in-oklahoma-city/; https://www.buzzfile.com/business/Atc-Drivetrain-405-577-9901_no:1573378</t>
  </si>
  <si>
    <t>ATC Drivetrain remanufactures packs and other electronics in vehicles, including the addition of new cells for electric cars.</t>
  </si>
  <si>
    <t>Austin Elements</t>
  </si>
  <si>
    <t>Proprietary</t>
  </si>
  <si>
    <t>https://www.austinelements.com/</t>
  </si>
  <si>
    <t>4315 South Drive</t>
  </si>
  <si>
    <t>832-850-6858</t>
  </si>
  <si>
    <t>https://www.austinelements.com/; https://pitchbook.com/profiles/company/503477-83#overview</t>
  </si>
  <si>
    <t>Austin Elements is recharging the lithium-ion battery supply chain through sustainable recycling.</t>
  </si>
  <si>
    <t>B2U Storage Solutions Inc</t>
  </si>
  <si>
    <t>SEPV Sierra</t>
  </si>
  <si>
    <t>Second Life Battery</t>
  </si>
  <si>
    <t>https://www.b2uco.com/</t>
  </si>
  <si>
    <t>450 W. Ave. G</t>
  </si>
  <si>
    <t>Lancaster</t>
  </si>
  <si>
    <t>MWh installation</t>
  </si>
  <si>
    <t>Santa Monica</t>
  </si>
  <si>
    <t>Questionnaire; b2uco.com; https://www.datanyze.com/companies/b2u-storage-solutions/481296852</t>
  </si>
  <si>
    <t>Repurposes End-of-life EV batteries in large-scale energy storage applications in their original pack casing; Have developed a patented EV Pack Storage (EPS) technology. Expanding SEPV to 28 MWh</t>
  </si>
  <si>
    <t>B2U Storage Solutions repurposes electric vehicle batteries for use in electric grids.</t>
  </si>
  <si>
    <t>Sorted End-of-life Battery</t>
  </si>
  <si>
    <t>https://bamboocharge.com/battery-2/</t>
  </si>
  <si>
    <t>Questionnaire; https://bamboocharge.com/battery-2/</t>
  </si>
  <si>
    <t>Battery pack cooling solutions, Battery simulation. End of Life: collection, shipping, refurbishing/reuse, recycling/recovery of materials</t>
  </si>
  <si>
    <t>azita@bamboocharge.com</t>
  </si>
  <si>
    <t>Battery M.D. Inc.</t>
  </si>
  <si>
    <t>EV/HEV Batteries</t>
  </si>
  <si>
    <t>http://www.batterymd.com/</t>
  </si>
  <si>
    <t>Battery MD Inc</t>
  </si>
  <si>
    <t>HV EV Battery Pack Remanufacturing; Exclusive battery repair company of GM, Ford, Chrysler from 1999 to present; Workforce range 11-50; Full service battery pack recycling</t>
  </si>
  <si>
    <t xml:space="preserve">
Battery M.D. runs a state-of-the-art  battery laboratory and electric, hybrid, and fuel cell vehicle repair facility. It provides battery system design, testing, and repair services for major automotive companies.</t>
  </si>
  <si>
    <t>Battery Recyclers of America</t>
  </si>
  <si>
    <t>Collection, Disassembling and/ or Storage (Universal Waste Handlers)</t>
  </si>
  <si>
    <t>All LIB</t>
  </si>
  <si>
    <t>https://www.batteryrecyclersofamerica.com/</t>
  </si>
  <si>
    <t>1920 McKinney Ave</t>
  </si>
  <si>
    <t>866-609-1561</t>
  </si>
  <si>
    <t>batteryrecyclersofamerica.com; batteryrecyclersofamerica.com; https://www.zoominfo.com/c/battery-recyclers/397654040</t>
  </si>
  <si>
    <t>Battery Recyclers of America provides nationwide, next-day battery recycling/collection services for various types including lead-acid and lithium-ion batteries, focusing on environmental compliance and efficiency, serving multiple industries, and emphasizing sustainability.</t>
  </si>
  <si>
    <t>https://www.batteryrecyclersofamerica.com/, https://www.batteryrecyclersofamerica.com/battery-recycling/</t>
  </si>
  <si>
    <t>Blue Star Recyclers</t>
  </si>
  <si>
    <t>Consumer Electronics</t>
  </si>
  <si>
    <t>https://www.bluestarrecyclers.org/</t>
  </si>
  <si>
    <t>953 Decatur St., Ste C</t>
  </si>
  <si>
    <t>303-534-1667</t>
  </si>
  <si>
    <t>tons electronic waste/yr</t>
  </si>
  <si>
    <t>bluestarrecyclers.org; http://www.bluestarrecyclers.org/#:~:text=Blue%20Star%20Recyclers%2C%20a%20501c3,sites%20in%20Colorado%20and%20Illinois.</t>
  </si>
  <si>
    <t>Recycles cell phones and computers. 4 other locations.</t>
  </si>
  <si>
    <t>Blue Star Recyclers offers residential and business recycling.</t>
  </si>
  <si>
    <t>https://www.bluestarrecyclers.org/, https://www.bluestarrecyclers.org/team.htm</t>
  </si>
  <si>
    <t>Blue Whale Materials Recycling Plant 1</t>
  </si>
  <si>
    <t>Shredding/ Black mass production</t>
  </si>
  <si>
    <t>All</t>
  </si>
  <si>
    <t>bluewhalematerials.com; https://www.buzzfile.com/business/Blue-Whale-Materials-LLC-202-596-5523;  https://www.electrive.com/2022/05/19/blue-whale-materials-bwm-to-build-5-recycling-plants/; Questionnaire;
https://www.bluewhalematerials.com/blue-whale-expand-leadership; https://www.bluewhalematerials.com/blue-whale-materials-release-copy; https://www.kjrh.com/news/local-news/up-to-90-jobs-expected-with-lithium-ion-battery-recycling-plant-in-bartlesville</t>
  </si>
  <si>
    <t>Looking to develop domestic process and received funding to build 5+ plants in the US and Europe. There appears to exist some facility in Asia used as a proof of concept. Acquired Eclipse Energy.</t>
  </si>
  <si>
    <t xml:space="preserve">Blue Whale Materials plans to construct several battery recycling facilities in the U.S. It will produce black mass to provide to refineries. </t>
  </si>
  <si>
    <t>https://www.bluewhalematerials.com/blue-whale-expand-leadership</t>
  </si>
  <si>
    <t>Call2Recycle</t>
  </si>
  <si>
    <t>US HQ</t>
  </si>
  <si>
    <t>https://www.call2recycle.org/</t>
  </si>
  <si>
    <t>1000 Parkwood Circle</t>
  </si>
  <si>
    <t>877-723-1297</t>
  </si>
  <si>
    <t>Call 2 Recycle</t>
  </si>
  <si>
    <t>Kelleher et al. 2019; call2recycle.org; telecon; https://www.call2recycle.org/2020collectionmilestone/; https://www.linkedin.com/company/call2recycle</t>
  </si>
  <si>
    <t>The 20,000 MT of recyclables (aerospace and battery scrap, plating residues, spent catalysts) included 4,600 MT of Ni, 2,00 MT of Co and 800 MT of Cu; the 2500 employees includes all operations at INO including mining, milling and the smelter</t>
  </si>
  <si>
    <t>Call2Recycle is the country’s largest, most reliable battery recycling program.</t>
  </si>
  <si>
    <t>Canadian HQ</t>
  </si>
  <si>
    <t>5140 Yonge St, Suite 1570</t>
  </si>
  <si>
    <t>M2N6L7</t>
  </si>
  <si>
    <t>888-224-9764</t>
  </si>
  <si>
    <t>Locations and drop-off boxes all across US; only HQ is included; Workforce 11-50 in US and Canada; split estimated</t>
  </si>
  <si>
    <t>Car-Part.com</t>
  </si>
  <si>
    <t>EV/HEV/PHEV</t>
  </si>
  <si>
    <t>https://www.car-part.com/</t>
  </si>
  <si>
    <t>1980 Highland Pike</t>
  </si>
  <si>
    <t>Ft. Wright</t>
  </si>
  <si>
    <t>859-344-1925</t>
  </si>
  <si>
    <t>car-part.com</t>
  </si>
  <si>
    <t>Questionnaire; car-part.com; https://www.linkedin.com/company/car-part.com</t>
  </si>
  <si>
    <t>Car-Part.com serves the recycled auto parts market.</t>
  </si>
  <si>
    <t>https://www.car-part.com/, V</t>
  </si>
  <si>
    <t>Cirba Solutions</t>
  </si>
  <si>
    <t>Recycling Facility</t>
  </si>
  <si>
    <t>Battery grade salts</t>
  </si>
  <si>
    <t>https://www.cirbasolutions.com/</t>
  </si>
  <si>
    <t>Columbia</t>
  </si>
  <si>
    <t>800-852-8127</t>
  </si>
  <si>
    <t>Cirba Solutions recycles a variety of battery types, including Li-ion and alkaline. It also handles the storage and distribution of materials produced from recycled cells.</t>
  </si>
  <si>
    <t>Wixom</t>
  </si>
  <si>
    <t>4930 Holtz Dr</t>
  </si>
  <si>
    <t xml:space="preserve">Kelleher et al. 2019. batterysolutions.com; cirbasolutions.com
</t>
  </si>
  <si>
    <t>Does all front end processing- disassembly, collection, logistics, discharging, storage and physical processing; only 2 process steps listed here; Battery Solutions, Heritage Battery Recycling and RetrievTech combined to form Cirba Solutions</t>
  </si>
  <si>
    <t xml:space="preserve">Kelleher et al. 2019. Process type from https://www.batterysolutions.com/recycling-information/how-are-batteries-recycled/;  https://batterysolutions.com/2020/11/05/battery-recycling-firm-gets-tax-break-for-moving-operations-to-milford-township/; cirbasolutions.com
</t>
  </si>
  <si>
    <t>Mesa</t>
  </si>
  <si>
    <t>618 E Auto Center Dr Ste111</t>
  </si>
  <si>
    <t>Battery Solutions, Heritage Battery Recycling and RetrievTech combined to form Cirba Solutions</t>
  </si>
  <si>
    <t>Eloy</t>
  </si>
  <si>
    <t>520-723-4167</t>
  </si>
  <si>
    <t>Questionnaire; cirbasolutions.com; https://www.azcommerce.com/news-events/news/2022/9/new-lithium-ion-battery-recycling-facility-in-eloy-to-produce-critical-materials-for-north-american-battery-supply-chain/</t>
  </si>
  <si>
    <t>Retriev Tech, Battery Solutions and Heritage Battery Recycling combined to form Cirba Solutions</t>
  </si>
  <si>
    <t>2115 Rexford Rd Suite 550</t>
  </si>
  <si>
    <t>317-243-0811</t>
  </si>
  <si>
    <t xml:space="preserve">35.158216716489655, </t>
  </si>
  <si>
    <t>Questionnaire; heritage-enviro.com; cirbasolutions.com; https://www.linkedin.com/company/cirbasolutions/people/</t>
  </si>
  <si>
    <t>UW Handling</t>
  </si>
  <si>
    <t>8090 Lancaster-Newark Rd NE</t>
  </si>
  <si>
    <t>Baltimore</t>
  </si>
  <si>
    <t>740-653-6290</t>
  </si>
  <si>
    <t>retrievtech.com; https://www.lancastereaglegazette.com/story/news/2019/01/19/retriev-technologies-honored-chambers-large-business-winner/2606155002/; https://www.linkedin.com/company/retriev-technologies-inc-; cirbasolutions.com</t>
  </si>
  <si>
    <t>Total employees over all locations:  51-200; Retriev Tech, Battery Solutions and Heritage Battery Recycling combined to form Cirba Solutions</t>
  </si>
  <si>
    <t>Anaheim</t>
  </si>
  <si>
    <t>1125 Beacon St.</t>
  </si>
  <si>
    <t>Brea</t>
  </si>
  <si>
    <t>800-548-8797</t>
  </si>
  <si>
    <t>retrievtech.com; https://www.linkedin.com/company/retriev-technologies-inc-; cirbasolutions.com</t>
  </si>
  <si>
    <t>Part B TSDF permit; manage all types of batteries; can process Lead-acid for metal reclamation; Total employees over all locations:  51-200; Retriev Tech, Battery Solutions and Heritage Battery Recycling combined to form Cirba Solutions</t>
  </si>
  <si>
    <t>OH HQ/ Recycling Facility</t>
  </si>
  <si>
    <t>265 Quarry Rd SE</t>
  </si>
  <si>
    <t>Kelleher et al. 2019; retrievtech.com; https://www.linkedin.com/company/retriev-technologies-inc-; cirbasolutions.com</t>
  </si>
  <si>
    <t>Part B TSDF permit; Large-format battery recycling lines; Metal recovery; Total employees over all locations:  51-200; Retriev Tech, Battery Solutions and Heritage Battery Recycling combined to form Cirba Solutions</t>
  </si>
  <si>
    <t xml:space="preserve">https://www.energy.gov/mesc/bipartisan-infrastructure-law-battery-materials-processing-and-battery-manufacturing-recycling      </t>
  </si>
  <si>
    <t>Recipient of $75M from DE-FOA-2678 for the new facility; Facility size is noted as "tens of thousands of tonnes of batteries"; assumed 10,000 MT; actual products were not listed and were assumed to be battery-grade sulfates</t>
  </si>
  <si>
    <t>Cathode Precursor</t>
  </si>
  <si>
    <t>9384 Highway 22A</t>
  </si>
  <si>
    <t>Trail</t>
  </si>
  <si>
    <t>V1R 4W6</t>
  </si>
  <si>
    <t>877-468-6926</t>
  </si>
  <si>
    <t>Primary and secondary (rechargeable) Li and Li-ion battery recycling; treat scrap components from Li-ion battery manufacturing; Canadian HW permit; Total employees over all locations:  51-200; Retriev Tech, Battery Solutions and Heritage Battery Recycling combined to form Cirba Solutions</t>
  </si>
  <si>
    <t>Clean Earth Inc.</t>
  </si>
  <si>
    <t>West Melbourne</t>
  </si>
  <si>
    <t xml:space="preserve">Pyrometallurgy recycling </t>
  </si>
  <si>
    <t>Mixed Alloy</t>
  </si>
  <si>
    <t>https://www.cleanearthinc.com/locations/west-melbourne-florida</t>
  </si>
  <si>
    <t>4317 J Fortune Place</t>
  </si>
  <si>
    <t>321-952-1516</t>
  </si>
  <si>
    <t>https://www.cleanearthinc.com/</t>
  </si>
  <si>
    <t>Clean Earth Inc</t>
  </si>
  <si>
    <t>https://www.cleanearthinc.com/locations/west-melbourne-florida; https://craft.co/clean-earth; https://www.linkedin.com/company/clean-earth-inc-</t>
  </si>
  <si>
    <t>Used to be AERC Recycling; Entire company has 1001-5000 employees</t>
  </si>
  <si>
    <t xml:space="preserve">Clean Earth Inc. is a multipurpose recycling and waste disposal company. </t>
  </si>
  <si>
    <t>Mitchell Ave</t>
  </si>
  <si>
    <t>https://www.cleanearthinc.com/locations/allentown-pennsylvania-mitchell-ave</t>
  </si>
  <si>
    <t>2591 Mitchell Ave</t>
  </si>
  <si>
    <t>610-797-7608</t>
  </si>
  <si>
    <t>https://www.cleanearthinc.com/sites/default/files/file/2021-05/Battery_Recycling_Profile_Sheet_0_0_0.pdf; https://craft.co/clean-earth; https://www.linkedin.com/company/clean-earth-inc-</t>
  </si>
  <si>
    <t>Coherent Corp.</t>
  </si>
  <si>
    <t>SHARP Plant #1</t>
  </si>
  <si>
    <t>Precursor and Cathode Active Materials</t>
  </si>
  <si>
    <t>https://www.coherent.com/</t>
  </si>
  <si>
    <t xml:space="preserve">375 Saxonburg Blvd. </t>
  </si>
  <si>
    <t>Saxonburg</t>
  </si>
  <si>
    <t>16056-9499</t>
  </si>
  <si>
    <t xml:space="preserve"> 724-352-4455</t>
  </si>
  <si>
    <t>https://ii-vi.com/</t>
  </si>
  <si>
    <t>Coherent Corp is commercializing  breakthrough black mass hydrometallurgical recycling technology to produce precursor cathode active material and battery grade lithium hydroxide.</t>
  </si>
  <si>
    <t>https://www.coherent.com/materials/lithium-batteries/lithium-ion-battery-recycling</t>
  </si>
  <si>
    <t>Ghazaleh Nazari</t>
  </si>
  <si>
    <t>Ghazaleh.Nazari@coherent.com</t>
  </si>
  <si>
    <t>1-416-700-2023</t>
  </si>
  <si>
    <t>Cycling Batteries LLC.</t>
  </si>
  <si>
    <t>Ad Black</t>
  </si>
  <si>
    <t>https://www.cyclingbatteries.com/</t>
  </si>
  <si>
    <t>3 Wentworth Ct</t>
  </si>
  <si>
    <t>Chatham</t>
  </si>
  <si>
    <t>646-508-2975</t>
  </si>
  <si>
    <t>adam@cyclingbatteries.com</t>
  </si>
  <si>
    <t>Casa Grande</t>
  </si>
  <si>
    <t>https://ecobat.com/</t>
  </si>
  <si>
    <t>1474 N VIP Blvd</t>
  </si>
  <si>
    <t>JayDB; https://ecobat.com/wp-content/uploads/2023/04/Casa-Grande-QA.pdf; https://ecobat.com/our-business/</t>
  </si>
  <si>
    <t>Startup expected end of 2023, early 2024; Facility may be expanded in future.</t>
  </si>
  <si>
    <t>Ecobat is the world leader in battery recycling and lead production. It is advancing the development of technologies and processes for recycling and recovery of lithium-ion and other battery chemistries.</t>
  </si>
  <si>
    <t>Phase 2</t>
  </si>
  <si>
    <t>https://electrabmc.com/</t>
  </si>
  <si>
    <t>T/yr</t>
  </si>
  <si>
    <t>firstcobalt.com; AABC; northernontariobusiness.com/regional-news/timmins/first-cobalt-decides-to-go-big-on-refinery-restart-2585909; https://www.firstcobalt.com/_resources/reports/20190627-Ausenco-ConceptualStudy_Rev-E.pdf?v=0.716; https://www.firstcobalt.com/_resources/reports/First-Cobalt-Refinery-AACE-Feasibilit-Study-July-9-2020.pdf?v=0.716; Questionnaire; https://electrabmc.com/wp-content/uploads/2022/06/06_15_22-Electra-BMC-June-2022.pdf; https://electrabmc.com/our-business/battery-materials-park/</t>
  </si>
  <si>
    <t>Used to be First Cobalt Corp.; Expect to commission CoSO4 refining from Co(OH)2 by 12/2022 followed by processing black mass from battery processors to recover Ni, Co, Li, Cu and graphite in 2023, and then battery grade nickel sulfate in 2024 and precursor cathode active material in 2025</t>
  </si>
  <si>
    <t xml:space="preserve">Electra Battery Materials owns a cobalt-copper deposit and recycling facility. Materials from batteries are recovered via chemical treatment. </t>
  </si>
  <si>
    <t>https://www.elementenergy.com/</t>
  </si>
  <si>
    <t>www.elementenergy.com</t>
  </si>
  <si>
    <t>Element Energy Inc. designs battery management systems meant to prolong the use of second-life batteries. It also designs energy storage systems for reused batteries.</t>
  </si>
  <si>
    <t>Elemental Advanced Materials</t>
  </si>
  <si>
    <t>Not applicable</t>
  </si>
  <si>
    <t>Plastics</t>
  </si>
  <si>
    <t>Graphene/ Synthetic graphite</t>
  </si>
  <si>
    <t>https://elementaladm.com/</t>
  </si>
  <si>
    <t>11603 A Brittmoore Park Drive</t>
  </si>
  <si>
    <t>346-633-1044</t>
  </si>
  <si>
    <t>MT/year</t>
  </si>
  <si>
    <t>Questionnaire; elementaladm.com</t>
  </si>
  <si>
    <t xml:space="preserve">Elemental Advanced Materials is a recycling company that produces graphene and hydrogen from waste plastic. </t>
  </si>
  <si>
    <t>David Hudson</t>
  </si>
  <si>
    <t>dhudson@elementaladm.com</t>
  </si>
  <si>
    <t>713- 443-3519</t>
  </si>
  <si>
    <t>ExPost Technology</t>
  </si>
  <si>
    <t>https://www.exposttechnology.com/</t>
  </si>
  <si>
    <t>9500 Gilman Dr</t>
  </si>
  <si>
    <t>858-214-8579</t>
  </si>
  <si>
    <t>ExPost's disruptive process rejuvenates and transforms battery components to pristine states, economically recycling and upcycling various scrap and spent batteries, including lithium iron phosphate</t>
  </si>
  <si>
    <t>Benson Lam</t>
  </si>
  <si>
    <t>bensonlam@exposttechnology.com</t>
  </si>
  <si>
    <t>619-890-0172</t>
  </si>
  <si>
    <t>Gem Southwest LLC</t>
  </si>
  <si>
    <t>https://www.gemsouthwestllc.com/</t>
  </si>
  <si>
    <t>3950 Platinum Way</t>
  </si>
  <si>
    <t>909-983-7098</t>
  </si>
  <si>
    <t>https://gemsouthwestllc.com/</t>
  </si>
  <si>
    <t>Gem Iron and Metal, Inc</t>
  </si>
  <si>
    <t>gemsouthwestllc.com; gem.us.com</t>
  </si>
  <si>
    <t>Gem Southwest is an e-waste and electronics recycler. It repurposes second-hand electronics, including lithium-ion batteries.</t>
  </si>
  <si>
    <t>Glencore Sudbury Nickel Smelter</t>
  </si>
  <si>
    <t>2  Longyear Dr</t>
  </si>
  <si>
    <t>Greater Sudbury</t>
  </si>
  <si>
    <t>750-699-3400</t>
  </si>
  <si>
    <t>MT recyclables</t>
  </si>
  <si>
    <t>Barr</t>
  </si>
  <si>
    <t>Questionnaire; https://www.glencore.ca/en/sudburyino/media/insights-and-stories/our-integrated-nickel-operations-celebrates-30th-year-in-the-recycling-business; https://www.glencore.ca/en/sudburyino/who-we-are/at-a-glance</t>
  </si>
  <si>
    <t>Global Battery Solutions</t>
  </si>
  <si>
    <t>https://www.globalbatterysolutions.com/</t>
  </si>
  <si>
    <t>globalbatterysolutions.com; Questionnaire</t>
  </si>
  <si>
    <t>Global Battery Solutions specializes in the repair, refurbishment, and recycling of lithium-ion batteries, focusing on extending their lifecycle and promoting sustainable practices.</t>
  </si>
  <si>
    <t>https://www.glencore.com/, https://www.glencore.com/who-we-are</t>
  </si>
  <si>
    <t>Global Battery Solutions performs diagnostics and repairs on used battery packs. It installs chips on individual cells that can track cell health.</t>
  </si>
  <si>
    <t xml:space="preserve">GlobalTech Environmental </t>
  </si>
  <si>
    <t>GlobalTech Environmental</t>
  </si>
  <si>
    <t>https://www.globaltechenvironmental.com/</t>
  </si>
  <si>
    <t>205 N Depot St</t>
  </si>
  <si>
    <t>Fox Lake</t>
  </si>
  <si>
    <t>800-770-2330</t>
  </si>
  <si>
    <t>https://www.zoominfo.com/c/globaltech-environmental/374948194; https://www.linkedin.com/company/globaltech-environmental-corp-; globaltechenvironmental</t>
  </si>
  <si>
    <t>LinkedIn states 11-50 employees and that they are a Large Quantity Universal Waste Handler</t>
  </si>
  <si>
    <t>GlobalTech Environmental pioneers sustainable battery recycling methods in the U.S., reclaiming zinc, manganese, nickel, and cobalt metals. It also offers battery reuse and testing.</t>
  </si>
  <si>
    <t>Green Li-ion</t>
  </si>
  <si>
    <t>GLMC1</t>
  </si>
  <si>
    <t>Precursor Cathode Active Material, Graphite, Lithium carbonate</t>
  </si>
  <si>
    <t>https://www.greenli-ion.com/</t>
  </si>
  <si>
    <t>Atoka</t>
  </si>
  <si>
    <t>MT Precursor cathode active material/yr</t>
  </si>
  <si>
    <t>https://www.businesswire.com/news/home/20240411019823/en/Green-Li-ion-Launches-North-America%E2%80%99s-First-Commercial-Scale-Plant-to-Produce-Recycled-Lithium-Ion-Engineered-Battery-Materials#:~:text=Located%20in%20Atoka%2C%20Oklahoma%2C%20the,with%20the%20production%20done%20all; https://www.manufacturingdive.com/news/green-li-ion-battery-materials-processing-atoka-oklahoma-black-mass-recycling/712867/; https://cen.acs.org/business/Green-Li-ion-starts-battery/102/i12</t>
  </si>
  <si>
    <t>ATOKA, Okla.--(BUSINESS WIRE)--Green Li-ion, a lithium-ion battery recycling technology company, announced the launch of its first commercial-scale installation to produce sustainable, battery-grade materials, the first of its kind in North America. The plant, located within an existing recycling facility, will produce valuable battery-grade cathode and anode materials from concentrated components of spent batteries using Green Li-ion’s patented multi-cathode-producing Green-hydrorejuvenation™ technology.</t>
  </si>
  <si>
    <t xml:space="preserve">
Green Li-ion offers global lithium-ion battery recycling technology with modular hardware that transforms battery waste into cathode and anode materials, ready for integration into new battery manufacturing.</t>
  </si>
  <si>
    <t>Higher Wire Inc.</t>
  </si>
  <si>
    <t>https://higherwire.com/</t>
  </si>
  <si>
    <t>1321 W McKinley St</t>
  </si>
  <si>
    <t>480-442-2007</t>
  </si>
  <si>
    <t>Trevor Warren</t>
  </si>
  <si>
    <t>trevor@higherwire.com</t>
  </si>
  <si>
    <t>509-389-4578</t>
  </si>
  <si>
    <t>INMETCO</t>
  </si>
  <si>
    <t>https://inmetco.com/</t>
  </si>
  <si>
    <t>One INMETCO Dr</t>
  </si>
  <si>
    <t>Ellwood City</t>
  </si>
  <si>
    <t>724-758-5515</t>
  </si>
  <si>
    <t>https://www.befesa.com/</t>
  </si>
  <si>
    <t>Befesa</t>
  </si>
  <si>
    <t>Erandio</t>
  </si>
  <si>
    <t>Biscay</t>
  </si>
  <si>
    <t>Spain</t>
  </si>
  <si>
    <t>Kelleher et al. 2019 and website; azr.com;
gasp-pgh.org/wp-content/uploads/ocrINMETCO-TVOP.pdf PA operating permit; https://rocketreach.co/inmetco-profile_b450c743fc7e75f4; https://www.dnb.com/business-directory/company-profiles.international_metal_reclaiming_corporation.476a024d6b4367d41fa1f4b32880a9bf.html</t>
  </si>
  <si>
    <t>DNB states 108 employees across all 10 sites.  Workforce Range: 27-100</t>
  </si>
  <si>
    <t>Interco - A Metaltronics Recycler</t>
  </si>
  <si>
    <t>Interco</t>
  </si>
  <si>
    <t>https://intercotradingco.com/</t>
  </si>
  <si>
    <t>10 Fox Industrial Dr.</t>
  </si>
  <si>
    <t>Madison</t>
  </si>
  <si>
    <t>877-200-0840</t>
  </si>
  <si>
    <t>intercotradingco.com; https://www.zoominfo.com/pic/interco-trading-company-company/347376512; https://intercotradingco.com/recycle-batteries/</t>
  </si>
  <si>
    <t>Interco is a general recycling facility, handling metals, batteries, and other electronics. It processes li-ion batteries into black mass then physically separate metals.</t>
  </si>
  <si>
    <t>Interstate Battery Recycling LLC</t>
  </si>
  <si>
    <t>Interstate Batteries</t>
  </si>
  <si>
    <t>https://www.interstatebatteries.com/recycling</t>
  </si>
  <si>
    <t>12770 Merit Dr Ste 300</t>
  </si>
  <si>
    <t>888-872-4001</t>
  </si>
  <si>
    <t>https://www.interstatebatteries.com/</t>
  </si>
  <si>
    <t>interstatebatteries.com; https://www.dnb.com/business-directory/company-profiles.interstate_batteries_inc.a2493cccf7d232e0c2616774353909bb.html</t>
  </si>
  <si>
    <t>Over 400,000 stores and distribution centers nationwide; Primarily recycles lead-acid, but will also accept NiCd, NiMH and LIB</t>
  </si>
  <si>
    <t>Interstate Batteries, in regards to recycling, primarily handles lead-acid batteries. However, it does accept li-ion batteries.</t>
  </si>
  <si>
    <t>IT Asset Partners (ITAP), Inc.</t>
  </si>
  <si>
    <t>IT Asset Partners (ITAP)</t>
  </si>
  <si>
    <t>https://www.goitap.com/</t>
  </si>
  <si>
    <t>8966 Mason Ave</t>
  </si>
  <si>
    <t>Chatsworth</t>
  </si>
  <si>
    <t>323-685 4827</t>
  </si>
  <si>
    <t>IT Asset Partners</t>
  </si>
  <si>
    <t>goitap.com</t>
  </si>
  <si>
    <t>Reverse Logistics Industry; Workforce Range: 51-200; Unclear if they have a processing facility, consulting or just provide logistics</t>
  </si>
  <si>
    <t>IT Asset Partners recycles li-ion batteries and other e-waste. Its HQ is in the U.S., but it has facilities overseas.</t>
  </si>
  <si>
    <t>IT eCycling (ITeC) Solutions LLC</t>
  </si>
  <si>
    <t>IT eCycling Solutions</t>
  </si>
  <si>
    <t>https://www.itecycling.com/</t>
  </si>
  <si>
    <t>1601 SE Tater Peeler Rd</t>
  </si>
  <si>
    <t>734-604-6119</t>
  </si>
  <si>
    <t>itecycling.com; https://www.linkedin.com/company/; https://wastebits.com/locator/location/it-ecycling-solutions-llc</t>
  </si>
  <si>
    <t>Workforce Range: 1-10 in US; Has a global partner network in 12 countries; no NA processing facilities yet; global capacity is 30,000 MT/yr - plans to double capacity in 2021; website info not updated to 2022 goals</t>
  </si>
  <si>
    <t xml:space="preserve">IT eCycling Solutions is an end-of-life battery processor. It assesses used batteries and either recycle them for raw materials or repurpose them. </t>
  </si>
  <si>
    <t>Li Industries</t>
  </si>
  <si>
    <t>Battery sorting</t>
  </si>
  <si>
    <t>https://www.li-ind.com/</t>
  </si>
  <si>
    <t>10021 Rodney St</t>
  </si>
  <si>
    <t>Pineville</t>
  </si>
  <si>
    <t>Mt/yr</t>
  </si>
  <si>
    <t>Blacksburg</t>
  </si>
  <si>
    <t>li-ind.com; https://www.sbir.gov/sbirsearch/detail/1522781; https://sp-edge.com/companies/1228797; https://www.google.com/search?q=li+industries+intake+capacity&amp;rlz=1C1VDKB_enUS1064US1064&amp;oq=li+industr&amp;aqs=chrome.0.69i59l2j69i64j69i57j0i20i263i512j69i60l3.10199j0j7&amp;sourceid=chrome&amp;ie=UTF-8#ip=1</t>
  </si>
  <si>
    <t>Has proprietary Direct Electrode-to-Electrode (Direct E2E) recycling technology; Company says sorting facility is in Charlotte, but could not find it and so since Pineville is near Charlotte, used the Pineville address.</t>
  </si>
  <si>
    <t>https://www.li-ind.com/posts/li-industries-raises-series-b-funding-to-expand-next-generation-battery-recycling-technology</t>
  </si>
  <si>
    <t>Facility location was not provided and so center of Charlotte, NC was used for GPS</t>
  </si>
  <si>
    <t>Has proprietary Direct Electrode-to-Electrode (Direct E2E) recycling technology</t>
  </si>
  <si>
    <t>Li-Cycle Corp.</t>
  </si>
  <si>
    <t>Arizona Spoke</t>
  </si>
  <si>
    <t>https://li-cycle.com/arizona-spoke/</t>
  </si>
  <si>
    <t>4461 E Nunneley Rd</t>
  </si>
  <si>
    <t>Gilbert</t>
  </si>
  <si>
    <t>1-877-542-9253</t>
  </si>
  <si>
    <t>https://www.li-cycle.com/</t>
  </si>
  <si>
    <t>Li-Cycle</t>
  </si>
  <si>
    <t>https://li-cycle.com/in-the-news/li-cycle-opens-arizona-spoke-facility/</t>
  </si>
  <si>
    <t>Soon, the Hub (Rochester) will be able to process the black mass. Facility claims 95% recycling efficiency.</t>
  </si>
  <si>
    <t>Li-Cycle works in lithium-ion battery resource recovery and recycling. Four operational facilities process old batteries. The Rochester Hub plans to process black mass into useful battery materials.</t>
  </si>
  <si>
    <t>Alabama Spoke</t>
  </si>
  <si>
    <t>https://li-cycle.com/alabama-spoke/</t>
  </si>
  <si>
    <t>1601 Boone Blvd</t>
  </si>
  <si>
    <t>Tuscaloosa</t>
  </si>
  <si>
    <t>Ontario Spoke</t>
  </si>
  <si>
    <t>158 Hagerman Ave</t>
  </si>
  <si>
    <t>K7K 5B8</t>
  </si>
  <si>
    <t>877-542-9253</t>
  </si>
  <si>
    <t>https://li-cycle.com/news/li-cycle-announces-commercial-lithium-ion-battery-recycling-plant-now-operational-in-rochester-new-york/; Questionnaire; https://www.linkedin.com/company/li-cycle/</t>
  </si>
  <si>
    <t>Also includes sorting and storage. Soon, the Hub (Rochester) will be able to process the black mass. Facility claims 95% recycling efficiency. 359 total employees.</t>
  </si>
  <si>
    <t>New York Spoke</t>
  </si>
  <si>
    <t>100 Latona Rd Eastman Business Park</t>
  </si>
  <si>
    <t>877-542-9254</t>
  </si>
  <si>
    <t>https://li-cycle.com/news/li-cycle-announces-commercial-lithium-ion-battery-recycling-plant-now-operational-in-rochester-new-york/; Questionnaire</t>
  </si>
  <si>
    <t>Also includes sorting and storage. Soon, the Hub (Rochester) will be able to process the black mass. Facility claims 95% recycling efficiency.</t>
  </si>
  <si>
    <t>Lithion Recycling</t>
  </si>
  <si>
    <t>Demonstration Plant</t>
  </si>
  <si>
    <t>https://www.lithionrecycling.com/</t>
  </si>
  <si>
    <t>7100 Jean-Talon East, Suite 410</t>
  </si>
  <si>
    <t>Anjou</t>
  </si>
  <si>
    <t>H1M 3S3</t>
  </si>
  <si>
    <t>514-353-4008</t>
  </si>
  <si>
    <t>Questionnaire; lithionrecycling.com; Propulsion Quebec; Pitchbook.com</t>
  </si>
  <si>
    <t>Demonstration plant with physical processing (shredding and screening) followed by hydro recycling process;  Plans to build and commission 1st commercial battery dismantling and reprocessing plant (“Spoke”) in Quebec in 2023, building a Technology Development Center and build Lithion’s own hydrometallurgical plant (“Hub”) in Quebec. This facility will be 7,500 MT/yr;</t>
  </si>
  <si>
    <t>Lithion Recycling's efficient process recycles lithium-ion batteries, recovering components for new battery production. It aims for global commercialization, starting with a pilot plant in Quebec.</t>
  </si>
  <si>
    <t>Lithion St-Bruno</t>
  </si>
  <si>
    <t>St-Bruno-de-Montrarville</t>
  </si>
  <si>
    <t>https://www.lithiontechnologies.com/lithium-ion-battery-recycling-plant/</t>
  </si>
  <si>
    <t xml:space="preserve">Moment Energy </t>
  </si>
  <si>
    <t>Moment Energy</t>
  </si>
  <si>
    <t>Refurbishing and Repurposing</t>
  </si>
  <si>
    <t>Battery Energy Storage System</t>
  </si>
  <si>
    <t>https://www.momentenergy.com/</t>
  </si>
  <si>
    <t>Coquitlam</t>
  </si>
  <si>
    <t>Moment Energy repurposes end-of-life EV batteries to provide clean, affordable, and reliable battery energy storage systems (BESS)</t>
  </si>
  <si>
    <t>miguel@momentenergy.com</t>
  </si>
  <si>
    <t>Natural Ventures</t>
  </si>
  <si>
    <t>Metals</t>
  </si>
  <si>
    <t>https://natven.net/</t>
  </si>
  <si>
    <t>2904 West 500 South</t>
  </si>
  <si>
    <t>Salt Lake City</t>
  </si>
  <si>
    <t>801-633-4595</t>
  </si>
  <si>
    <t>Questionnaire; https://natven.net/</t>
  </si>
  <si>
    <t xml:space="preserve">Natural Ventures is a precious metals recycling company based in Salt Lake City, Utah.  It services the Rocky Mountain Region and beyond.  </t>
  </si>
  <si>
    <t>Natural Ventures - CO</t>
  </si>
  <si>
    <t>7071 Lowell Blvd</t>
  </si>
  <si>
    <t>Westminster</t>
  </si>
  <si>
    <t>801-706-7930</t>
  </si>
  <si>
    <t xml:space="preserve">Natural Ventures is an automotive battery recycling company.  It buys all styles of automotive batteries for the purpose of reuse, repurpose, and recycling. </t>
  </si>
  <si>
    <t>Nethers Batteries</t>
  </si>
  <si>
    <t>http://netherswholesale.com/</t>
  </si>
  <si>
    <t>1422 Ruddiman Dr.</t>
  </si>
  <si>
    <t>North Muskegon</t>
  </si>
  <si>
    <t>740-404-9650</t>
  </si>
  <si>
    <t>https://www.netherswholesale.com/</t>
  </si>
  <si>
    <t>netherswholesale.com; https://www.zoominfo.com/c/nethers-batteries/528849454</t>
  </si>
  <si>
    <t>Ebike battery rebuilding and upgrading</t>
  </si>
  <si>
    <t>Nethers Batteries specializes in providing a range of battery solutions, including sales, services, and recycling for various types of batteries, catering to e-bikes customers</t>
  </si>
  <si>
    <t>http://netherswholesale.com/, https://mygermany.com/bike-shipping-service/?gclid=EAIaIQobChMIpeGLoMacgwMV3y7UAR1i7QogEAAYASAAEgIkw_D_BwE#lithium</t>
  </si>
  <si>
    <t>Nth Cycle Inc.</t>
  </si>
  <si>
    <t>NMC, LCO, NiMH</t>
  </si>
  <si>
    <t>https://www.nthcycle.com/</t>
  </si>
  <si>
    <t>9530 Le Saint Dr</t>
  </si>
  <si>
    <t>Faifield</t>
  </si>
  <si>
    <t>518- 534-0562</t>
  </si>
  <si>
    <t>SD and AP on 8/8/2024</t>
  </si>
  <si>
    <t xml:space="preserve"> https://nthcycle.com/news/nth-cycle-opens-first-domestic-nickel-and-cobalt-production-facility-ahead-of-inflation-reduction-act-requirements/ ;  https://www.recyclingtoday.com/article/charging-up-lithium-ion-battery-recycling/#:~:text=Nth%20Cycle's%20technology%20is%20modular,Cycle's%20technology%20produces%20minimal%20waste.; nthcycle.com</t>
  </si>
  <si>
    <t>Developer of an electrochemical recycling device designed to transition away from reliance on primary mining of rare earth metals toward the recycling of it. The company's product uses recycling technology to reclaim valuable metals to create a secure, secondary source of these metals here in the US to protect the future in clean energy advancements, enabling manufacturing and recycling industries to access new sources of metals. On-site toll processing with modular units able to process 500 tons/yr; are developing pilot projects</t>
  </si>
  <si>
    <t xml:space="preserve">Nth Cycle's patented Oyster system offers a sustainable, clean electro-extraction technology for refining critical metals using electricity and water, replacing traditional energy-intensive smelting methods. </t>
  </si>
  <si>
    <t>Megan O'Conner</t>
  </si>
  <si>
    <t>https://www.linkedin.com/in/megan-o-connor-193ab0112?lipi=urn%3Ali%3Apage%3Ad_flagship3_profile_view_base_contact_details%3Btl4KtHZhQ%2FukUA2VfO49UA%3D%3D</t>
  </si>
  <si>
    <t>Omega Harvested Metallurgical</t>
  </si>
  <si>
    <t>https://www.ohm-inc.com/</t>
  </si>
  <si>
    <t>7515 Hill Road Canal</t>
  </si>
  <si>
    <t xml:space="preserve"> Winchester</t>
  </si>
  <si>
    <t>877-320-0515</t>
  </si>
  <si>
    <t>Kentucky</t>
  </si>
  <si>
    <t>https://www.signalhire.com/companies/omega-harvest-inc; ohm-inc.com; https://wastebits.com/locator/location/omega-harvested-metallurgical</t>
  </si>
  <si>
    <t>Classified as TSDF</t>
  </si>
  <si>
    <t>Omega Harvested Metallurgical offers forward-thinking lithium-ion battery recycling.</t>
  </si>
  <si>
    <t>POEN America Inc</t>
  </si>
  <si>
    <t>https://www.poen.co.kr/en/</t>
  </si>
  <si>
    <t>POEN</t>
  </si>
  <si>
    <t>Hwaseong-si, Gyeonggi-do</t>
  </si>
  <si>
    <t>SE</t>
  </si>
  <si>
    <t xml:space="preserve">POEN's startup remanufactured battery packs match the performance and quality of new units, emphasizing sustainable resource circulation by maximizing battery lifespan.
</t>
  </si>
  <si>
    <t>HYUN JOON, KM</t>
  </si>
  <si>
    <t>hjkim@poen.co.kr</t>
  </si>
  <si>
    <t>1-323-388-9021</t>
  </si>
  <si>
    <t>Princeton NuEnergy</t>
  </si>
  <si>
    <t>Battery grade cathode materials</t>
  </si>
  <si>
    <t>https://www.pnecycle.com/</t>
  </si>
  <si>
    <t>1200 Florence Columbus Road</t>
  </si>
  <si>
    <t>Bordentown</t>
  </si>
  <si>
    <t>973-818-3428</t>
  </si>
  <si>
    <t>Princeton</t>
  </si>
  <si>
    <t>https://www.newmoa.org/events/docs/493/Yan_Lithium_June2021.pdf;https://www.apollo.io/companies/Princeton-Nuenergy/5f99584d62b6c600da8bc7d5?chart=count</t>
  </si>
  <si>
    <t>Also offer second life batteries and technology licensing</t>
  </si>
  <si>
    <t xml:space="preserve">Princeton NuEnergy focuses on direct recycling of lithium-ion batteries using a novel low-temperature process, aiming to provide a cost-efficient, eco-friendly solution to enhance recycling efficiency and purity for battery markets. </t>
  </si>
  <si>
    <t>https://www.pnecycle.com/, https://pnecycle.com/company-overview/</t>
  </si>
  <si>
    <t>Lithium-Ion Battery Direct Recycling Pilot Plant</t>
  </si>
  <si>
    <t xml:space="preserve">2101 Couch Dr. </t>
  </si>
  <si>
    <t>McKinney</t>
  </si>
  <si>
    <t>469-525-4188</t>
  </si>
  <si>
    <t>https://greentx.wistron.com/en-global/Home/index</t>
  </si>
  <si>
    <t>Wistron Greentech</t>
  </si>
  <si>
    <t>https://www.prnewswire.com/news-releases/princeton-nuenergy-pne-and-wistron-greentech-announce-grand-opening-of-lithium-ion-battery-recycling-pilot-line-in-mckinney-texas-301658191.html</t>
  </si>
  <si>
    <t>In collaboration with Wistron GreenTech</t>
  </si>
  <si>
    <t>RecycLiCo Battery Materials Inc.</t>
  </si>
  <si>
    <t>RecycLiCo Pilot Plant</t>
  </si>
  <si>
    <t>https://www.recyclico.com/</t>
  </si>
  <si>
    <t>13260 Delf Pl #150</t>
  </si>
  <si>
    <t>V6V 2A2</t>
  </si>
  <si>
    <t>604-273-3600</t>
  </si>
  <si>
    <t>https://recyclico.com/; Questionnaire; https://www.zoominfo.com/c/american-manganese-inc/356800452; https://recyclico.com/wp-content/uploads/2019/04/AMY_Presentation-Dec_2021.pdf</t>
  </si>
  <si>
    <t>Workforce range &lt; 25; used average; Used to be called American Manganese; Expected to scale up to demo scale (0.5 tonne/day)in 2022</t>
  </si>
  <si>
    <t xml:space="preserve">RecycLiCo Battery Materials excels in recycling, achieving up to 99% recovery of cathode metals from battery scrap, turning them into high-purity materials for sustainable, zero-loss battery production. </t>
  </si>
  <si>
    <t>Recycling Coordinators, Inc.</t>
  </si>
  <si>
    <t>https://www.recyclingcoordinators.com/</t>
  </si>
  <si>
    <t>600  East Exchange St</t>
  </si>
  <si>
    <t>Akron </t>
  </si>
  <si>
    <t>800-860-6943</t>
  </si>
  <si>
    <t>Recycling Coordinators</t>
  </si>
  <si>
    <t>Akron</t>
  </si>
  <si>
    <t>recyclingcoordinators.com; https://www.dnb.com/business-directory/company-profiles.recycling_coordinators.657eb7352f8869ec43d580f11a92adba.html; https://rocketreach.co/recycling-coordinators-inc-profile_b5d58f55f42e3ab1</t>
  </si>
  <si>
    <t>Air permit is for spray booth and so likely is a hydro-type facility. Process all types of metal bearing industrial by-products that contain Ni, Co, Cu and others.  Workforce range (DNB and Rocket reach):  20-38</t>
  </si>
  <si>
    <t>Recycling Coordinators is a multipurpose recycling facility, taking in scrap metals, batteries, and more. Once processed, the raw materials can be sent elsewhere.</t>
  </si>
  <si>
    <t>Redivivus</t>
  </si>
  <si>
    <t>Collection, Neutralization; Disassembling and/ or Storage (Universal Waste Handlers)</t>
  </si>
  <si>
    <t>Neutralization; Logistics</t>
  </si>
  <si>
    <t>https://www.redivivus.tech/</t>
  </si>
  <si>
    <t>2012 North Cascade Avenue</t>
  </si>
  <si>
    <t>Colorado Springs</t>
  </si>
  <si>
    <t xml:space="preserve">SD; AP </t>
  </si>
  <si>
    <t>7/1/2024; 8/8/2024</t>
  </si>
  <si>
    <t>https://www.startengine.com/redivivus; redivivus.tech</t>
  </si>
  <si>
    <t>Developing Redi-Shred that freezes batteries and shreds them to produce a safe slurry; targeting steel companies for metal products</t>
  </si>
  <si>
    <t>https://www.zoominfo.com/p/Erika-Guerrero/3659333489</t>
  </si>
  <si>
    <t xml:space="preserve">
Erika Guerrero</t>
  </si>
  <si>
    <t>Redwood Materials - Tahoe Campus</t>
  </si>
  <si>
    <t>1201 Norway Dr</t>
  </si>
  <si>
    <t>MT cathode active materials</t>
  </si>
  <si>
    <t>https://ndep.nv.gov/uploads/documents/ap3499-4396-proposed-action.pdf</t>
  </si>
  <si>
    <t xml:space="preserve">Redwood Materials is building a circular supply chain to power a sustainable world. </t>
  </si>
  <si>
    <t>https://www.redwoodmaterials.com/, https://www.redwoodmaterials.com/about/</t>
  </si>
  <si>
    <t>Redwood Materials - McCarran</t>
  </si>
  <si>
    <t>Scrap copper wire</t>
  </si>
  <si>
    <t>Battery grade anode materials</t>
  </si>
  <si>
    <t>MT battery-grade copper foil</t>
  </si>
  <si>
    <t>Redwood Materials - TRIC</t>
  </si>
  <si>
    <t>515 Double Eagle Ct</t>
  </si>
  <si>
    <t>MT LIBs/yr</t>
  </si>
  <si>
    <t>Questionnaire; www.redwoodmaterials.com; https://www.nevadaappeal.com/news/2023/sep/07/battery-recycler-eyes-5-million-square-foot-space-at-tahoe-reno-industrial-center/</t>
  </si>
  <si>
    <t>Redwood Materials - SC</t>
  </si>
  <si>
    <t>114 Three Point Dr</t>
  </si>
  <si>
    <t>Ridgeville</t>
  </si>
  <si>
    <t>GWh cathode and anode materials</t>
  </si>
  <si>
    <t>https://www.redwoodmaterials.com/news/announcing-redwood-south-carolina/</t>
  </si>
  <si>
    <t>Redwood Materials - Research and Product Development</t>
  </si>
  <si>
    <t>89706</t>
  </si>
  <si>
    <t>redwoodmaterials.com;  https://techcrunch.com/2020'/10/09/why-amazon-and-panasonic-are-betting-on-this-battery-recycling-startup/; https://www.handelsblatt.com/technik/it-internet/ex-technikchef-tesla-mitgruender-straubel-will-das-recycling-von-e-auto-batterien-revolutionieren/26242540.html?ticket=ST-12749081-EEL1lWNknDLaB49qWvNe-ap1; Questionnaire; https://www.redwoodmaterials.com/news/update-california-ev-battery-recycling-program/</t>
  </si>
  <si>
    <t xml:space="preserve">B2B company, but website states that it takes small devices; States it recycles 1 GW;/yr &gt; 20,000 EV batteries; Recycles battery scrap; </t>
  </si>
  <si>
    <t>ReElement Technologies</t>
  </si>
  <si>
    <t>Noblesville Commercialization Facility</t>
  </si>
  <si>
    <t>Recycling, Recovery, Refining</t>
  </si>
  <si>
    <t>End-of-life Battery, Black mass</t>
  </si>
  <si>
    <t>Battery-grade material production (e.g., anode active material, battery-grade cobalt sulfate), Cathode battery grade materials, lithium carbonate, lithium hydroxide, Research and Development</t>
  </si>
  <si>
    <t>https://www.reelementtech.com/</t>
  </si>
  <si>
    <t>1716 Pleasant St</t>
  </si>
  <si>
    <t>317-855-9926</t>
  </si>
  <si>
    <t>American Resources Corporation</t>
  </si>
  <si>
    <t>Questionnaire; https://www.reelementtech.com</t>
  </si>
  <si>
    <t>ReElement Technologies recovers rare earth elements and critical battery metals from recycled batteries, permanent magnets, black mass, and mined feedstocks.</t>
  </si>
  <si>
    <t>David Sauve</t>
  </si>
  <si>
    <t>dms@reelementtech.com</t>
  </si>
  <si>
    <t>585-313-47904</t>
  </si>
  <si>
    <t>Rejoule Energy</t>
  </si>
  <si>
    <t>Energy Storage Systems</t>
  </si>
  <si>
    <t>https://rejouleenergy.com/</t>
  </si>
  <si>
    <t>2888 Gundry Ave</t>
  </si>
  <si>
    <t>Signal Hill</t>
  </si>
  <si>
    <t>https://rejouleenergy.com</t>
  </si>
  <si>
    <t>ReJoule specializes in repurposing electric vehicle (EV) batteries for solar energy storage, aiming to reduce waste and promote renewable energy use by extending the batteries' lifespan for additional applications​.</t>
  </si>
  <si>
    <t>cthidalgo@rejouleenergy.com</t>
  </si>
  <si>
    <t>RePurpose Energy, Inc.</t>
  </si>
  <si>
    <t>Not Specified</t>
  </si>
  <si>
    <t>https://www.repurpose.energy/</t>
  </si>
  <si>
    <t>149 Grobric Ct Suite E</t>
  </si>
  <si>
    <t>Fairfield</t>
  </si>
  <si>
    <t>224- 456-5626</t>
  </si>
  <si>
    <t>https://www.greentechmedia.com/articles/read/car-makers-and-startups-get-serious-about-reusing-batteries; https://research.ucdavis.edu/repurposing-used-electric-vehicle-batteries-for-solar-power-storage/</t>
  </si>
  <si>
    <t>Licenses technology developed at UC Davis to repurpose car batteries for stationary applications. Piloted a 300 kWh project at the UCDavis winery and has plans to deploy a 1.2 MWh demo project at a food cooperative</t>
  </si>
  <si>
    <t>RePurpose Energy makes lithium ion batteries a sustainable solution.</t>
  </si>
  <si>
    <t>Secure E-Waste Solutions</t>
  </si>
  <si>
    <t>https://www.sesrecycling.com/</t>
  </si>
  <si>
    <t>8810 Rehco Rd, Suite C</t>
  </si>
  <si>
    <t>858-909-0802</t>
  </si>
  <si>
    <t>https://www.zoominfo.com/c/secure-e--waste-solutions/363182276</t>
  </si>
  <si>
    <t>SES has &lt; 25 employees</t>
  </si>
  <si>
    <t xml:space="preserve">SES Secure E-Waste Solutions offer electronic recycling. </t>
  </si>
  <si>
    <t>SK tes</t>
  </si>
  <si>
    <t>https://www.sktes.com/?utm_source=Newswire&amp;utm_medium=PR&amp;utm_campaign=SKtes_Growth</t>
  </si>
  <si>
    <t>3475 Lee Hill Dr</t>
  </si>
  <si>
    <t>Fredericksburg</t>
  </si>
  <si>
    <t>https://www.sktes.com/</t>
  </si>
  <si>
    <t>https://www.accesswire.com/861888/sk-tes-repurposes-over-6-million-assets-in-2023-and-shares-plans-to-pioneer-sustainable-growth-in-itad-and-recycling-sectors#:~:text=SK%20tes%20is%20thrilled%20to,including%206.2%20million%20technology%20devices.</t>
  </si>
  <si>
    <t>https://www.sktes.com/press-release/tes-celebrates-grand-opening-of-state-of-the-art-virginia-facility?__hstc=123298388.38c03a638c88567729b4559313d93399.1713771356837.1714725576391.1714740800369.41&amp;__hssc=123298388.3.1714740800369&amp;__hsfp=941485171</t>
  </si>
  <si>
    <t>Smartville Inc.</t>
  </si>
  <si>
    <t>Smartville</t>
  </si>
  <si>
    <t>https://smartville.io/</t>
  </si>
  <si>
    <t>2227 Faraday Ave</t>
  </si>
  <si>
    <t>510-305-2944</t>
  </si>
  <si>
    <t>smarville.io</t>
  </si>
  <si>
    <t>Questionnaire; smartville.io</t>
  </si>
  <si>
    <t>Reuse/repurpose of Lithium iron phosphate and Nickel manganese cobalt batteries to ESS applications</t>
  </si>
  <si>
    <t>Smartville provides sustainable and high-value stationary energy storage solutions from repurposed electric vehicle batteries.</t>
  </si>
  <si>
    <t>Spiers New Technologies (SNT)</t>
  </si>
  <si>
    <t>https://www.coxautoinc.com/mobility/ev-battery/</t>
  </si>
  <si>
    <t>Cox Automotive</t>
  </si>
  <si>
    <t>spiersnewtechnologies.com; Kelleher et al 2019; https://www.zoominfo.com/c/spiers-new-technologies-inc/442180757</t>
  </si>
  <si>
    <t>Spiers New Technologies leads the world in end-to-end battery life cycle solutions.</t>
  </si>
  <si>
    <t>SungEel HiTech Co., Ltd.</t>
  </si>
  <si>
    <t>SungEel Recycling Park</t>
  </si>
  <si>
    <t>https://www.sungeelht.com/en/</t>
  </si>
  <si>
    <t>Hayestone Brady Business Park</t>
  </si>
  <si>
    <t>Toccoa</t>
  </si>
  <si>
    <t>82-63-466-9200</t>
  </si>
  <si>
    <t>https://www.sungeelht.com/</t>
  </si>
  <si>
    <t>SungEel HiTech. Co., Ltd.</t>
  </si>
  <si>
    <t>Gunsan-si</t>
  </si>
  <si>
    <t>Jeollabuk-do</t>
  </si>
  <si>
    <t>https://www.georgia.org/press-release/korean-lithium-ion-battery-recycler-sungeel-hitech-build-first-us-recycling-facility#:~:text=SungEel%20Recycling%20Park%20Georgia's%20new,)%20Certified%20site%2C%20in%20Toccoa; sungeelht.com/en; https://www.ajc.com/news/korean-battery-recycler-to-be-latest-addition-to-georgia-ev-sector/6UPMY3TVDBFH3OHQTG6PSVDH5Q/</t>
  </si>
  <si>
    <t>Operations expected to start in 2024</t>
  </si>
  <si>
    <t>SungEel HiTech Co. recycles eco-friendly materials for the future.</t>
  </si>
  <si>
    <t>https://www.sungeelht.com/en/, https://www.sungeelht.com/en/html/7</t>
  </si>
  <si>
    <t>Sybesma’s Electronics</t>
  </si>
  <si>
    <t>https://sybesmas.com/</t>
  </si>
  <si>
    <t>581 Ottawa Ave # 100</t>
  </si>
  <si>
    <t>Sybema's Electronics</t>
  </si>
  <si>
    <t>sybesmas.com; Kelleher et al 2019; https://www.dnb.com/business-directory/company-profiles.sybesmas_national_electronics_inc.d4af40f5071750b13fee8585d1490967.html</t>
  </si>
  <si>
    <t>Recycling/repurposing link goes to Global Battery Solutions; also includes End-of-life batteries as a feedstock; Workforce range 25-34 (DNB and Zoom info)</t>
  </si>
  <si>
    <t>Sybesma’s Electronics is a source for electronic re-manufacturing, inspection, root-cause analysis, statistical sampling, electronic re-work, warehousing, and recycling.</t>
  </si>
  <si>
    <t>https://sybesmas.com/, https://sybesmas.com/about-us/</t>
  </si>
  <si>
    <t>Recycling HQ</t>
  </si>
  <si>
    <t xml:space="preserve">Hydrometallurgical recycling and
Pyrometallurgy recycling </t>
  </si>
  <si>
    <t>3600 Glenwood Ave</t>
  </si>
  <si>
    <t>919-874-7171</t>
  </si>
  <si>
    <t>Umicore</t>
  </si>
  <si>
    <t>Questionnaire; umicore.com; https://www.buzzfile.com/business/Umicore-Orixx,-LLC-919-874-7171</t>
  </si>
  <si>
    <t>Commercial activities for battery recycling; No production at this time</t>
  </si>
  <si>
    <t>United Battery Recyclers Int</t>
  </si>
  <si>
    <t xml:space="preserve"> All lithium ion batteries</t>
  </si>
  <si>
    <t>https://www.ubr-intl.com/</t>
  </si>
  <si>
    <t xml:space="preserve">Fenton </t>
  </si>
  <si>
    <t>248-252-2194</t>
  </si>
  <si>
    <t>https://www.ubr-intl.com/about/</t>
  </si>
  <si>
    <t>No physical assets; Develops partnerships for recycling batteries</t>
  </si>
  <si>
    <t>United Battery Recyclers International focuses on sustainable, innovative battery collection, evaluation, reuse, and recycling solutions, transforming a wide range of batteries and materials to their next best use.</t>
  </si>
  <si>
    <t>Veolia Phoenix Recycling Facility</t>
  </si>
  <si>
    <t>https://lamprecycling.veoliaes.com/about_us/facilities/phoenix?pid=764</t>
  </si>
  <si>
    <t>5736 West Jefferson</t>
  </si>
  <si>
    <t>602-233-2955</t>
  </si>
  <si>
    <t>https://www.veolianorthamerica.com/</t>
  </si>
  <si>
    <t>Veolia North America</t>
  </si>
  <si>
    <t>veoliaes.com; veolianorthamerica.com; https://www.allbiz.com/business/veolia-environmental-services_17Q-602-233-2955</t>
  </si>
  <si>
    <t>The Veolia Phoenix, Arizona facility is an Electronics Recycling Group location.</t>
  </si>
  <si>
    <t>https://lamprecycling.veoliaes.com/about_us/facilities/phoenix?pid=764, https://lamprecycling.veoliaes.com/about_us/who-we-are</t>
  </si>
  <si>
    <t>Veolia Tallahassee Recycling Facility</t>
  </si>
  <si>
    <t>https://lamprecycling.veoliaes.com/about_us/facilities/tallahassee?pid=772</t>
  </si>
  <si>
    <t>342 Marpan Lane</t>
  </si>
  <si>
    <t>Tallahassee</t>
  </si>
  <si>
    <t>850-877-8299</t>
  </si>
  <si>
    <t>veoliaes.com; veolianorthamerica.com; https://www.buzzfile.com/business/Veolia-Es-Technical-Solutions,-L.L.C.-850-877-8299</t>
  </si>
  <si>
    <t>The Veolia Tallahassee, Florida facility is an Electronics Recycling Group location.</t>
  </si>
  <si>
    <t>https://lamprecycling.veoliaes.com/about_us/facilities/tallahassee?pid=772, https://lamprecycling.veoliaes.com/about_us/who-we-are</t>
  </si>
  <si>
    <t>Veolia West Bridgewater Recycling Facility</t>
  </si>
  <si>
    <t>https://lamprecycling.veoliaes.com/about_us/facilities/West-Bridgewater?pid=770</t>
  </si>
  <si>
    <t>90 Pleasant Street</t>
  </si>
  <si>
    <t>Bridgwater</t>
  </si>
  <si>
    <t>02379</t>
  </si>
  <si>
    <t>774-296-6030</t>
  </si>
  <si>
    <t>veoliaes.com; veolianorthamerica.com; https://www.buzzfile.com/business/Veolia-Environmental-Services-508-584-1634</t>
  </si>
  <si>
    <t>The Veolia West Bridgewater, Massachusetts, facility is an Electronics Recycling Group location.</t>
  </si>
  <si>
    <t>https://lamprecycling.veoliaes.com/about_us/facilities/West-Bridgewater?pid=770, https://lamprecycling.veoliaes.com/about_us/who-we-are</t>
  </si>
  <si>
    <t>Veolia Port Washington Recycling Facility</t>
  </si>
  <si>
    <t>https://lamprecycling.veoliaes.com/about_us/facilities/portwashington?pid=768</t>
  </si>
  <si>
    <t>1275 Mineral Springs Dr</t>
  </si>
  <si>
    <t>Port Washington</t>
  </si>
  <si>
    <t>262-243-8900</t>
  </si>
  <si>
    <t>veoliaes.com; veolianorthamerica.com; https://www.buzzfile.com/business/Veolia-~-Port-Washington-262-243-8900</t>
  </si>
  <si>
    <t>The Veolia Port Washington, Wisconsin, facility is an Electronics Recycling Group location.</t>
  </si>
  <si>
    <t>https://lamprecycling.veoliaes.com/about_us/facilities/portwashington?pid=768, https://lamprecycling.veoliaes.com/about_us/who-we-are</t>
  </si>
  <si>
    <t>Veolia Pickering Recycling Facility</t>
  </si>
  <si>
    <t>https://lamprecycling.veoliaes.com/about_us/facilities/Pickering-ON?pid=27713</t>
  </si>
  <si>
    <t>820 McKay Road</t>
  </si>
  <si>
    <t>Pickering</t>
  </si>
  <si>
    <t>L1W 2Y4</t>
  </si>
  <si>
    <t>905-686-2111</t>
  </si>
  <si>
    <t>veoliaes.com; veolianorthamerica.com</t>
  </si>
  <si>
    <t>The site fronts on McKay Road and has a total area of approximately 1 hectare (ha).</t>
  </si>
  <si>
    <t>https://lamprecycling.veoliaes.com/about_us/facilities/Pickering-ON?pid=27713, https://lamprecycling.veoliaes.com/about_us/who-we-are</t>
  </si>
  <si>
    <t>53 State Street, 14th Floor</t>
  </si>
  <si>
    <t>617-849-6600</t>
  </si>
  <si>
    <t>https://www.veolianorthamerica.com/about/who-we-are</t>
  </si>
  <si>
    <t>WeRecycleBatteries.com</t>
  </si>
  <si>
    <t>https://www.werecyclebatteries.com/</t>
  </si>
  <si>
    <t>Questionnaire; werecyclebatteries.com; https://www.buzzfile.com/business/Werecyclebatteries.com-585-902-8110</t>
  </si>
  <si>
    <t>DJ MexCorp</t>
  </si>
  <si>
    <t>https://www.djmexcorp.com/index.html</t>
  </si>
  <si>
    <t>345 Cloverleaf Dr a</t>
  </si>
  <si>
    <t>La Puente</t>
  </si>
  <si>
    <t>626-723-3373</t>
  </si>
  <si>
    <t>ElectraMet</t>
  </si>
  <si>
    <t>https://electramet.com/</t>
  </si>
  <si>
    <t>749 W. Short St</t>
  </si>
  <si>
    <t>859-600-1857</t>
  </si>
  <si>
    <t xml:space="preserve">ElectraMet’s electrochemical process selectively isolates and recovers bulk and trace copper and manganese impurities from lithium, cobalt, and nickel streams to optimize the value of finished materials to battery grade specifications. </t>
  </si>
  <si>
    <t>Full Circle Lithium</t>
  </si>
  <si>
    <t>https://www.fullcirclelithium.com/</t>
  </si>
  <si>
    <t>345 Industrial Park Rd</t>
  </si>
  <si>
    <t>Nahunta</t>
  </si>
  <si>
    <t>Full Circle Lithium specializes in reintegrating lithium and battery materials using proprietary technology, including recycling off-spec and end-of-life lithium-ion batteries, mid-stream recycling, and refinery from industrial and chemical feedstock.</t>
  </si>
  <si>
    <t>Union Battery Dosposal, Inc</t>
  </si>
  <si>
    <t>Union Battery Disposal, Inc</t>
  </si>
  <si>
    <t>Recycling, E-Waste</t>
  </si>
  <si>
    <t>Lead Acid, NiCad &amp; NiMH, Lithium Ion, Alkaline</t>
  </si>
  <si>
    <t>www.unionbatterydisposal.com </t>
  </si>
  <si>
    <t>5312 W Mission Blvd</t>
  </si>
  <si>
    <t>909-627-7717</t>
  </si>
  <si>
    <t>https://unionbatterydisposal.com/</t>
  </si>
  <si>
    <t>Recycling for better future. At Union Battery Disposal we recycle all types of batteries from small to large. Union Battery Disposal recycling capabilities allow our customers to collectively recycle millions of tons of material each year. Sales, recycling, e-waste</t>
  </si>
  <si>
    <t>BBB Industries - Terrepower</t>
  </si>
  <si>
    <t>BBB Industries</t>
  </si>
  <si>
    <t>Recycling, Refurbishing</t>
  </si>
  <si>
    <t>EV Batteries</t>
  </si>
  <si>
    <t>https://www.pactthermoshield.com/</t>
  </si>
  <si>
    <t>29627 Renaissance Blvd</t>
  </si>
  <si>
    <t>Daphne</t>
  </si>
  <si>
    <t>800-280-2737</t>
  </si>
  <si>
    <t>https://www.bbbind.com/terrepower</t>
  </si>
  <si>
    <t>A new life for EV batteries and Solar Modules. TERREPOWER is an industry leader and innovator in the sustainable manufacturing of components driving our clean energy and mobility future. From upcycling and improving the longevity and performance of EV batteries and other components to refurbishing and recycling solar systems to drive the circular economy. TERREPOWER’s mission is to give new life to critical components and materials to lower costs, reduce waste, reuse resources, and protect the environment. Established in 2009, Ontility is TERREPOWER’s brand of comprehensive solar lifecycle solutions and energy storage systems. TERREPOWER is a division of BBB Industries, which operates in more than 90 countries.</t>
  </si>
  <si>
    <t>Shred-Tech</t>
  </si>
  <si>
    <t>Shredding equipment for recycling</t>
  </si>
  <si>
    <t>https://shred-tech.com/</t>
  </si>
  <si>
    <t>295 Pinebush Rd</t>
  </si>
  <si>
    <t>N1T 1B2</t>
  </si>
  <si>
    <t>877-566-2345</t>
  </si>
  <si>
    <t>Second Life Lithium</t>
  </si>
  <si>
    <t>Distributor</t>
  </si>
  <si>
    <t>Reuse/Repurpose Lithium Batteries</t>
  </si>
  <si>
    <t>https://secondlifelithium.com/</t>
  </si>
  <si>
    <t>2892 South Santa Fe Avenue, Suite 116</t>
  </si>
  <si>
    <t>San Marcos</t>
  </si>
  <si>
    <t>Unavailable</t>
  </si>
  <si>
    <t xml:space="preserve">SecondLifeLithium.com is a Wholesale Distributor of Quality Reusable Lithium Batteries Harvested from Various Sources.  Sources include Electric Vehicles, Bikes, Scooters, Toys, Tools, Power Backup Packs, from New &amp; Old Stock. All Batteries are Tested for State of Health and Guaranteed. </t>
  </si>
  <si>
    <t>Samsar Resources</t>
  </si>
  <si>
    <t>Repurpose</t>
  </si>
  <si>
    <t>Lithium Batteries</t>
  </si>
  <si>
    <t>https://www.samsarresources.com/</t>
  </si>
  <si>
    <t>12510 West Airport Blvd., Suite C02</t>
  </si>
  <si>
    <t>Sugar land</t>
  </si>
  <si>
    <t>914-809-9908</t>
  </si>
  <si>
    <t>Founded in 2020 by Mobility Impact Partners, Samsar Resources creates a profitable lithium-ion battery circular economy through lean logistics, asset financing, and module redesign.</t>
  </si>
  <si>
    <t>https://www.samsarresources.com/about-us; https://www.linkedin.com/company/samsar-resources-llc/about/</t>
  </si>
  <si>
    <t xml:space="preserve">​Samsar Resources was launched in 2020 by Mobility Impact Partners to create a profitable repurposed lithium-ion battery circular economy. Through the use of lean operational logistics, asset financing innovation, and battery module redesign we aim to create an ecosystem that extends lithium-ion battery life globally. </t>
  </si>
  <si>
    <t>Robertson's Auto Salvage</t>
  </si>
  <si>
    <t>Repair/Recycle</t>
  </si>
  <si>
    <t>https://robertsonautosalvage.com/</t>
  </si>
  <si>
    <t>2680 Cranberry Hwy</t>
  </si>
  <si>
    <t>Wareham</t>
  </si>
  <si>
    <t>508-295-9444</t>
  </si>
  <si>
    <t>Robertson’s Auto Salvage leads in recycling end-of-life electric and hybrid batteries, offering eco-friendly, high-quality auto parts and sustainable solutions for vehicle repairs.</t>
  </si>
  <si>
    <t>https://www.linkedin.com/feed/update/urn:li:activity:7222696865106964480/; https://robertsonautosalvage.com/</t>
  </si>
  <si>
    <t>Leader in the automotive dismantling industry and offers pro tips on how other recyclers can responsibly manage end-of-life electric &amp; hybrid batteries. Robertson’s Auto Salvage specializes in recycling and repurposing automotive parts, providing an eco-friendly alternative to new parts by offering high-quality, recycled auto components. With a focus on sustainability and customer satisfaction, Robertson’s Auto Salvage helps reduce environmental impact while supplying affordable parts for vehicle repairs.</t>
  </si>
  <si>
    <t>Relyion</t>
  </si>
  <si>
    <t>Lithium-Ion Batteries</t>
  </si>
  <si>
    <t>https://www.relyionenergy.com</t>
  </si>
  <si>
    <t>4989 Northdale Drive</t>
  </si>
  <si>
    <t>https://www.relyionenergy.com/</t>
  </si>
  <si>
    <t>Relyion Energy</t>
  </si>
  <si>
    <t>Relyion Energy, founded in 2021, uses AI and advanced controls to extend lithium-ion battery life and enhance grid storage, driving a smarter, greener future with American-built solutions.</t>
  </si>
  <si>
    <t>https://www.relyionenergy.com/; https://www.linkedin.com/company/relyion-energy/about/</t>
  </si>
  <si>
    <t xml:space="preserve">Re-energizing battery storage for the grid. Revolutionizing energy storage: Our platform maximizes real-time performance while exponentially extending the lithium-ion battery lifespan. Relyion Energy Inc., founded in 2021, is an advanced AI Battery Management and Energy Management company powered by physics-based intelligence and smart controls with revolutionary battery life and performance headquartered in Fremont, California. With our 200+ years of combined industry leadership experience, we are leading the charge towards a smarter, greener, and more sustainable future via proprietary software and hardware American-built solutions that enable long-lasting, reliable, safer, and scalable batteries for energy storage and laying the foundations of energy security. We partner with global leaders in battery manufacturing to increase the value of Lithium-ion and other batteries. </t>
  </si>
  <si>
    <t>Radius Recycling</t>
  </si>
  <si>
    <t>https://www.radiusrecycling.com/company</t>
  </si>
  <si>
    <t>299 SW Clay Street, suite 400</t>
  </si>
  <si>
    <t>506-224-9900</t>
  </si>
  <si>
    <t>For over a century, Radius Recycling has been a North American recycler, processing millions of tons of metals annually and supporting a circular economy by converting metals into new products.</t>
  </si>
  <si>
    <t>For more than a century, Radius Recycling has developed robust networks to collect, process, and deliver recycled metals to customers around the world. As one of North America’s largest manufacturers and exporters of recycled metal products, our integrated operating model advances a circular economy where metals never become waste and instead are redesigned into new products. As one of North America's largest metals recyclers, Radius facilities acquire, process, and recycle millions of long tons of ferrous metals and hundreds of millions of pounds of nonferrous metals every single year. These recycled metals represent critical feedstock in the global economy, supporting production of bridges, buildings, cars, public transit and passenger rail systems, and appliances, as well as more metal-intensive technologies, such as wind turbines, hydropower dams, advanced battery storage systems, upgraded electricity lines and electric vehicle charging stations, new broadband and reliable high-speed internet technology, and data centers.</t>
  </si>
  <si>
    <t xml:space="preserve">M&amp;M Auto Parts, Inc. </t>
  </si>
  <si>
    <t>https://mmauto.com/about/</t>
  </si>
  <si>
    <t>1351 Belman Road</t>
  </si>
  <si>
    <t>540-720-1000</t>
  </si>
  <si>
    <t>M&amp;M Auto Parts advances automotive recycling with refined processes and technology, reducing environmental impact through recycled components.</t>
  </si>
  <si>
    <t>The entire M&amp;M Auto Parts Team is dedicated and committed to the growth of the automotive recycling industry through refined processes and the use of the latest technologies. By utilizing recycled automotive components, customers are helping reducing the environmental footprint.</t>
  </si>
  <si>
    <t>1489 Richmond Hwy</t>
  </si>
  <si>
    <t>Tidewater</t>
  </si>
  <si>
    <t>941-C Canal Drive</t>
  </si>
  <si>
    <t>Chesapeake</t>
  </si>
  <si>
    <t>Posh Robotics</t>
  </si>
  <si>
    <t>Battery Packs</t>
  </si>
  <si>
    <t>https://www.poshrobotics.com/</t>
  </si>
  <si>
    <t>3501 Breakwater Court</t>
  </si>
  <si>
    <t>https://www.poshrobotics.com/; https://www.linkedin.com/company/poshenergy/about/</t>
  </si>
  <si>
    <t>POSH is at the forefront of innovation, established with the ambitious aim of revolutionizing the electric vehicle (EV) battery recycling sector through automation. Our mission is to repurpose EV batteries, enhancing sustainability by giving them a second life. Furthermore, we are pioneering in the development of innovative technology to repurpose retired renewable energy sources into second life energy storage systems. This innovative approach has enabled us to revive decommissioned energy storage systems, offering them a new lease of life instead of dismantling them into raw materials.</t>
  </si>
  <si>
    <t>lAbbott aunch of the U.S. Battery Machine Builders, a new initiative dedicated to fortifying the U.S. battery supply chain by encouraging adoption of American-made machines and equipment. Abbott Furnace is united alongside a strong roster of U.S. battery equipment manufacturers to bolster the battery supply chain by manufacturing top-tier equipment in the United States. https://abbottfurnace.com/launch-of-the-u-s-battery-machine-builders/</t>
  </si>
  <si>
    <t>07039</t>
  </si>
  <si>
    <r>
      <t>Bruckm</t>
    </r>
    <r>
      <rPr>
        <sz val="11"/>
        <rFont val="Aptos Narrow"/>
        <family val="2"/>
      </rPr>
      <t>ü</t>
    </r>
    <r>
      <rPr>
        <sz val="11"/>
        <rFont val="Calibri"/>
        <family val="2"/>
      </rPr>
      <t>hl - Heufeld</t>
    </r>
  </si>
  <si>
    <r>
      <t>Adphos designs, manufactures, markets, services and supports a wide range of standard and custom solutions based on adphosNIR</t>
    </r>
    <r>
      <rPr>
        <sz val="11"/>
        <rFont val="Aptos Narrow"/>
        <family val="2"/>
      </rPr>
      <t>®</t>
    </r>
    <r>
      <rPr>
        <sz val="11"/>
        <rFont val="Calibri"/>
        <family val="2"/>
      </rPr>
      <t xml:space="preserve"> which reduces the time and space for thermal processes and increases efficiency.</t>
    </r>
  </si>
  <si>
    <t>53223</t>
  </si>
  <si>
    <t>54311</t>
  </si>
  <si>
    <t>55441</t>
  </si>
  <si>
    <t>55431</t>
  </si>
  <si>
    <t>02360</t>
  </si>
  <si>
    <t>08551</t>
  </si>
  <si>
    <t>B2Y4M9</t>
  </si>
  <si>
    <t>77080</t>
  </si>
  <si>
    <t>Darmstadt</t>
  </si>
  <si>
    <t>8/1/2022; 8/8/2024</t>
  </si>
  <si>
    <t>Univar</t>
  </si>
  <si>
    <t>Qlar</t>
  </si>
  <si>
    <t>https://www.qlar.com</t>
  </si>
  <si>
    <t>7/1/2024 : 8/8/2024</t>
  </si>
  <si>
    <t>Questionnaire; schenkprocess.com; https://www.buzzfile.com/business/Schenck-Process-LLC-816-891-9300.      https://www.schenckprocess.com/download?id=1109&amp;lang=en&amp;pid=3074     https://www.qlar.com</t>
  </si>
  <si>
    <t>Questionnaire; schenkprocess.com  https://www.qlar.com</t>
  </si>
  <si>
    <t xml:space="preserve">85755 </t>
  </si>
  <si>
    <t>T3L 2P5</t>
  </si>
  <si>
    <t>Waters TA Instruments</t>
  </si>
  <si>
    <t>7/1/2024; 8/11/2024</t>
  </si>
  <si>
    <t>tainstruments.com; waters.com; https://www.tainstruments.com/?s=lithium+ion+</t>
  </si>
  <si>
    <t>01970</t>
  </si>
  <si>
    <t>48170</t>
  </si>
  <si>
    <t>Farmington</t>
  </si>
  <si>
    <t>4/30/2024 8/12/2024</t>
  </si>
  <si>
    <r>
      <t>Waygate Technologies, a </t>
    </r>
    <r>
      <rPr>
        <sz val="11"/>
        <color rgb="FF040C28"/>
        <rFont val="Calibri"/>
        <family val="2"/>
        <scheme val="minor"/>
      </rPr>
      <t>Baker Hughes</t>
    </r>
    <r>
      <rPr>
        <sz val="11"/>
        <color rgb="FF4D5156"/>
        <rFont val="Calibri"/>
        <family val="2"/>
        <scheme val="minor"/>
      </rPr>
      <t> business, is an industrial inspection solutions company and the world leader in non-destructive testing.</t>
    </r>
  </si>
  <si>
    <t>IAC</t>
  </si>
  <si>
    <t>Air pollution control systems, pneumatic conveying systems, bulk storage and dry material handling systems, rotary dryers, automated controls, and dry sorbent injection systems.</t>
  </si>
  <si>
    <t>https://iac-intl.com/industries-served/battery-manufacturing-storage/</t>
  </si>
  <si>
    <t>IAC - Individual Accessories Company</t>
  </si>
  <si>
    <t>MKS Instruments, Inc</t>
  </si>
  <si>
    <t>https://www.mks.com/</t>
  </si>
  <si>
    <t xml:space="preserve">G I Tech </t>
  </si>
  <si>
    <t xml:space="preserve">Chicago Office </t>
  </si>
  <si>
    <t>Coating and laminating machines  for making li-ion electrodes</t>
  </si>
  <si>
    <t>https://www.gitech.com/</t>
  </si>
  <si>
    <t>475 North Martingale Road, Suite 710</t>
  </si>
  <si>
    <t xml:space="preserve"> Dunpo-myeon</t>
  </si>
  <si>
    <t>Asan-si, Chungcheongnam-do</t>
  </si>
  <si>
    <t>HiTHIUM Energy Storage Technology USA Inc.</t>
  </si>
  <si>
    <t>https://hithium.com/en/</t>
  </si>
  <si>
    <t>4046 Clipper Ct</t>
  </si>
  <si>
    <t xml:space="preserve">Xiamen HiTHIUM Energy Storage Technology Co., Ltd. </t>
  </si>
  <si>
    <t>Xiamen</t>
  </si>
  <si>
    <t>HiTHIUM manufactures high-quality stationary energy storage products for large-scale projects and commercial customers, driven by a commitment to quality for the energy transition and future generations.</t>
  </si>
  <si>
    <t>Leybold USA</t>
  </si>
  <si>
    <t>Vacuum solutions and services. supports manufacturers in the development of battery technologies</t>
  </si>
  <si>
    <t>https://www.leybold.com/en-us</t>
  </si>
  <si>
    <t>6005 Enterprise Dr</t>
  </si>
  <si>
    <t xml:space="preserve"> Export</t>
  </si>
  <si>
    <t>Leyvold - North American Headquarters</t>
  </si>
  <si>
    <t>Export</t>
  </si>
  <si>
    <t>https://www.leybold.com/en-us
https://www.leybold.com/en-us/knowledge/blog/important-customer-center-announcement</t>
  </si>
  <si>
    <t>Unit X Labs</t>
  </si>
  <si>
    <t>Automation</t>
  </si>
  <si>
    <t>https://www.unitxlabs.com/</t>
  </si>
  <si>
    <t>3930 Freedom Circle, Suite 130</t>
  </si>
  <si>
    <t>https://www.linkedin.com/company/unitxlabs/about/; https://www.unitxlabs.com/about-us</t>
  </si>
  <si>
    <t>UnitX automates visual inspection lines in factories, which is arguably one of the most boring jobs in the world - until now! We have made this physically demanding and unsafe job an innovative, precise, and simply beautiful process all while using deep learning and robotics. UnitX has deployed our product on production lines throughout the country where we have increased the defect inspection rate while simultaneously amplifying the cycle time far above that of a human inspector.</t>
  </si>
  <si>
    <t>Trane</t>
  </si>
  <si>
    <t>Equipment</t>
  </si>
  <si>
    <t>Thermal Energy Storage</t>
  </si>
  <si>
    <t>https://www.trane.com/commercial/north-america/us/en/products-systems/chillers/chiller-heater-systems.html</t>
  </si>
  <si>
    <t>800-E Beaty Street</t>
  </si>
  <si>
    <t>Davidson</t>
  </si>
  <si>
    <t>704-895-4000</t>
  </si>
  <si>
    <t>Trane North America</t>
  </si>
  <si>
    <t>https://www.trane.com/commercial/north-america/us/en/products-systems/energy-storage-solutions.html</t>
  </si>
  <si>
    <t>Both new and existing buildings need more affordable, flexible ways to heat and cool based on energy availability. The answer is Thermal Energy Storage—which acts like a battery in a heating and cooling chiller plant to help improve energy, cost and carbon efficiency. Besides offering a great ROI, adding thermal energy storage is highly affordable thanks to recent tax incentives.</t>
  </si>
  <si>
    <t>Pact ThermoShield</t>
  </si>
  <si>
    <t>1100 Buckingham Street</t>
  </si>
  <si>
    <t>Watertown</t>
  </si>
  <si>
    <t>203-759-1799</t>
  </si>
  <si>
    <t>Thermo ShieldTM is the world’s only paper-based packaging material designed to suppress and control lithium battery “thermal runaway” by actively and automatically cooling the internal environment of a corrugated shipping package while limiting oxygen supply.</t>
  </si>
  <si>
    <t>MiSUMi</t>
  </si>
  <si>
    <t>https://us.misumi-ec.com/</t>
  </si>
  <si>
    <t>1475 E Woodfield Rd, Ste 1300</t>
  </si>
  <si>
    <t>800-681-7475</t>
  </si>
  <si>
    <t xml:space="preserve">With over 20 million products globally and 80 sextillion part configurations for automation, press die, and plastic mold applications, MISUMI is the  user friendly engineering resource for a variety of industries including automotive, medical equipment, consumer packaging, semiconductor, and more. </t>
  </si>
  <si>
    <t xml:space="preserve">Intertape Polymer Group </t>
  </si>
  <si>
    <t>Sarasota, HQ</t>
  </si>
  <si>
    <t>Packaging Products</t>
  </si>
  <si>
    <t>Separators, Tapes, Films, Foams, Dielectrics, Adhesive Solutions</t>
  </si>
  <si>
    <t>https://www.itape.com/</t>
  </si>
  <si>
    <t>100 Paramount Dr STE 300</t>
  </si>
  <si>
    <t>617-817-5659</t>
  </si>
  <si>
    <t>Clearlake Capital Group</t>
  </si>
  <si>
    <t>Pierce Schiller</t>
  </si>
  <si>
    <t>pschille@itape.com</t>
  </si>
  <si>
    <t/>
  </si>
  <si>
    <t>TDA Research</t>
  </si>
  <si>
    <t>Processes</t>
  </si>
  <si>
    <t>https://tda.com/</t>
  </si>
  <si>
    <t>12345 W 52nd Avenue</t>
  </si>
  <si>
    <t>Wheat Ridge</t>
  </si>
  <si>
    <t>303-422-7819</t>
  </si>
  <si>
    <t>Storagenergy Technologies</t>
  </si>
  <si>
    <t>Storagenergy</t>
  </si>
  <si>
    <t>https://storagenergy.com/</t>
  </si>
  <si>
    <t>1990 S Milestone Drive, Suite A</t>
  </si>
  <si>
    <t>801-386-8555</t>
  </si>
  <si>
    <t>https://storagenergy.com/; https://www.linkedin.com/company/storagenergy-technologies-inc/about/</t>
  </si>
  <si>
    <t>Advanced Research &amp; Development. Our pioneering team of scientists and engineers work collaboratively to tackle scientific and technical challenges in materials and electrochemical devices. Storagenergy is proud to make an impact in the industry by developing innovative materials, energy-based systems, and sustainable technologies.</t>
  </si>
  <si>
    <t>Subaru R&amp;D</t>
  </si>
  <si>
    <t>Vehicles</t>
  </si>
  <si>
    <t>https://www.subaru.com/index.html</t>
  </si>
  <si>
    <t>1 Subaru Drive</t>
  </si>
  <si>
    <t>800-782-2783</t>
  </si>
  <si>
    <t>https://www.subaru.com/our-commitment/commitment-overview.html; https://www.subaru.com/index.html</t>
  </si>
  <si>
    <t xml:space="preserve">At Subaru, we believe every day gives us the opportunity to positively impact the world around us – from how we build our vehicles to how we support our customers and the communities they live in. We are committed to doing it right in every aspect. </t>
  </si>
  <si>
    <t>Pure Lithium</t>
  </si>
  <si>
    <t>lithium metal batteries, lithium metal, batteries, and supply chain</t>
  </si>
  <si>
    <t>https://purelithium.io/</t>
  </si>
  <si>
    <t>56 Roland Street, Suite 309</t>
  </si>
  <si>
    <t>Charlestown</t>
  </si>
  <si>
    <t>917-364-0278</t>
  </si>
  <si>
    <t>Pure Lithium has invented cost-effective, ultra-thin lithium metal electrodes for next-gen batteries, cutting production costs by 90% and enabling high-quality, affordable lithium metal batteries.</t>
  </si>
  <si>
    <t>https://purelithium.io/; https://www.linkedin.com/company/pure-lithium/about/</t>
  </si>
  <si>
    <t xml:space="preserve">We’ve invented the first battery-ready pure lithium metal electrode made from a variety of inexpensive, available lithium salts. We use electrons to create ultra-thin lithium metal electrodes for next-generation batteries. Our technology eliminates 90% of the costs involved with traditional lithium metal foil production and, for the first time, produces a protected battery-ready electrode of unprecedented quality and purity paving the way to lithium metal batteries for less than $50 kWh. Pure Lithium is sustainably commercializing lithium metal negative electrodes for the next-generation of batteries. </t>
  </si>
  <si>
    <t>Prieto</t>
  </si>
  <si>
    <t>3D Battery</t>
  </si>
  <si>
    <t>https://prieto.com/</t>
  </si>
  <si>
    <t>2301 Research Blvd, Suite 104</t>
  </si>
  <si>
    <t>Fort Collins</t>
  </si>
  <si>
    <t>970-545-4085</t>
  </si>
  <si>
    <t>Nomura Research Institute America, Inc.</t>
  </si>
  <si>
    <t>https://www.nri.com/en/company/map/overseas/america/institute</t>
  </si>
  <si>
    <t>810 Seventh Avenue, 25th Floor</t>
  </si>
  <si>
    <t>Established in 1967, NRI America is the NRI Group’s longest operating overseas office. Leveraging its high level of expertise and extensive network cultivated over the years, it not only strives to solve the various management issues faced by globally expanding companies, but also facilitates business expansion as a bridge between Asia and the Americas.</t>
  </si>
  <si>
    <t>Since its establishment, NRI America, headquartered in New York, has been an antenna for detecting the latest trends in the US economy and industry. NRI America focuses on benchmarking research of US companies and identifying the trends in major US industries.</t>
  </si>
  <si>
    <t>Hanwha Momentum</t>
  </si>
  <si>
    <t>https://m.hanwhacorp.co.kr/eng/momentum/index.jsp</t>
  </si>
  <si>
    <t>SD;AP</t>
  </si>
  <si>
    <t>7/1/2024: 8/8/2024</t>
  </si>
  <si>
    <t xml:space="preserve">https://m.hanwhacorp.co.kr/eng/momentum/index.jsp </t>
  </si>
  <si>
    <t>Americase</t>
  </si>
  <si>
    <t>Lithium Battery Storage and Transportation Container</t>
  </si>
  <si>
    <t>https://www.americase.com/</t>
  </si>
  <si>
    <t>6200 N S I-35E</t>
  </si>
  <si>
    <t>Waxahachie</t>
  </si>
  <si>
    <t>800-972-2737</t>
  </si>
  <si>
    <t>7/2/2024; 8/11/2024</t>
  </si>
  <si>
    <t>Americase, a global leader in protective containers, excels in innovative, durable solutions for safely shipping and storing high-value or hazardous goods such as lithium-ion batteries</t>
  </si>
  <si>
    <t>CHEMTREC</t>
  </si>
  <si>
    <t>https://www.chemtrec.com/our-services/battery-compliance/shipping-lithium-batteries</t>
  </si>
  <si>
    <t>2900 Fairview Park Dr</t>
  </si>
  <si>
    <t xml:space="preserve">Falls Church </t>
  </si>
  <si>
    <t>800-262-8200</t>
  </si>
  <si>
    <t>https://www.chemtrec.com/about-chemtrec</t>
  </si>
  <si>
    <t xml:space="preserve">VA </t>
  </si>
  <si>
    <t>Dolav</t>
  </si>
  <si>
    <t>Shipping Containers</t>
  </si>
  <si>
    <t>https://dolav.com/</t>
  </si>
  <si>
    <t>3710 Sysco Court SE</t>
  </si>
  <si>
    <t>877-999-6229</t>
  </si>
  <si>
    <t>Dolav Plastic Products</t>
  </si>
  <si>
    <t>Dvir</t>
  </si>
  <si>
    <t>Electrada</t>
  </si>
  <si>
    <t>Electric Fuel Solution for fleets</t>
  </si>
  <si>
    <t>https://electrada.com/caas/</t>
  </si>
  <si>
    <t>231 W 12th Suite 600</t>
  </si>
  <si>
    <t>513-632-0360</t>
  </si>
  <si>
    <t>https://electrada.com/</t>
  </si>
  <si>
    <t xml:space="preserve">
Electrada's 360 CaaS technology offers a customized, end-to-end electric fuel solution for fleets, covering every aspect of EV charging infrastructure, including financing, design, construction, operation, maintenance, and support.</t>
  </si>
  <si>
    <t>Endural</t>
  </si>
  <si>
    <t>https://endural.com/</t>
  </si>
  <si>
    <t>1685 Scenic Ave</t>
  </si>
  <si>
    <t>888-219-3812-201</t>
  </si>
  <si>
    <t>Volta Foundation</t>
  </si>
  <si>
    <t>https://volta.foundation/</t>
  </si>
  <si>
    <t>11750 Wilshire Blvd, Apt 3206</t>
  </si>
  <si>
    <t>Founded in 2019, Volta Foundation is the largest network of 50,000+ battery professionals and 160+ companies, providing publications, networking, and resources to drive collaboration and innovation.</t>
  </si>
  <si>
    <t>https://volta.foundation/about-us</t>
  </si>
  <si>
    <t>Established in 2019, Volta Foundation is the world’s largest network of battery professionals. As a global not-for-profit association of more than 50,000+ battery professionals and 160+ member companies, Volta Foundation produces publications, networking opportunities, and industry resources to foster collaboration, innovation and advocacy within the battery industry.</t>
  </si>
  <si>
    <t>New York Battery and Energy Storage</t>
  </si>
  <si>
    <t>https://ny-best.org/</t>
  </si>
  <si>
    <t>230 Washington Avenue Extension Suite 101</t>
  </si>
  <si>
    <t>Albany</t>
  </si>
  <si>
    <t>518-694-8474</t>
  </si>
  <si>
    <t>https://ny-best.org/page/AboutNYBEST</t>
  </si>
  <si>
    <t>VISION: Energy storage is a vital technology solution for enabling sustainable energy use and to address climate change. The transition to a sustainable energy future requires bold and innovative action and solutions. NY-BEST will promote energy storage through education and thought leadership; lead the development and deployment of energy storage solutions; and expand markets for energy storage. MISSION:  To catalyze and grow the energy storage industry and establish New York State as a global leader in advancing energy storage as a key solution for a clean energy future.</t>
  </si>
  <si>
    <t>Military Power Sources Consortium</t>
  </si>
  <si>
    <t>Energy generation and storage</t>
  </si>
  <si>
    <t>https://milpwr.org/</t>
  </si>
  <si>
    <t>295 Park Circle</t>
  </si>
  <si>
    <t>https://milpwr.org/about-us</t>
  </si>
  <si>
    <t>The Military Power Sources Consortium (MPSC) was formed in July 2022, as a non-profit dedicated to representing the needs of the entire life cycle of the domestic military power production base.  The mission of the Military Power Sources Consortium is to provide a forum for its members to share information and develop a collective voice on issues related to preserving and enhancing the domestic design, development and manufacture of energy generation and storage systems, both renewable and non-renewable, and their components for the Department of Defense.</t>
  </si>
  <si>
    <t>Research for reliable energy</t>
  </si>
  <si>
    <t>1300+</t>
  </si>
  <si>
    <t>Palo alto</t>
  </si>
  <si>
    <t>EPRI shapes the energy future with unbiased, collaborative research for a reliable, affordable, and resilient energy system.</t>
  </si>
  <si>
    <t>https://www.epri.com/about</t>
  </si>
  <si>
    <t>TOGETHER…SHAPING THE FUTURE OF ENERGY®  EPRI is a research organization that follows the science to help power society toward a reliable, affordable, and resilient energy future. Rigorously objective in our role and our research, we do not advocate for any specific company, sector, or technology. With a foundational mission to benefit society, EPRI delivers independent, objective thought leadership and industry expertise through a highly collaborative approach.</t>
  </si>
  <si>
    <t>Nickel Institute</t>
  </si>
  <si>
    <t>Consulting, Development</t>
  </si>
  <si>
    <t>Nickel</t>
  </si>
  <si>
    <t>https://nickelinstitute.org/en/</t>
  </si>
  <si>
    <t>161 Bay Street, Ste 2700</t>
  </si>
  <si>
    <t>M5J 2S1</t>
  </si>
  <si>
    <t>+32 2 290 3200</t>
  </si>
  <si>
    <t>The Nickel Institute advocates for responsible nickel supply and sustainable industry development as the global association of leading primary nickel producers.</t>
  </si>
  <si>
    <t>https://nickelinstitute.org/en/about-us/what-we-do/</t>
  </si>
  <si>
    <t>The Nickel Institute is the global association of leading primary nickel producers. Our mission is to advocate for the responsible supply of nickel and the sustainable development of the nickel industry.</t>
  </si>
  <si>
    <t>Golden Bridge</t>
  </si>
  <si>
    <t>Transportation</t>
  </si>
  <si>
    <t>https://www.goldenbridge-intl.com/</t>
  </si>
  <si>
    <t>733 9th Avenue</t>
  </si>
  <si>
    <t>626-810-0688</t>
  </si>
  <si>
    <t>http://www.goldenbridge-intl.com/about.html</t>
  </si>
  <si>
    <t>Golden Bridge’s mission has always been to be the preferred freight forwarder serving and facilitating the logistics needs of other entrepreneurs and helping them realize their business’s full potential on a global scale.</t>
  </si>
  <si>
    <t>https://npplithium.com/</t>
  </si>
  <si>
    <t xml:space="preserve">Your Premium Lithium Solar Battery Manufacturer – NPP Power. NPP Power is a Chinese high-tech enterprise providing customized home battery backup power supply solutions and products for special lithium solar battery systems for global users. </t>
  </si>
  <si>
    <t>Consulting, Manufacturing</t>
  </si>
  <si>
    <t>Kilns</t>
  </si>
  <si>
    <t>412-788-7100</t>
  </si>
  <si>
    <t>Swindell Dressler delivers innovative thermal processing solutions tailored to client needs, using cutting-edge technology and expert engineering for consistent, breakthrough results across industries.</t>
  </si>
  <si>
    <t>https://www.swindelldressler.com/copy-of-about</t>
  </si>
  <si>
    <t xml:space="preserve">Swindell Dressler International Company provides highly innovative products and services to meet the unique thermal processing requirements of our clients. We believe that design is contingent on process, which is why Swindell Dressler focuses so heavily on understanding our clients' needs on an individual basis. Using cutting-edge technology combined with our highly experienced engineering team, Swindell Dressler has forged technical breakthroughs in a wide variety of industries. Our ultimate goal is to provide innovative solutions that yield repeatable and consistent results. From start-up ventures to more developed industries, our turnkey platform provides valuable solutions for companies of any size.  </t>
  </si>
  <si>
    <t>SMI</t>
  </si>
  <si>
    <t>https://strategicmi.com/</t>
  </si>
  <si>
    <t>200 Massachusetts Ave NW, Suite 510</t>
  </si>
  <si>
    <t>Washington DC</t>
  </si>
  <si>
    <t>202-467-5459</t>
  </si>
  <si>
    <t>https://strategicmi.com/; https://www.linkedin.com/company/strategic-marketing-innovations-inc./about/</t>
  </si>
  <si>
    <t>https://strategicmi.com/about/</t>
  </si>
  <si>
    <t>Sankofa</t>
  </si>
  <si>
    <t>Consulting, Services</t>
  </si>
  <si>
    <t>Supply chain automation</t>
  </si>
  <si>
    <t>https://sankofa.co/</t>
  </si>
  <si>
    <t>415-449-1492</t>
  </si>
  <si>
    <t>No headquarter street address; no social media presence</t>
  </si>
  <si>
    <t>AI-Powered Automation For Your Battery Supply Chain. Sankofa’s digital agents are purpose-built for the battery and automotive industries. Our digital agents seamlessly integrate with your existing systems, automating repetitive tasks, optimizing inventory levels, maximizing production and recycling capacity, and ensuring regulatory compliance. Then, our AI-driven insights will empower your team to make data-driven decisions, reducing waste, improving efficiency, and boosting profitability. Use AI to help plan, forecast, replenish, and recycle battery materials —effortlessly.</t>
  </si>
  <si>
    <t>Rogers Corporation</t>
  </si>
  <si>
    <t>Specialty Applications</t>
  </si>
  <si>
    <t>https://rogerscorp.com/</t>
  </si>
  <si>
    <t>2225 W Chandler Blvd</t>
  </si>
  <si>
    <t>Chandler</t>
  </si>
  <si>
    <t>480-917-6000</t>
  </si>
  <si>
    <t>Rogers Corporation provides advanced material solutions for improved reliability and performance in electronics, including high-frequency laminates, cooling solutions, and thermal management for a cleaner, connected world.</t>
  </si>
  <si>
    <t>https://rogerscorp.com/; https://rogerscorp.com/advanced-electronics-solutions; https://www.linkedin.com/company/rogers-corporation/about/</t>
  </si>
  <si>
    <t>Rogers Corporation empowers innovation and breakthroughs in reliability, efficiency and performance of specialty applications. With advanced materials, application knowledge, global resources, co-engineering and design collaboration, our team provides solutions to enable technology for a cleaner, safer and more connected world. Rogers’ Advanced Electronics Solutions (AES) business delivers advanced material solutions to solve design issues such as signal integrity, Radio Frequency (RF) signal management, power efficiency, power distribution and thermal management, to deliver improved device and system reliability. These solutions include high frequency laminates, bondplys, prepregs, cooling solutions, ceramic substrates and busbars.</t>
  </si>
  <si>
    <t>P3 Group</t>
  </si>
  <si>
    <t>https://www.p3-group.com/en/#pll_switcher</t>
  </si>
  <si>
    <t>1 North Main St</t>
  </si>
  <si>
    <t>864 887-0665</t>
  </si>
  <si>
    <t>George Miller - Partner</t>
  </si>
  <si>
    <t>george.miller@p3-group.com</t>
  </si>
  <si>
    <t>Photon Automation</t>
  </si>
  <si>
    <t>Battery Module &amp; pack assembly services</t>
  </si>
  <si>
    <t>Battery Assembly</t>
  </si>
  <si>
    <t>https://www.photonautomation.com/about/</t>
  </si>
  <si>
    <t>501 W New Road</t>
  </si>
  <si>
    <t>844-574-6866</t>
  </si>
  <si>
    <t>Since our inception in 2000, PHOTON AUTOMATION, INC. has been designing and developing automated systems for solving a wide variety of manufacturing problems for a diverse customer base. Our customers have realized the benefit of increased productivity and reduced cost through the proper implementation of automated machines. Many of these machines incorporate advanced manufacturing technologies, including lasers, vision systems, precision measurement devices, and robotics. All of these systems have been developed to take advanced manufacturing processes and make them simple to use while making them profitable for our customers to own.</t>
  </si>
  <si>
    <t>E-Mobility Solutions</t>
  </si>
  <si>
    <t>Batteries, Electric Motors</t>
  </si>
  <si>
    <t>49 176 56921990 (Germany)</t>
  </si>
  <si>
    <t>65+</t>
  </si>
  <si>
    <t>PEM Motion is a business consulting and engineering service provider focusing on batteries and electric motors as well as the industrialization of mobility products.</t>
  </si>
  <si>
    <t>Owens Design</t>
  </si>
  <si>
    <t>Design, Manufacturing</t>
  </si>
  <si>
    <t>Product Design, Automation Equipment</t>
  </si>
  <si>
    <t>https://www.owensdesign.com/#</t>
  </si>
  <si>
    <t>47427 Fremont Blvd</t>
  </si>
  <si>
    <t>510-659-1800</t>
  </si>
  <si>
    <t>https://www.owensdesign.com/#; https://www.linkedin.com/company/owens-design/about/</t>
  </si>
  <si>
    <t>Custom Equipment &amp; Factory Automation Solutions. Complex custom equipment for your critical programs with minimal risk on accelerated schedules. Equipment design and manufacturing services for OEM equipment companies and product manufacturers  in semiconductor, solar, life science, mobile devices and related industries. Specialties include complex system design, precision mechanisms, high vacuum design, wafer automation platforms, and high throughput processes. Turnkey manufacturing from prototype through production volumes.</t>
  </si>
  <si>
    <t>Onto Innovation</t>
  </si>
  <si>
    <t>Process control</t>
  </si>
  <si>
    <t>Software, Technology</t>
  </si>
  <si>
    <t>https://ontoinnovation.com/</t>
  </si>
  <si>
    <t>16 Jonspin Road</t>
  </si>
  <si>
    <t>978-253-6200</t>
  </si>
  <si>
    <t>1000+</t>
  </si>
  <si>
    <t>https://ontoinnovation.com/; https://www.linkedin.com/company/onto-innovation/about/</t>
  </si>
  <si>
    <t xml:space="preserve">Onto Innovation stands alone in process control with our unique perspective across the semiconductor value chain. Onto Innovation is a leader in process control, combining global scale with an expanded portfolio of leading-edge technologies that include: Un-patterned wafer quality; 3D metrology spanning chip features from nanometer scale transistors to large die interconnects; macro defect inspection of wafers and packages; metal interconnect composition; factory analytics; and lithography for advanced semiconductor packaging. Our breadth of offerings across the entire semiconductor value chain helps our customers solve their most difficult yield, device performance, quality, and reliability issues. Onto Innovation strives to optimize customers’ critical path of progress by making them smarter, faster and more efficient. Headquartered in Wilmington, Massachusetts, Onto Innovation supports customers with a worldwide sales and service organization. </t>
  </si>
  <si>
    <t>Byterat</t>
  </si>
  <si>
    <t>https://www.byterat.io/</t>
  </si>
  <si>
    <t>650 California Street</t>
  </si>
  <si>
    <t>Twaice</t>
  </si>
  <si>
    <t>https://www.twaice.com/?null=</t>
  </si>
  <si>
    <t>150 North Michigan Avenue, 35th Floor</t>
  </si>
  <si>
    <t>312-494-2079</t>
  </si>
  <si>
    <t>https://www.linkedin.com/company/twaice/about/</t>
  </si>
  <si>
    <t>https://www.twaice.com/about-us?null=</t>
  </si>
  <si>
    <t>We are a battery software platform company. We live and breathe to invent for a greener world. Supported with AI, we blend our battery and domain expertise into digital solutions. We tee them up in the cloud for energy and mobility leaders to connect and collectively accelerate the transformation to a cleaner battery-powered world.</t>
  </si>
  <si>
    <t>PDF Solutions</t>
  </si>
  <si>
    <t>https://www.pdf.com/</t>
  </si>
  <si>
    <t>2858 De La Cruz Blvd</t>
  </si>
  <si>
    <t>408-280-7900</t>
  </si>
  <si>
    <t>PDF solutions</t>
  </si>
  <si>
    <t>More than data insight, we provide data FORESIGHT. Best-in-Class Big Data Analytics Platform. he Exensio® analytics platform supports over 50 different data formats from FDC, Test, Assembly, and Packaging and harmonizes all of that data into a high-performance semantic model in the cloud or on-premise that is immediately ready for interactive analytics and machine-learning applications, transforming data into actionable intelligence that improves yield, quality, and profitability.</t>
  </si>
  <si>
    <t>Univar Solutions, Inc.</t>
  </si>
  <si>
    <t xml:space="preserve">Chemicals, Material supplier </t>
  </si>
  <si>
    <t>https://www.univarsolutions.com/</t>
  </si>
  <si>
    <t>3075 Highland Pkwy
Ste 200</t>
  </si>
  <si>
    <t>Downders Grove</t>
  </si>
  <si>
    <t>331-777-6000</t>
  </si>
  <si>
    <t>Univar Solutions</t>
  </si>
  <si>
    <t>Downers Grove</t>
  </si>
  <si>
    <t>univarsolutions.com; https://www.businesswire.com/news/home/20210720005147/en/Li-Cycle-Announces-Partnership-with-Univar-Solutions-OnSite-Services-to-Provide-Comprehensive-Lithium-ion-Battery-Environmental-Services-and-Solutions</t>
  </si>
  <si>
    <t>Partnered with Li-Cycle to provide waste management solutions; Univar solutions has 17 US locations, 25 Canadian locations and 18 Mexican locations. Address provided is for US HQ.</t>
  </si>
  <si>
    <t>Long description</t>
  </si>
  <si>
    <t>Architecture, engineering and consulting firm</t>
  </si>
  <si>
    <t>222 Second Avenue South, Suite 1400</t>
  </si>
  <si>
    <t xml:space="preserve"> Nashville</t>
  </si>
  <si>
    <t>37201-2308</t>
  </si>
  <si>
    <t>SD 7/24/24 - Updated based on email from Ben Baden on 7/24/24</t>
  </si>
  <si>
    <t xml:space="preserve">Galyen Energy </t>
  </si>
  <si>
    <t>https://galyenenergy.com/</t>
  </si>
  <si>
    <t xml:space="preserve">10440 Golden Bear Way </t>
  </si>
  <si>
    <t xml:space="preserve">IN </t>
  </si>
  <si>
    <t>7/1/2024 8/11/2024</t>
  </si>
  <si>
    <t>Bob Galyen is a seasoned veteran in the scientific community with decades of experience in managing large and small business with a theme of “turning technology into cash.”</t>
  </si>
  <si>
    <t>Bob Gaylen</t>
  </si>
  <si>
    <t>bob@galyenenergy.com</t>
  </si>
  <si>
    <t>+1 (317) 716-9326</t>
  </si>
  <si>
    <t>Currents</t>
  </si>
  <si>
    <t>https://currents.market/</t>
  </si>
  <si>
    <t>Nexus New Energy</t>
  </si>
  <si>
    <t>Services and Investment</t>
  </si>
  <si>
    <t>https://www.newenergynexus.com/</t>
  </si>
  <si>
    <t>2150 Allston Way</t>
  </si>
  <si>
    <t>415-957-0167</t>
  </si>
  <si>
    <t>New Energy Nexus</t>
  </si>
  <si>
    <t>http://www.newenergynexus.com/</t>
  </si>
  <si>
    <t>https://www.linkedin.com/company/newenergynexus/about/</t>
  </si>
  <si>
    <t>New Energy Nexus builds innovation ecosystems and programs tailored to regional entrepreneurs' needs, leveraging 20 years of experience and a global network to support clean energy startups.</t>
  </si>
  <si>
    <t>https://www.newenergynexus.com/about/</t>
  </si>
  <si>
    <t>New Energy Nexus builds innovation ecosystems and runs programs that are locally tailored to support the specific needs of entrepreneurs in that region. With nearly 20 years experience in launching and growing clean energy startups, we equip entrepreneurs with the right resources at the right time, leveraging our global network of people and institutions who share our vision.</t>
  </si>
  <si>
    <t>SAE International</t>
  </si>
  <si>
    <t>Professional Organization</t>
  </si>
  <si>
    <t xml:space="preserve">Consultants </t>
  </si>
  <si>
    <t>https://www.sae.org/</t>
  </si>
  <si>
    <t>400 Commonwealth Dr</t>
  </si>
  <si>
    <t>Warrendale</t>
  </si>
  <si>
    <t>724-772-7167</t>
  </si>
  <si>
    <t xml:space="preserve">Our Mission is to advance mobility knowledge and solutions for the benefit of humanity. SAE is a global association of more than 128,000 engineers and related technical experts in the aerospace, automotive and commercial vehicle industries. Our core competencies are life-long learning and voluntary consensus standards development. At our core, we champion diverse collaboration across companies and borders that embodies our dedication to diversity, equity, and inclusion (DEI). </t>
  </si>
  <si>
    <t>Battery Product Name in Database</t>
  </si>
  <si>
    <r>
      <t xml:space="preserve">Abbreviation        </t>
    </r>
    <r>
      <rPr>
        <b/>
        <sz val="14"/>
        <color theme="5"/>
        <rFont val="Calibri (Body)"/>
      </rPr>
      <t xml:space="preserve"> (not case sensitive)</t>
    </r>
  </si>
  <si>
    <t>LFP</t>
  </si>
  <si>
    <t>NMC</t>
  </si>
  <si>
    <t>NCM</t>
  </si>
  <si>
    <t>Nickel manganese cobalt oxide</t>
  </si>
  <si>
    <t>Nickel cobalt aluminum</t>
  </si>
  <si>
    <t>NCA</t>
  </si>
  <si>
    <t>NCMA</t>
  </si>
  <si>
    <t>NMCA</t>
  </si>
  <si>
    <t>LCO</t>
  </si>
  <si>
    <t>LTO</t>
  </si>
  <si>
    <t>CAM</t>
  </si>
  <si>
    <t>LiOH</t>
  </si>
  <si>
    <t>LMO</t>
  </si>
  <si>
    <t>CoO</t>
  </si>
  <si>
    <t>Cobalt sulfate</t>
  </si>
  <si>
    <t>CoSO4</t>
  </si>
  <si>
    <t>Lithium carbonate</t>
  </si>
  <si>
    <t>LCE</t>
  </si>
  <si>
    <t>Li2Co3</t>
  </si>
  <si>
    <t>pCAM</t>
  </si>
  <si>
    <t>Precursor Cathode Active Materials</t>
  </si>
  <si>
    <t>Manganese</t>
  </si>
  <si>
    <t>Mn</t>
  </si>
  <si>
    <t>Lithium-ion</t>
  </si>
  <si>
    <t>Li-ion</t>
  </si>
  <si>
    <t>Sulfate</t>
  </si>
  <si>
    <t>SO4</t>
  </si>
  <si>
    <t>Lithium-ion batteries</t>
  </si>
  <si>
    <t>LIB</t>
  </si>
  <si>
    <t>NiSO4</t>
  </si>
  <si>
    <t>NSO4</t>
  </si>
  <si>
    <t xml:space="preserve">Lithium Nickel Dioxide </t>
  </si>
  <si>
    <t>LNO</t>
  </si>
  <si>
    <t xml:space="preserve">Lithium Nickel Oxide </t>
  </si>
  <si>
    <t>Lithium nickel manganese oxide</t>
  </si>
  <si>
    <t>LMNO</t>
  </si>
  <si>
    <t>LMFP</t>
  </si>
  <si>
    <t>Lithium vanadium iron phosphate</t>
  </si>
  <si>
    <t>LVFP</t>
  </si>
  <si>
    <t xml:space="preserve">Disordered Rock Salt </t>
  </si>
  <si>
    <t>DRX</t>
  </si>
  <si>
    <t>LiPF6</t>
  </si>
  <si>
    <t>Lithium Bisfluorosulfonylimide</t>
  </si>
  <si>
    <t>LiFSI</t>
  </si>
  <si>
    <t>Ethylene carbonate </t>
  </si>
  <si>
    <t>EC</t>
  </si>
  <si>
    <t>Dimethyl carbonate</t>
  </si>
  <si>
    <t>DMC</t>
  </si>
  <si>
    <t>Cu</t>
  </si>
  <si>
    <t>Iron</t>
  </si>
  <si>
    <t>Fe</t>
  </si>
  <si>
    <t>poly vinylidene difluoride</t>
  </si>
  <si>
    <t>PVDF</t>
  </si>
  <si>
    <t>SSB</t>
  </si>
  <si>
    <t xml:space="preserve">Solid Electrolyte Battery </t>
  </si>
  <si>
    <t>SEB</t>
  </si>
  <si>
    <t xml:space="preserve">Battery Second Use </t>
  </si>
  <si>
    <t>B2U</t>
  </si>
  <si>
    <t>Battery Second Life</t>
  </si>
  <si>
    <t>B2L</t>
  </si>
  <si>
    <t xml:space="preserve">Thermal Runaway </t>
  </si>
  <si>
    <t>TR</t>
  </si>
  <si>
    <t xml:space="preserve">Battery Management System </t>
  </si>
  <si>
    <t xml:space="preserve">Battery Thermal Management System </t>
  </si>
  <si>
    <t>BTMS</t>
  </si>
  <si>
    <t xml:space="preserve">Thermal Management System </t>
  </si>
  <si>
    <t>TMS</t>
  </si>
  <si>
    <t>State of Charge</t>
  </si>
  <si>
    <t>SOC</t>
  </si>
  <si>
    <t>State of Health</t>
  </si>
  <si>
    <t>SOH</t>
  </si>
  <si>
    <t>Depth of Charge</t>
  </si>
  <si>
    <t>DOD</t>
  </si>
  <si>
    <t>Carbon nanotube</t>
  </si>
  <si>
    <t>CNT</t>
  </si>
  <si>
    <t>Electrochemical Impedance Spectroscopy</t>
  </si>
  <si>
    <t>EIS</t>
  </si>
  <si>
    <t>Energy storage systems</t>
  </si>
  <si>
    <t>ESS</t>
  </si>
  <si>
    <t>Battery Energy storage systems</t>
  </si>
  <si>
    <t>BESS</t>
  </si>
  <si>
    <t xml:space="preserve">End of Life </t>
  </si>
  <si>
    <t>EOL</t>
  </si>
  <si>
    <t>ABTC</t>
  </si>
  <si>
    <t xml:space="preserve">American Lithium Energy </t>
  </si>
  <si>
    <t>ALE</t>
  </si>
  <si>
    <t>QS</t>
  </si>
  <si>
    <t xml:space="preserve">General Motors </t>
  </si>
  <si>
    <t>GM</t>
  </si>
  <si>
    <t>VW</t>
  </si>
  <si>
    <t>IT Asset Partners, Inc.</t>
  </si>
  <si>
    <t>ITAP</t>
  </si>
  <si>
    <t>IT eCycling Solutions LLC</t>
  </si>
  <si>
    <t>ITeC</t>
  </si>
  <si>
    <t>SNT</t>
  </si>
  <si>
    <t>24M</t>
  </si>
  <si>
    <t>Our Next Energy</t>
  </si>
  <si>
    <t>ONE</t>
  </si>
  <si>
    <t>IBS</t>
  </si>
  <si>
    <t>Innovations in Technology</t>
  </si>
  <si>
    <t>INICS</t>
  </si>
  <si>
    <t>Search Type</t>
  </si>
  <si>
    <t>EOL Search</t>
  </si>
  <si>
    <t>State</t>
  </si>
  <si>
    <t>EV Battery Solutions</t>
  </si>
  <si>
    <t>https://www.coxautoinc.com/ev-battery-solutions/</t>
  </si>
  <si>
    <t xml:space="preserve"> End-of-life Battery</t>
  </si>
  <si>
    <t>https://www.coxautoinc.com</t>
  </si>
  <si>
    <t>Cox Automotive  EV Battery Solutions</t>
  </si>
  <si>
    <t xml:space="preserve"> AP </t>
  </si>
  <si>
    <t>coxautoinc.com/ev-battery-solutions/     https://www.google.com</t>
  </si>
  <si>
    <t>https://iac-intl.com</t>
  </si>
  <si>
    <t xml:space="preserve">SD AP </t>
  </si>
  <si>
    <t>7/2/2024 8/23/2024</t>
  </si>
  <si>
    <t>5200 Metcalf Avenue, Suite 100</t>
  </si>
  <si>
    <t>66202 </t>
  </si>
  <si>
    <t>913-384-5511</t>
  </si>
  <si>
    <t>Lasers Enable Next-Generation Battery Design</t>
  </si>
  <si>
    <t>Instruments Suchas FTIR</t>
  </si>
  <si>
    <t>https://www.mks.com/  https://go.mks.com/l/511381/2022-05-27/g6v2xs</t>
  </si>
  <si>
    <t>7/2/2024; 8/23/2024</t>
  </si>
  <si>
    <t xml:space="preserve">https://www.newport.com/n/battery-manufacturing-solutions
</t>
  </si>
  <si>
    <t xml:space="preserve">MKS Instruments' MultiGas™ FTIR Gas Analyzer is ideally suited to the application of Li-ion battery fire testing as it provides high time resolution measurements of either diluted or undiluted sample gases through the flexible selection of a variety of gas cells and detectors.  Lasers Enable Next-Generation Battery Design.
</t>
  </si>
  <si>
    <t>MKS Automation &amp; Control Solutions</t>
  </si>
  <si>
    <t>7800 Shoal Creek Blvd, Suite 250E</t>
  </si>
  <si>
    <t>4/30/2024; 8/23/2024</t>
  </si>
  <si>
    <t>SD AP</t>
  </si>
  <si>
    <t>Construction for Manufacturing Facilities</t>
  </si>
  <si>
    <t>Facility</t>
  </si>
  <si>
    <t xml:space="preserve">104 Gully Ave </t>
  </si>
  <si>
    <t>10301 Astra Pkwy</t>
  </si>
  <si>
    <t>https://na.panasonic.com/</t>
  </si>
  <si>
    <t>https://automotive.na.panasonic.com/ev-energy</t>
  </si>
  <si>
    <t>VP; AP</t>
  </si>
  <si>
    <t>6/11/2023 8/23/2024</t>
  </si>
  <si>
    <t>Cell Manufacturing and Assembly</t>
  </si>
  <si>
    <t>Ameresco</t>
  </si>
  <si>
    <t>Battery Energy Storage</t>
  </si>
  <si>
    <t>Assembly and Integration</t>
  </si>
  <si>
    <t>https://www.ameresco.com/</t>
  </si>
  <si>
    <t>12211 W Alameda Pkwy, Suite 205</t>
  </si>
  <si>
    <t>Lakewood</t>
  </si>
  <si>
    <t> 80228</t>
  </si>
  <si>
    <t>720-627-8772</t>
  </si>
  <si>
    <t>Ameresco – an independent provider of innovative energy efficiency renewable energy solutions throughout North America - offers unique expertise across an array of green energy services including battery energy storage.</t>
  </si>
  <si>
    <t xml:space="preserve">Analog Devices </t>
  </si>
  <si>
    <t>Software for BMS</t>
  </si>
  <si>
    <t>https://www.analog.com/en/index.html</t>
  </si>
  <si>
    <t>Analog Devices</t>
  </si>
  <si>
    <t xml:space="preserve">One Analog Way </t>
  </si>
  <si>
    <t>https://www.caterpillar.com/</t>
  </si>
  <si>
    <t>https://www.caterpillar.com/en/news/corporate-press-releases/h/lithos-energy-investment.html</t>
  </si>
  <si>
    <t>Caterpillar Announces Investment in Lithos Energy Inc. to Further Battery Pack Development and Manufacturing</t>
  </si>
  <si>
    <t>https://www.caterpillar.com/en.html</t>
  </si>
  <si>
    <t>5205 N O'Connor Blvd #1100</t>
  </si>
  <si>
    <t xml:space="preserve">Irwine </t>
  </si>
  <si>
    <t>Irwine</t>
  </si>
  <si>
    <t>Lithium Battery Shipping</t>
  </si>
  <si>
    <t>https://www.chemtrec.com/</t>
  </si>
  <si>
    <t>https://northamerica.daimlertruck.com/</t>
  </si>
  <si>
    <t>6936 North Fathom Street</t>
  </si>
  <si>
    <t>Portland Truck Manufacturing Plant</t>
  </si>
  <si>
    <t>https://northamerica.daimlertruck.com/eMobility/</t>
  </si>
  <si>
    <t>https://northamerica.daimlertruck.com/PressDetail/accelera-by-cummins-daimler-truck-and-2024-01-18/</t>
  </si>
  <si>
    <t>https://www.accelerazero.com</t>
  </si>
  <si>
    <t>Accelera by Cummins</t>
  </si>
  <si>
    <t>https://www.cummins.com/news/releases/2023/03/08/cummins-launches-accelera-cummins-advance-transition-zero-emissions-future</t>
  </si>
  <si>
    <t>CUMMINS LAUNCHES ACCELERA BY CUMMINS TO ADVANCE THE TRANSITION TO A ZERO-EMISSIONS FUTURE</t>
  </si>
  <si>
    <t xml:space="preserve">Accelera </t>
  </si>
  <si>
    <t>Cummins</t>
  </si>
  <si>
    <t>https://www.cummins.com</t>
  </si>
  <si>
    <t>500 Jackson St</t>
  </si>
  <si>
    <t xml:space="preserve"> Columbus</t>
  </si>
  <si>
    <t>Pretreatment</t>
  </si>
  <si>
    <t>Metals (Cu and Al)</t>
  </si>
  <si>
    <t>7/18/2024 8/25/2024</t>
  </si>
  <si>
    <t>Enpower Greentech</t>
  </si>
  <si>
    <t>https://www.enpower-greentech.com/#top</t>
  </si>
  <si>
    <t xml:space="preserve">600 S Wagner Rd. </t>
  </si>
  <si>
    <t>https://www.enpower-greentech.com</t>
  </si>
  <si>
    <t>https://pitchbook.com/profiles/company/439547-50#:~:text=Enpower%20Greentech%20General%20Information&amp;text=Developer%20of%20energy%20storage%20battery,energy%20and%20smart%20power%20applications.</t>
  </si>
  <si>
    <t>7/24/2024 8/25/2024</t>
  </si>
  <si>
    <t>https://www.businesswire.com/news/home/20231026819379/en/Epsilon-Advanced-Materials-EAM-Announces-Investment-of-650M-Manufacturing-Facility-in-North-Carolina-to-Strengthen-EV-Battery-Industry-in-the-United-States</t>
  </si>
  <si>
    <t>LIB Manufacturing</t>
  </si>
  <si>
    <t>4/30/2024 8/25/2024</t>
  </si>
  <si>
    <t xml:space="preserve">Festo </t>
  </si>
  <si>
    <t>Festo</t>
  </si>
  <si>
    <t>Machine and Automation</t>
  </si>
  <si>
    <t>https://www.festo.com/us/en/</t>
  </si>
  <si>
    <t>7777 Columbia Rd.</t>
  </si>
  <si>
    <t>https://www.festo.com/us/en/ </t>
  </si>
  <si>
    <t>https://www.festo.com/us/en/e/solutions/industries/electronics-industry/battery-manufacturing-id_6949/</t>
  </si>
  <si>
    <t>https://www.forseepower.com/press-release/forsee-power-to-establish-north-american-headquarters-and-battery-systems-gigafactory-in-the-columbus-ohio-27-06-2022/#:~:text=“Forsee%20Power's%20decision%20to%20choose,Nauseef%2C%20JobsOhio%20president%20and%20CEO.</t>
  </si>
  <si>
    <t xml:space="preserve">GI Tech </t>
  </si>
  <si>
    <t>lithium carbonate</t>
  </si>
  <si>
    <t>7/24/2024. 8/25/2024</t>
  </si>
  <si>
    <t xml:space="preserve"> 8/11/2024 8/25/2024</t>
  </si>
  <si>
    <t>Cathode raw materials processing</t>
  </si>
  <si>
    <t>7/29/2024 8/25/2024</t>
  </si>
  <si>
    <t>https://www.ingevity.com/news/press-releases/ingevity-enters-battery-electric-vehicle-market-invests-60-million-in-lithium-ion-anode-materials-producer-nexeon-and-secures-future-activated-carbon-supply-relationship/</t>
  </si>
  <si>
    <t>Ingevity enters battery electric vehicle market, invests $60 million in lithium-ion anode materials producer, Nexeon, and secures future activated carbon supply relationship</t>
  </si>
  <si>
    <t>7/31/2024 8/25/2024</t>
  </si>
  <si>
    <t>5/20/2024 8/25/2024</t>
  </si>
  <si>
    <t>automation, press die, and plastic mold applications</t>
  </si>
  <si>
    <t>Silane</t>
  </si>
  <si>
    <t>Membrane Solvent Extraction</t>
  </si>
  <si>
    <t>LI, Co, Ni, Cu</t>
  </si>
  <si>
    <t>7/31/2024 8/26/2024</t>
  </si>
  <si>
    <t xml:space="preserve"> End of Life Battery Management</t>
  </si>
  <si>
    <t>1640 Stockton St</t>
  </si>
  <si>
    <t xml:space="preserve">San Francisco </t>
  </si>
  <si>
    <t>Tyler Helps</t>
  </si>
  <si>
    <t>tyler@currents.market</t>
  </si>
  <si>
    <t>405-301-1759</t>
  </si>
  <si>
    <t>7/1/2024 8/26/2024</t>
  </si>
  <si>
    <t>M&amp;M Auto Parts advances automotive recycling with refined processes and technology, reducing environmental impact through recycled components such as LIB packs</t>
  </si>
  <si>
    <t>Urla</t>
  </si>
  <si>
    <t>Izmir</t>
  </si>
  <si>
    <t>Turkey</t>
  </si>
  <si>
    <t xml:space="preserve">Ni-CAT </t>
  </si>
  <si>
    <t>Cathode Processing</t>
  </si>
  <si>
    <t>Advisory</t>
  </si>
  <si>
    <t>Zero Defect Initiatives for Battery Manufacturing</t>
  </si>
  <si>
    <t>https://ontoinnovation.com/company/events/zero-defect-initiatives-for-battery-manufacturing</t>
  </si>
  <si>
    <t>BM AP</t>
  </si>
  <si>
    <t>8/1/2024 8/27/2024</t>
  </si>
  <si>
    <t>https://www.nri.com/en/company/map/overseas/America/institute</t>
  </si>
  <si>
    <t>PDF Solutions offer data FORESIGHT with Exensio® for improving yield of manufacturing. Exensio Battery improves yield and reduce scrap of cell manufacturing factories with our end-to-end AI-powered analytics platform.</t>
  </si>
  <si>
    <t>8/1/2024 8/28/2024</t>
  </si>
  <si>
    <t>PDF Solutions, Inc. , a leading provider of comprehensive data solutions for the semiconductor and electronics ecosystems, today announced it will participate in The Battery Show North America, September 12th to 14th  2023, along with its strategic partner, Voltaiq, a provider of analytics solutions aimed at accelerating the transition to a battery-powered world.</t>
  </si>
  <si>
    <t xml:space="preserve">Posh Robotics is a company that develops robots to automate the recycling of EV batteries to make them more sustainable. Their services include EV battery pack disassembly, automation, and scalability. </t>
  </si>
  <si>
    <t xml:space="preserve">Prieto Battery </t>
  </si>
  <si>
    <t>Prieto Battery</t>
  </si>
  <si>
    <t>Re-energizing battery storage for the grid. Revolutionizing energy storage: Our platform maximizes real-time performance while exponentially extending the lithium-ion battery lifespan.</t>
  </si>
  <si>
    <t>End-of-life EV batteries</t>
  </si>
  <si>
    <t>Electric Vehicles</t>
  </si>
  <si>
    <t>Battery Manufacturing Assembly</t>
  </si>
  <si>
    <t xml:space="preserve">Manufacturing Assembly Equipment </t>
  </si>
  <si>
    <t>Battery Manufacturing Assembly. Rogers is a leading automotive and electric vehicle / hybrid electric vehicle advanced materials supplier with a wide range of industry solutions to power, protect and connect vehicles</t>
  </si>
  <si>
    <t>7/30/2024 8/28/2024</t>
  </si>
  <si>
    <t>7/30/2024 8/29/2024</t>
  </si>
  <si>
    <t>Bamboo Charge offers design and implementation of battery pack fluid cooling systems, cold plate design and manufacture, and battery characterization. It provides thermal and structural simulations and mobile battery recycling.</t>
  </si>
  <si>
    <t>7/30/2024 9/10/2024</t>
  </si>
  <si>
    <t>1420 Turk St</t>
  </si>
  <si>
    <t>7/30/2024 09/10/2024</t>
  </si>
  <si>
    <t>Advisory Proposal Writing</t>
  </si>
  <si>
    <t>South32</t>
  </si>
  <si>
    <t>Battery R&amp;D</t>
  </si>
  <si>
    <t>Lithium extraction and Refinement</t>
  </si>
  <si>
    <t xml:space="preserve">Phosphates  precursors </t>
  </si>
  <si>
    <t>High Ni cathodes; NMC 622, 811, NCA for lithium ion cells</t>
  </si>
  <si>
    <t>7/26/2024 09/10/2024</t>
  </si>
  <si>
    <t>Reuse/Repurpose Lithium Batteries for Solar Systems</t>
  </si>
  <si>
    <t>7/25/2024 09/10/2024</t>
  </si>
  <si>
    <t>Fire Suppressant wrap for batteries during shipping</t>
  </si>
  <si>
    <t>7/25/2024 9/10/2024</t>
  </si>
  <si>
    <t>n order to meet the growing need for battery shipment safety, PACT (a US-based packaging and crating company) developed a patented technology called Thermo Shield fire suppressant wrap. Thermo ShieldTM is the world’s only paper-based packaging material designed to suppress and control lithium battery “thermal runaway” by actively and automatically cooling the internal environment of a corrugated shipping package while limiting oxygen supply.</t>
  </si>
  <si>
    <t>Why Battery Analytics?
Simple! Whether in engineering or production, operations or finance, stakeholders no longer waste time &amp; money guessing. They access the information living in the battery to make impactful data-driven technical and business decisions.</t>
  </si>
  <si>
    <t xml:space="preserve">Battery Simulation Models electric-thermal-aging </t>
  </si>
  <si>
    <t>AI-powered battery manufacturing</t>
  </si>
  <si>
    <t xml:space="preserve">The utilization of alternative energy resources has become a focal point in the military, with a particular emphasis on harnessing the latest advancements in lithium and hydrogen battery power. Integration of lithium ion batteries for defenses applications (Module and pack manufacturing) </t>
  </si>
  <si>
    <t>https://www.veolianorthamerica.com/what-we-do/waste-capabilities/battery-recycling</t>
  </si>
  <si>
    <t>End-of-life Batteries</t>
  </si>
  <si>
    <t>Logistics; Shipping Containers</t>
  </si>
  <si>
    <t>All Chemistries</t>
  </si>
  <si>
    <t>VP AP</t>
  </si>
  <si>
    <t>8/4/2022 9/11/2024</t>
  </si>
  <si>
    <t>https://www.veolia.com/en</t>
  </si>
  <si>
    <t>Aubervilliers</t>
  </si>
  <si>
    <t>7/24/2024 9/11/2024</t>
  </si>
  <si>
    <t>NP Power</t>
  </si>
  <si>
    <t>1845 S Vineyard Ave, STE 02</t>
  </si>
  <si>
    <t xml:space="preserve">BM AP </t>
  </si>
  <si>
    <t>NPP</t>
  </si>
  <si>
    <t>Cells and Cell Assemblies LPF and other chemistries</t>
  </si>
  <si>
    <t>Guangdong</t>
  </si>
  <si>
    <t>Huashan Town</t>
  </si>
  <si>
    <t>Energy Storage Promotion and Funding</t>
  </si>
  <si>
    <t>Infinium Battery</t>
  </si>
  <si>
    <t>Infinium Battery R&amp;D</t>
  </si>
  <si>
    <t>Cell Assembly/Grouping</t>
  </si>
  <si>
    <t>82841 Davis Drive</t>
  </si>
  <si>
    <t>Indio</t>
  </si>
  <si>
    <t>707-466-7225</t>
  </si>
  <si>
    <t>Bruno Rocca</t>
  </si>
  <si>
    <t>bruno@ionwat.ch</t>
  </si>
  <si>
    <t>978-634-6486</t>
  </si>
  <si>
    <t xml:space="preserve">Cell &amp; Cell grouping </t>
  </si>
  <si>
    <t>8/26/2024 9/12/2024</t>
  </si>
  <si>
    <t>Komatsu America</t>
  </si>
  <si>
    <t>Headquarters &amp; Innovation Center</t>
  </si>
  <si>
    <t>Packs Modules</t>
  </si>
  <si>
    <t>3768 S. Lapeer Road</t>
  </si>
  <si>
    <t>8/6/2022 9/13/2024</t>
  </si>
  <si>
    <t>John Warner</t>
  </si>
  <si>
    <t>jwarner@americanbatterysolutions.com</t>
  </si>
  <si>
    <t>8109194751</t>
  </si>
  <si>
    <t>North Arrow Mineral Inc</t>
  </si>
  <si>
    <t>Bathust Inlet</t>
  </si>
  <si>
    <t>https://www.northarrowminerals.com/</t>
  </si>
  <si>
    <t>Bathurst Inlet</t>
  </si>
  <si>
    <t>X0B 2A0</t>
  </si>
  <si>
    <t>https://www.northarrowminerals.com/projects/lithium/bathurst-inlet/</t>
  </si>
  <si>
    <t>MK</t>
  </si>
  <si>
    <t>North Arrow Minerals explores diamond opportunities in Canada, with a project near Bathurst Inlet featuring pegmatites and access to nearby mining infrastructure.</t>
  </si>
  <si>
    <t>North Arrow Minerals owns seven claim blocks (5,728 ha) near Bathurst Inlet.</t>
  </si>
  <si>
    <t>Enchandia</t>
  </si>
  <si>
    <t>Cascade Industrial Park</t>
  </si>
  <si>
    <t>https://echandia.se/products/, https://www.heraldnet.com/news/swedish-battery-maker-opens-first-u-s-facility-in-marysville/#:~:text=MARYSVILLE%20%E2%80%94%20Echandia%2C%20a%20Swedish%20marine,first%20location%20outside%20of%20Stockholm.</t>
  </si>
  <si>
    <t>https://echandia.se/</t>
  </si>
  <si>
    <t>Marysville</t>
  </si>
  <si>
    <t>Solna</t>
  </si>
  <si>
    <t>Stockholm County</t>
  </si>
  <si>
    <t>Echandia provides heavy-duty energy storage systems for maritime vessels and large-scale applications, prioritizing durability, safety, and long cycle life for extreme conditions.</t>
  </si>
  <si>
    <t>TECO</t>
  </si>
  <si>
    <t>https://teco.com/</t>
  </si>
  <si>
    <t>Electric Motors for Battery Systems</t>
  </si>
  <si>
    <t>Manufacturing plant</t>
  </si>
  <si>
    <t>Equipment manufacturing</t>
  </si>
  <si>
    <t>5100 North IH-35</t>
  </si>
  <si>
    <t>800-873-8326</t>
  </si>
  <si>
    <t>https://www.teco.com</t>
  </si>
  <si>
    <t>https://www.tampaelectric.com/mediacenter/2022/Tampa-Electric-and-Peoples-Gas-to-Build-New-Resilient-Headquarters-in-Midtown-Tampa/, https://www.tecowestinghouse.com/contact-us/warehouse-facilities/</t>
  </si>
  <si>
    <t>TECO provides electric motors and components for battery energy storage systems in various applications, including EVs and industrial machinery.</t>
  </si>
  <si>
    <t>Fleetzero</t>
  </si>
  <si>
    <t>https://www.fleetzero.com/</t>
  </si>
  <si>
    <t>Fleetzero designs and manufactures custom battery packs for ocean-going ships, offering sustainable maritime power solutions through advanced battery integration and electric shipping services.</t>
  </si>
  <si>
    <t>811 5th Avenue North</t>
  </si>
  <si>
    <t>16015 51st Ave NE</t>
  </si>
  <si>
    <t>https://pitchbook.com/profiles/company/481527-19</t>
  </si>
  <si>
    <t>Might be better fit for Services and Consulting tab as they do not operate any facilities</t>
  </si>
  <si>
    <t>Donut Auto Parts</t>
  </si>
  <si>
    <t>Battery Modules</t>
  </si>
  <si>
    <t>Repurposing</t>
  </si>
  <si>
    <t>https://donutparts.com/</t>
  </si>
  <si>
    <t>3784 Omec Cir #5</t>
  </si>
  <si>
    <t>Rancho Cordova</t>
  </si>
  <si>
    <t>916-713-5256</t>
  </si>
  <si>
    <t>Donut Auto Parts supplies Tesla parts, empowering customers to rebuild and transform their vehicles with the help of a dedicated team of Tesla experts.</t>
  </si>
  <si>
    <t>https://donutparts.com/pages/about</t>
  </si>
  <si>
    <t>Micantis, Inc</t>
  </si>
  <si>
    <t>Validate and Quality Test Batteries</t>
  </si>
  <si>
    <t>https://micantis.io/</t>
  </si>
  <si>
    <t>1245 Pearl Street, Suite #200</t>
  </si>
  <si>
    <t>303-827-8931</t>
  </si>
  <si>
    <t>https://micantis.io/about</t>
  </si>
  <si>
    <t>Howard Alt</t>
  </si>
  <si>
    <t>howard.alt@micantis.io</t>
  </si>
  <si>
    <t>Aleon Metals</t>
  </si>
  <si>
    <t>Aleon Renewable Metals</t>
  </si>
  <si>
    <t>Aleon Renewable Metals (ARM)</t>
  </si>
  <si>
    <t>302 Midway Road</t>
  </si>
  <si>
    <t>https://aleonmetals.com/arm/</t>
  </si>
  <si>
    <t>Freeport</t>
  </si>
  <si>
    <t>(979) 415-1500</t>
  </si>
  <si>
    <t>https://aleonmetals.com</t>
  </si>
  <si>
    <t>https://aleonmetals.com/</t>
  </si>
  <si>
    <t>MK, AP</t>
  </si>
  <si>
    <t>9/17/2024 9/19/2024</t>
  </si>
  <si>
    <t>MK AP</t>
  </si>
  <si>
    <t>6/24/2024 8/25/2024</t>
  </si>
  <si>
    <t>400 Miners Drive East</t>
  </si>
  <si>
    <t xml:space="preserve">Hycamite is decarbonizing the industry using its proprietary methane pyrolysis technology. It provides low-carbon hydrogen and sustainable carbon products including a precursor for graphite, which can be  used  as LIB anodes.
</t>
  </si>
  <si>
    <t>Battery Systems</t>
  </si>
  <si>
    <t>9/16/2024 9/19/2024</t>
  </si>
  <si>
    <t>6/21/2024 8/25/2024</t>
  </si>
  <si>
    <t>7/26/2024 8/25/2024</t>
  </si>
  <si>
    <t>Battery Energy Storage Systems</t>
  </si>
  <si>
    <t>Rogers' suite of battery pad solutions is designed to provide designers with high-performance options that can withstand the stresses of fluctuating compression and temperature.</t>
  </si>
  <si>
    <t>7/30/2024 8/25/2024</t>
  </si>
  <si>
    <t>$1.2B investment; primarily for stainless, but may move to EVs later; Conduct feasibility study in September 2023</t>
  </si>
  <si>
    <t>U.S. Interior Dept. has blocked mining in this part of MN for 20 years, but it is changing.</t>
  </si>
  <si>
    <t>Sealed Bipolar Lead Acid</t>
  </si>
  <si>
    <t>Caterpillar</t>
  </si>
  <si>
    <t>Daimler Truck North America</t>
  </si>
  <si>
    <t>Integrated Battery Packs for Trucks and Energy Storage</t>
  </si>
  <si>
    <t>DAIMLER TRUCK develops ELECTRIC COMMERCIAL VEHICLES with lithium ion batteries.  Daimler Truck team up with Accelera by Cummins and PACCAR and select Mississippi for battery cell production in the United States.</t>
  </si>
  <si>
    <t>Accelera by Cummins provides a diverse portfolio of zero-emission solutions including lithium batteries for the world’s most economically vital industries, empowering them to accelerate the transition to a sustainable future.</t>
  </si>
  <si>
    <t>Facility Maintenance</t>
  </si>
  <si>
    <t>Analog Devices makes a wide range of battery management products including chargers, fuel gauges, and smart battery components.</t>
  </si>
  <si>
    <t>Replacement Batteries for Consumer electronics</t>
  </si>
  <si>
    <t>Long description3</t>
  </si>
  <si>
    <t>PVDF and Fluorochemicals</t>
  </si>
  <si>
    <t>Battery Grade Materials Manufacturing</t>
  </si>
  <si>
    <t>PC-SU - Pre-commercial/ startup</t>
  </si>
  <si>
    <t>CEPS</t>
  </si>
  <si>
    <t xml:space="preserve">Professional Services </t>
  </si>
  <si>
    <t>VP, AP (fixed Qubeck)</t>
  </si>
  <si>
    <t>12/31/2023 9/254/2024</t>
  </si>
  <si>
    <t>VP AP (change Ontorio tom ON)</t>
  </si>
  <si>
    <t>1/14/2024 9/24/2024</t>
  </si>
  <si>
    <t>3485 Wheelton Dr</t>
  </si>
  <si>
    <t xml:space="preserve"> Windsor</t>
  </si>
  <si>
    <t>N8W 0A6</t>
  </si>
  <si>
    <t>VP AP (added the address and GPS)</t>
  </si>
  <si>
    <t>8/27/2021 9/24/2024</t>
  </si>
  <si>
    <t>3301 Spring Forest Rd,</t>
  </si>
  <si>
    <t xml:space="preserve">4801 Wilshire Blvd. Suite 260 </t>
  </si>
  <si>
    <t>SD AP (added the address)</t>
  </si>
  <si>
    <t xml:space="preserve"> SC</t>
  </si>
  <si>
    <t>5/20/2024 9/24/2024</t>
  </si>
  <si>
    <t xml:space="preserve">Stratus Materials develops manganese-rich, cobalt-free cathodes (LXMO) for lithium-ion batteries, offering performance, safety, and cost benefits for electric vehicles and similar applications.  </t>
  </si>
  <si>
    <t>Vibrantz Technologies produces specialty chemicals and materials, including high-purity manganese sulfate, which is used for cathode active material.</t>
  </si>
  <si>
    <t>Wildcat is engaged in battery material development, integration, and supply. A key step towards this is to produce high-performance U.S.-made cathode material to enable widespread adoption of clean energy.</t>
  </si>
  <si>
    <t>TerraVolta builds a reliable supply chain by delivering high-quality lithium (precursors)  for electric mobility across industries. It extracts lithium from brine, treat , dry, purify to Li carbonate and hydroxide.</t>
  </si>
  <si>
    <t>We are a global mining and metals company, creating value by producing commodities that are used in many aspects of modern life. Our operations, development options and exploration programs are diversified by commodity and geography. We work to minimize the impact of our activities and aim to create enduring value for all of our stakeholders, at each stage of the mining lifecycle.</t>
  </si>
  <si>
    <t>EcoPro CAM Canada LP is a joint venture of EcoProBM, SK On, and Ford to produce nickel manganese cobalt cathode active material to improve the North American EV supply chain.</t>
  </si>
  <si>
    <t>GFL Americas, a subsidiary of India’s Gujarat Fluorochemicals Limited, is focused on fluorine-based products through product innovation in diverse end-use markets such PVDF binders for lithium-ion batteries.</t>
  </si>
  <si>
    <t>Ni-CAT  develops advanced, high-performance, high-Ni cathode  battery materials that meet industry standards, supporting the EV transition with innovative, cost-effective, and energy-dense solutions for a sustainable future.</t>
  </si>
  <si>
    <t>High-purity manganese sulfate</t>
  </si>
  <si>
    <t>Addionics provides specialized technology  redesigning battery architecture. Its Smart 3D Current Collectors™ fabrication method enhances battery performance: capacity, safety, charging time, lifetime, and cost of the batteries.</t>
  </si>
  <si>
    <r>
      <t>Chang Chun Petrochemical Co., Ltd. </t>
    </r>
    <r>
      <rPr>
        <sz val="9"/>
        <color rgb="FF202124"/>
        <rFont val="Roboto"/>
      </rPr>
      <t>operates petrochemical products production businesses. The company produces polyvinyl alcohols, butanediol, propylene alcohols, and other products such as copper foils for LIBS.</t>
    </r>
  </si>
  <si>
    <t xml:space="preserve">Gränges is one of the industry leaders in aluminum rolling and recycling in selected niches. It produces aluminum current collectors for LIBs. </t>
  </si>
  <si>
    <t>IntriPlex Technologies excels in precision metal stamping for lithium-ion batteries, including exclusive U.S.-manufactured cylindrical battery lids.</t>
  </si>
  <si>
    <t>Lotte Aluminum Materials USA LLC</t>
  </si>
  <si>
    <t xml:space="preserve">Lotte Aluminum has been involved in the aluminum foil industry in Korea for a long time. In the United States, it is producing current collectors for secondary batteries such as LIBs. </t>
  </si>
  <si>
    <t>3D printed batteries</t>
  </si>
  <si>
    <t>Lithium foil</t>
  </si>
  <si>
    <t>Halocarbon utilizes high-purity fluorochemistry to make products safer, longer lasting, and higher performing.</t>
  </si>
  <si>
    <t xml:space="preserve">Solvents; other battery materials </t>
  </si>
  <si>
    <t>Huntsman Petrochemical is a global chemicals company focused on the production of MDI-based polyurethanes, advanced materials, and performance products in diverse markets. Has started looking into materials for Evs</t>
  </si>
  <si>
    <t>Elizabethtown</t>
  </si>
  <si>
    <t>Redwood recycles lithium-ion batteries and produces battery materials for electromobility and electrical storage systems. Redwood extracts various materials such as copper and cathode precursors for reintroduction to the supply chain.</t>
  </si>
  <si>
    <t>Advanced Battery Concepts delivers economical, socially, and environmentally responsible energy storage solutions with its advanced bipolar battery technology, driving a cleaner, more sustainable future.</t>
  </si>
  <si>
    <t>Enpower Greentech is a developer of energy storage battery technologies and services designed for renewable energy and smart power applications with focus on cell manufacturing such as LFP.</t>
  </si>
  <si>
    <t>Anode manufacturing</t>
  </si>
  <si>
    <t>Epsilon Advanced Materials leads globally in creating high-quality battery materials from waste, reducing fuel consumption and supporting cleaner technologies, all reflecting its strong commitment to sustainability in the energy industry.</t>
  </si>
  <si>
    <t>Five Stone Energy produces lithium iron phosphate and nickel manganese cobalt battery cells for energy storage systems and electric vehicles without toxic chemicals. It plans to build a battery manufacturing facility.</t>
  </si>
  <si>
    <t xml:space="preserve">Lithium iron phosphate </t>
  </si>
  <si>
    <t>Forge Nano, a materials science leader, accelerates manufacturing innovation and transforms product performance with its nanocoating technology, Atomic Armor.</t>
  </si>
  <si>
    <t>Forsee Power offers durable lithium-ion batteries lasting up to 15 years, driven by a commitment to combat climate change and minimize environmental impact. Its solutions cater to all energy needs.</t>
  </si>
  <si>
    <t>Silicon-based anode materials</t>
  </si>
  <si>
    <t xml:space="preserve">
Linova Energy is developing ultra-high-energy batteries with polymer cathodes for EV, aerospace, and energy storage, using metal-free cathodes without nickel or cobalt for a sustainable, cost-effective power solution.</t>
  </si>
  <si>
    <t>Metal-free cathodes</t>
  </si>
  <si>
    <t>Modular Battery Technologies offers customizable, high-power battery packs with modular design, ensuring safe, efficient monitoring and control of all cells.</t>
  </si>
  <si>
    <t>With a century of experience making batteries, Panasonic is now focused on batteries for EVs that boast high safety, high capacity, and high energy density and building a factory in Kansas.</t>
  </si>
  <si>
    <t>Solid-state battery</t>
  </si>
  <si>
    <t>Piersica is a developer of solid-state lithium batteries for safe electric propulsion and energy storage, using proprietary technology for high-rate li-metal anodes, solid separators, and high-voltage cathodes to enhance environmental sustainability.</t>
  </si>
  <si>
    <t>Automation machinery</t>
  </si>
  <si>
    <t>SMC Corporation of America leads in pneumatic technology, supporting global automation with a 30% market share and comprehensive services.</t>
  </si>
  <si>
    <t xml:space="preserve">Recipient of DE-FOA-2678 to build a MWh-scale manufacturing line, but decided that they would do it  with private funding instead. Initial plant will be 500 kWh by 2025 and then scaled up to 5 GWh. </t>
  </si>
  <si>
    <t>Clarios develops advanced batteries for evolving transportation needs. It transforms insightful ideas into impactful realities, anticipating and delivering solutions with agility and flexibility.</t>
  </si>
  <si>
    <t>Cummins, Daimler Trucks, Paccar, and EVE Energy collaborate to develop and manufacture lithium ion batteries and electric and hydrogen fuel cell technologies for commercial vehicles.</t>
  </si>
  <si>
    <t xml:space="preserve">Pouch and Cylindrical  cells </t>
  </si>
  <si>
    <t>FREYR is building a Giga America clean battery manufacturing facility based on the next-generation SemiSolid™ Lithium-Ion Battery Technology platform developed by 24M Technologies Inc.</t>
  </si>
  <si>
    <t>GM's Indiana battery facility in New Carlisle, in partnership with Samsung,  will mass-produce lithium ion cells for its electric vehicle lineup, representing its fourth U.S. battery plant, currently under construction.</t>
  </si>
  <si>
    <t>Contract with DLA to commercialize a conformal wearable battery for soldiers.  Are scaling up to do this.  Battery is non-flammable; can work with any cathode</t>
  </si>
  <si>
    <t xml:space="preserve">Cylindrical  &amp; Prismatic cells </t>
  </si>
  <si>
    <t>QuantumScape is building high performing solid state batteries. Its decade-long effort results in fast-charging, long-lasting, and safer batteries, addressing key areas like battery life and charging speed.</t>
  </si>
  <si>
    <t>SK Battery America, a subsidiary of SK Innovation, manufactures advanced lithium-ion batteries in various format and chemistries for electric vehicles at their production facilities in Georgia, USA.</t>
  </si>
  <si>
    <t>Solid Power develops all-solid-state batteries with higher energy and improved safety, for  a clean, sustainable future of battery-powered mobility.</t>
  </si>
  <si>
    <t>Cylindrical, Prismatic, or Pouch Cell</t>
  </si>
  <si>
    <t>Volkswagen's PowerCo, a subsidiary of Volkswagen AG, focuses on developing and producing advanced battery cells and systems for electric vehicles, aiming to enhance EV performance and energy efficiency.</t>
  </si>
  <si>
    <t xml:space="preserve">Xerion focuses on developing and manufacturing innovative, high-performance battery technologies, including advanced lithium-ion batteries, advanced cathodes, and Si-anode, for various applications with fast charging needs </t>
  </si>
  <si>
    <t xml:space="preserve">Xerion focuses on developing and manufacturing innovative, high-performance battery technologies, including advanced lithium-ion batteries, advanced cathodes and Si-anode, for various applications with fast charging needs </t>
  </si>
  <si>
    <t>Battery Management System</t>
  </si>
  <si>
    <t>Cell-Con is a leading U.S. manufacturer of custom and stocked battery packs from cells, specializing in Li-ion, NiMH, LiFePO4, NiCd, and lead-acid power systems; and for portable devices.</t>
  </si>
  <si>
    <t>Daimler Truck North America manufactures, sells, and services several renowned commercial vehicle brands including Freightliner Trucks, Western Star Trucks, Thomas Built Buses, with an emphasis on electrification with LIBs</t>
  </si>
  <si>
    <t>Safe and Durable Maritime Battery Systems</t>
  </si>
  <si>
    <t xml:space="preserve">Fedco Electronics, Inc., d/b/a Fedco Batteries, designs and manufactures custom lithium primary and lithium-ion rechargeable battery assemblies for critical applications.  </t>
  </si>
  <si>
    <t xml:space="preserve">Hybrid Design Services, Inc. provides innovative solutions in the energy sector, specializing in battery pack and power distribution systems. It offers several services including engineering, design, and prototyping. </t>
  </si>
  <si>
    <t>NP Power, a Chinese high-tech firm, provides customized lithium solar batteries and backup solutions for global users with office in the United States.</t>
  </si>
  <si>
    <t xml:space="preserve">Saint-Gobain Performance Ceramics &amp; Refractories provides high-performing engineered ceramics and refractories solutions for extreme operating conditions (e.g., high temperature, corrosion, and thermal shock). </t>
  </si>
  <si>
    <t>Universal Solutions provides the U.S. Department of Defense with logistics, alternative energy, and unmanned solutions. It is focusing on lithium and hydrogen batteries for defense applications and providing material acquisition for unmanned systems and alternative energy.</t>
  </si>
  <si>
    <t xml:space="preserve">As a joint venture with Turner Construction Company and Panasonic Energy, Yates Construction is building a manufacturing facility for electric vehicle batteries. </t>
  </si>
  <si>
    <t>19 Presidential Way Suite 103</t>
  </si>
  <si>
    <t>Pomega Energy Storage Technologies broke ground for a new lithium-ion battery plant with focus on Lithium Iron Phosphate cell production.</t>
  </si>
  <si>
    <t>Yotta develops a range of distributed energy technologies. SolarLEAF is a lithium energy storage technology to directly integrate with solar modules with a uniquely atent heat  thermal management.</t>
  </si>
  <si>
    <t>Battery packs</t>
  </si>
  <si>
    <t>By recovering and recycling spent polymetallic materials for catalyst and lithium-ion batteries, Aleon Renewable Metals lowers demand for fresh materials from mining, closing the loop on the transition to a clean energy future.</t>
  </si>
  <si>
    <t>Aqua Metals has a battery recycling facility, recovering valuable metals from spent Li-ion batteries, producing lithium hydroxide, nickel, cobalt, copper, and manganese dioxide in a low-carbon, circular process.</t>
  </si>
  <si>
    <t>BBB Industries-Terrepower upcycles EV batteries and refurbishes solar modules to enhance performance, reduce waste, and drive the circular economy. Established in 2009, Ontility is its solar life cycle and storage brand.</t>
  </si>
  <si>
    <t>Repair, Remanufacturing repurposing</t>
  </si>
  <si>
    <t xml:space="preserve">With industry-leading capabilities in battery management, remanufacturing, diagnostics, and valuation, CoX EV Battery Solutions is dedicated to providing unmatched support for EV batteries throughout every step of their life cycle. </t>
  </si>
  <si>
    <t>Second Life Ebike Battery</t>
  </si>
  <si>
    <t>Cycling Batteries LLC focuses on e-bike battery service, refurbishment, upgrades, and life cycle and performance improvement. It upcycles when it can, and recycles when it must.</t>
  </si>
  <si>
    <t xml:space="preserve">
DJ MexCorp, a private company, specializes in lithium battery recycling, metal scrap refining, and environmental health services, dedicated to improving sustainability and ecological well-being.</t>
  </si>
  <si>
    <t>End-of-Life Battery</t>
  </si>
  <si>
    <t xml:space="preserve">
Higher Wire’s revolutionary approach extends lithium-ion battery life through a proprietary testing and renewal process, renewing battery and power system life cycles and reducing premature recycling.</t>
  </si>
  <si>
    <t>Inmetco is a metal recycling facility, specializing in reclaiming nickel from various sources, including li-ion batteries. Other metals are also acquired.</t>
  </si>
  <si>
    <t>Battery Sorting</t>
  </si>
  <si>
    <t>Li Industries is an innovative company focused on developing next-generation lithium-ion sorting and recycling technologies to improve the sustainability of the overall lithium-ion battery life cycle.</t>
  </si>
  <si>
    <t xml:space="preserve">Momentum Technologies transforms problematic critical minerals and metals containing waste, including lithium-ion battery waste, into high-purity critical minerals for efficient redeployment into the supply chain at an attractive ROI. </t>
  </si>
  <si>
    <t>Posh Robotics innovates EV battery recycling through automation, repurposing batteries and retired renewable energy systems to enhance sustainability and extend their life.</t>
  </si>
  <si>
    <t>Redivivus addresses recycling challenges with battery and operational expertise to strategically guide batteries to their recycling destinations; and neutralizes batteries at any state of charge or health to enable material recovery.</t>
  </si>
  <si>
    <t>Samsar Resources offers leasing services for NthLife™ batteries. It uses lean operational logistics, asset financing innovation, and battery module redesign to create an ecosystem that extends lithium-ion battery life globally.</t>
  </si>
  <si>
    <t>Second Life Lithium distributes quality, tested, and reusable lithium batteries from EVs, bikes, scooters, and more, ensuring all are guaranteed for state of health.</t>
  </si>
  <si>
    <t>SK tes provides comprehensive IT Asset Disposition services designed to optimize value recovery and sustainability throughout the entire life cycle of corporate and enterprise IT assets.</t>
  </si>
  <si>
    <t>Umicore USA, as part of the global Umicore group, specializes in materials technology and recycling, focusing on cathodes for lithium-ion battery materials and recovery of high-value and non-ferrous metals.</t>
  </si>
  <si>
    <t xml:space="preserve">Union Battery collects all different types of batteries, ranging from household batteries, consumer batteries, industrial batteries, and automotive batteries. </t>
  </si>
  <si>
    <t>Veolia North America receives and sorts batteries into like chemistry types, and ships in safe containers to various licensed and approved vendors for reclamation, recovery, and recycling.</t>
  </si>
  <si>
    <t xml:space="preserve">Veolia North America is a leading provider of environmental solutions, including recycling and providing customized, cost-effective solutions that reflect best practices, environmental protection and a better quality of life. </t>
  </si>
  <si>
    <t>WeRecycleBatteries.com looks to partner with spent battery suppliers, providing them with additional income and the comfort and security of knowing batteries are being properly recycled.</t>
  </si>
  <si>
    <t>Repurposed batteries for EVs</t>
  </si>
  <si>
    <t>Design, Development, Manufacturing</t>
  </si>
  <si>
    <t xml:space="preserve">ASI specializes in custom drying, curing, and cooling solutions for the converting, roll-to-roll, and continuous process industries. Its forced air convection systems employ a variety of transport and heating methods. </t>
  </si>
  <si>
    <t>Qlar's weighing and feeding systems offer solutions for the requirements and processes through every step of the production process, from lithium carbonate to lithium hydroxide, from graphite powder to nickel powder.</t>
  </si>
  <si>
    <t>Waters-TA Instruments offers testing equipment for thermal analysis, rheology, microcalorimetry, and mechanical analysis. It provides advanced tools for battery researchers to develop higher-performing and safer technologies.</t>
  </si>
  <si>
    <t>Waters TA Instruments provides testing equipment for thermal analysis, rheology, microcalorimetry, and mechanical analysis instrumentation.</t>
  </si>
  <si>
    <t>IAC is a fully integrated contractor and OEM of air pollution control systems, pneumatic conveying systems, bulk storage and dry material handling systems, rotary dryers,  and dry sorbent injection systems.</t>
  </si>
  <si>
    <t xml:space="preserve">MKS Instruments, Inc. enables technologies that transform the industry and delivers foundational technology solutions to leading-edge semiconductor manufacturing, electronics and packaging, and specialty industrial applications. </t>
  </si>
  <si>
    <t>GI Tech provides ultra-precision parts processing through ceaseless technological development, continuous customer satisfaction, and expansion of production facilities. For LIBs, it offers coating and laminating machines for making li-ion electrodes</t>
  </si>
  <si>
    <t>Leybold helps manufacture state-of-the-art, innovative vacuum pumps, components, and standardized and fully customized vacuum solutions more precisely, economically, innovatively and, last but not least, more sustainably.</t>
  </si>
  <si>
    <t>UnitX transforms visual inspection lines using AI, deep learning, and robotics, enhancing precision and efficiency while improving safety and cycle time for lithium-ion battery manufacturing.</t>
  </si>
  <si>
    <t>Trane's thermal energy storage, like a battery for heating and cooling, offers affordable, flexible solutions, improving energy efficiency and ROI with recent tax incentives.</t>
  </si>
  <si>
    <t>Pact's ThermoShield™ is the only paper-based packaging that controls lithium battery “thermal runaway” by cooling and limiting oxygen inside corrugated shipping packages.</t>
  </si>
  <si>
    <t xml:space="preserve">MISUMI offers a significant number of products and  configurations for diverse industries, from automotive to semiconductor, as a top engineering resource. This includes automation equipment. </t>
  </si>
  <si>
    <t xml:space="preserve">Intertape Polymer Group is a packaging products and systems company developing and producing a large variety of paper-based and film-based pressure-sensitive and water-activated tape for applications ranging from common to niche. </t>
  </si>
  <si>
    <t>Yates Construction builds practical and innovative solutions that combine cutting-edge technology, and a collaborative ideology to yield the most value. It is building a battery factory for Panasonic in Kansas</t>
  </si>
  <si>
    <t xml:space="preserve">Festo is a global leader in automation technology. From the cell to module production and insertion of the battery systems, it has suitable automation solutions for manufacturers. </t>
  </si>
  <si>
    <t>Shred-Tech provides high-performance shredders for various applications: documents, plastic, e-waste, metal, wood, and lithium ion batteries.</t>
  </si>
  <si>
    <t>TA Instruments provide tools for thermal analysis of batteries such as DSC, and isothermal calorimeters.  https://www.tainstruments.com/applications/battery-material-testing/</t>
  </si>
  <si>
    <t xml:space="preserve">Fire suppressant </t>
  </si>
  <si>
    <t>Yeast Construction With Turner Corporation is building a factory for Panasonic Group’s Green IMPACT initiative, which is aimed at reducing the company’s CO2 emission to virtually net-zero by 2030 and contributing to 300 million tons in avoided emissions by 2050. The plant is expected to begin production by the end of March 2025 and will eventually reach approximately 30 GWh of annual production capacity.</t>
  </si>
  <si>
    <t>Hybrid Design Services, Inc. is a provider of innovative solutions in the energy sector, specializing in battery pack and power distribution systems and offering services such as engineering and design.</t>
  </si>
  <si>
    <t>SMC Corporation of America, a subsidiary of SMC Corporation in Japan, is a comprehensive manufacturer of components for the automation, controls, and process industries.</t>
  </si>
  <si>
    <t>TDA Research develops cutting-edge chemical processes, materials and hardware for customers in the defense, aerospace, energy, and chemical industries including R&amp;D on lithium-ion batteries.</t>
  </si>
  <si>
    <t xml:space="preserve">Storagenergy's team tackles challenges in materials, electrochemical devices, and cathode synthesis lithium-ion battery cells production with state-of-the-art electrode and cell prototyping equipment. </t>
  </si>
  <si>
    <t>Prieto reimagined the entire architecture of the battery using low-cost sustainable materials to create a proprietary 3D battery that delivers what matters most: hyper-fast charge, extreme temperature operation, and safety.</t>
  </si>
  <si>
    <t>NRI America, based in New York, tracks U.S. economic and industry trends through benchmarking research of major companies.</t>
  </si>
  <si>
    <t>Infinium Battery designs, builds, and sells custom battery solutions for OEM manufacturers and sells a line of high-performance IP67,  low-voltage (12-96V) lithium batteries for rugged use cases.</t>
  </si>
  <si>
    <t>CHEMTREC's 24/7 emergency response center protects people, minimizes environmental impact, and preserves customer assets and reputations by providing critical information wherever hazardous materials are handled, included shipping Li-ion batteries.</t>
  </si>
  <si>
    <t>Dolav is a leading global provider of superior handling and storage solutions. Renowned for excellence since 1976, it specializes in producing large-volume pallet boxes of unrivalled durability and quality.</t>
  </si>
  <si>
    <t xml:space="preserve">Endural manufactures high-grade plastic storage cases, transportation cases, custom containers, and related material handling solutions for the automotive, aerospace, governmental, and electronic sectors. </t>
  </si>
  <si>
    <t>Golden Bridge aims to be the top freight forwarder, facilitating global logistics to help entrepreneurs realize their business potential, and is involved in BESS transportation across the United States.</t>
  </si>
  <si>
    <t>Hanwha Momentum offers engineering for equipment, including cell manufacturing (coater, calendering, slitter, notching, stacking, formation), module and pack manufacturing, and material sintering equipment.</t>
  </si>
  <si>
    <t>Founded in July 2022, Military Power Sources Consortium is a nonprofit representing the military power production life cycle, focusing on enhancing domestic energy systems and components for the U.S. Department of Defense.</t>
  </si>
  <si>
    <t>Nomura Research Institute America, based in New York, tracks U.S. economic and industry trends through benchmarking research of major companies.</t>
  </si>
  <si>
    <t>Onto Innovation leads in semiconductor process control with advanced technologies across the value chain, enhancing yield, performance, and reliability and applying its tools to lithium-ion battery manufacturing.</t>
  </si>
  <si>
    <t>Owens Design provides custom equipment and automation solutions for critical programs with minimal risk and accelerated schedules, from design to production, across industries like semiconductor and life science.</t>
  </si>
  <si>
    <t>The P3 Group provides global consulting services supporting management services, operations and supply chain (complete near shoring, startup services and operations), complete battery technology and benchmarking, and digital services.</t>
  </si>
  <si>
    <t>Photon Automation offers battery module assembly services for low-volume and prototype builds, including laser welding and testing, along with expertise in automated systems, all of which makes it a valuable resource for battery assembly needs.</t>
  </si>
  <si>
    <t xml:space="preserve">Plante Moran is a professional services firm offering  services such as auditing and accounting.  It specializes in funding strategies for advanced technologies, including U.S. Department of Energy loans and grants. </t>
  </si>
  <si>
    <t xml:space="preserve">Sankofa's AI-powered digital agents optimize battery supply chains, automating tasks, managing inventory, and ensuring compliance, while providing insights to boost efficiency and profitability. </t>
  </si>
  <si>
    <t xml:space="preserve">Treetown Tech offers a practical approach to engineering consultation and product development. It partners with customers to take innovative ideas from a napkin sketch through production. </t>
  </si>
  <si>
    <t>Servicing plastic thermoforming; Other equipment</t>
  </si>
  <si>
    <t>The tools could be applied to improved manufacturing processes of renewable energy invlduing batteries. https://www.owensdesign.com/custom-automation-design-engineering-manufacturing-industry/renewable-solar-energy-equipment-automation/</t>
  </si>
  <si>
    <t>Byterat is a modern data platform for battery companies, purpose-built to manage, visualize, and analyze battery data securely at scale.</t>
  </si>
  <si>
    <t xml:space="preserve">Currents is a B2B marketplace designed for buyers and sellers of retired electric vehicle batteries for vehicle equipment original manufacturers, second life integrators, auto recyclers, and dismantlers.
</t>
  </si>
  <si>
    <t>Twaice is a battery software company using AI to create digital solutions for a greener world, enabling energy and mobility leaders to accelerate the shift to cleaner battery power.</t>
  </si>
  <si>
    <t>Develops and offers battery management control software and hardware</t>
  </si>
  <si>
    <t>Battery modeling and simulation tools and hardware devices for battery manufacturing and inspection</t>
  </si>
  <si>
    <t>Hexagon’s Manufacturing Intelligence division empowers innovation and creativity. Our solutions support optimization throughout the product lifecycle, freeing creators to make better products in new innovative ways, for people and planet.</t>
  </si>
  <si>
    <t>Micantis provides battery data analytics for battery manufacturers and product companies</t>
  </si>
  <si>
    <t xml:space="preserve">
Battery Technology, Inc. supplies replacement batteries and AC power adapters for notebooks, digital cameras, PDAs, mobile devices, and APC UPS systems globally.</t>
  </si>
  <si>
    <t xml:space="preserve">Univar Solutions is a distributor of specialty chemicals and ingredients used in lithium-ion material processing and offers the latest ingredients with sustainable solutions. 
</t>
  </si>
  <si>
    <t>The InnoEnergy Skills Institute has an agile, modular approach to delivering training with adaptable, customizable courses, and programs that meet specific needs, regardless of location, size, or technology.</t>
  </si>
  <si>
    <t>SMI is committed to assisting its clients in securing non-dilutive federal funding, influencing policy, and supporting writing proposals for FOAs.</t>
  </si>
  <si>
    <t xml:space="preserve">New York Battery and Energy Storage advances energy storage as a key solution for sustainability and climate change. </t>
  </si>
  <si>
    <t>SAE International advances mobility solutions for humanity with 128,000+ engineers globally, focusing on lifelong learning, standards, and DEI through diverse, cross-border collaboration.</t>
  </si>
  <si>
    <t xml:space="preserve">American Battery Technology is a lithium-ion battery recycling and primary battery metal extraction company that utilizes internally developed proprietary technologies to produce domestically sourced, battery-grade critical and strategic materials. </t>
  </si>
  <si>
    <t>High-purity manganese sulfate monohydrate</t>
  </si>
  <si>
    <t>SWA Lithium</t>
  </si>
  <si>
    <t>SWA Lithium LLC</t>
  </si>
  <si>
    <t>Lithium carbonate; Battery grade</t>
  </si>
  <si>
    <t>Lewisville</t>
  </si>
  <si>
    <t>TerraVolta Resources</t>
  </si>
  <si>
    <t>9/25/2024 9/25/2024</t>
  </si>
  <si>
    <t>TerraVolta Resources plans to  design, build, and operate a commercial-scale lithium extraction and refining facility to produce battery-grade lithium from domestic brine resources.</t>
  </si>
  <si>
    <t>South32 Hermosa, Inc</t>
  </si>
  <si>
    <t>https://south32hermosa.com/en_US/</t>
  </si>
  <si>
    <t>Patagonia</t>
  </si>
  <si>
    <t>https://south32hermosa.com/en_US/; https://www.energy.gov/mesc/bipartisan-infrastructure-law-battery-materials-processing-and-battery-manufacturing-recycling</t>
  </si>
  <si>
    <t>Revex Technologies, Inc</t>
  </si>
  <si>
    <t>https://revextech.com/</t>
  </si>
  <si>
    <t>Gwinn</t>
  </si>
  <si>
    <t>https://www.kouraglobal.com</t>
  </si>
  <si>
    <t>Mitra Future Technologies, Inc.</t>
  </si>
  <si>
    <t>Muskegon</t>
  </si>
  <si>
    <t xml:space="preserve">Nanograf </t>
  </si>
  <si>
    <t>Nanograf</t>
  </si>
  <si>
    <t>Flint</t>
  </si>
  <si>
    <t xml:space="preserve">Cabot Corporation </t>
  </si>
  <si>
    <t>Cabot Corporation will build a plant to produce ~1,000 tonnes per year of battery-grade carbon nanotubes and 12,000 tonnes of conductive additives to support the U.S. lithium-ion battery supply chain.</t>
  </si>
  <si>
    <t>Urbix, Inc</t>
  </si>
  <si>
    <t>https://www.urbix.inc/</t>
  </si>
  <si>
    <t>Muscle Shoals</t>
  </si>
  <si>
    <t xml:space="preserve">Honeywell International Inc </t>
  </si>
  <si>
    <t xml:space="preserve">Braskem America, Inc. </t>
  </si>
  <si>
    <t>https://www.braskem.com.br/usa</t>
  </si>
  <si>
    <t>La Porte</t>
  </si>
  <si>
    <t xml:space="preserve">The Dow Chemical Company   </t>
  </si>
  <si>
    <t>https://www.dow.com/en-us.html</t>
  </si>
  <si>
    <t>US Gulf Coast</t>
  </si>
  <si>
    <t>SKI US, Inc., (dba Birla Carbon)</t>
  </si>
  <si>
    <t xml:space="preserve">EnerSys Advanced Systems </t>
  </si>
  <si>
    <t>EnerSys Advanced Systems</t>
  </si>
  <si>
    <t>Piedmont</t>
  </si>
  <si>
    <t>BM AP (moved it to cell manufacturimng)</t>
  </si>
  <si>
    <t>EnerSys Advanced Systems  will produce high-performance prismatic and cylindrical cells, offering cost-competitive domestic capabilities for industrial and defense markets crucial to U.S. economic growth.</t>
  </si>
  <si>
    <t>Clarios South Carolina</t>
  </si>
  <si>
    <t>https://www.clarios.com/</t>
  </si>
  <si>
    <t>1024 Old Walhalla Highway</t>
  </si>
  <si>
    <t>West Union</t>
  </si>
  <si>
    <t>https://www.clarios.com/insights/news/news-details/clarios-expanding-south-carolina-manufacturing-of-components-for-agm-batteries-critical-to-powering-advanced--complex-vehicle-systems; https://www.clarios.com/company/company-overview</t>
  </si>
  <si>
    <t>ABTC South Carolina</t>
  </si>
  <si>
    <t>https://www.prnewswire.com/news-releases/american-battery-technology-company-selected-for-highly-competitive-150-million-federal-grant-to-be-applied-towards-the-construction-of-its-second-lithium-ion-battery-recycling-facility-302255478.html</t>
  </si>
  <si>
    <t>Li Industries, Inc</t>
  </si>
  <si>
    <t>Li Industries, Inc Ohio</t>
  </si>
  <si>
    <t>Ascend Elements Kentucky</t>
  </si>
  <si>
    <t>Ascend Elements and Orbia plan to build a unique facility that transforms graphite residue from lithium-ion battery recycling into battery-grade graphite with over 99.95% purity and a lower carbon footprint.</t>
  </si>
  <si>
    <t xml:space="preserve">
Volta Energy Solutions has grown in copper foil and display materials over 10 years through strategic expansion, global acquisitions, research and development, and network expansion.</t>
  </si>
  <si>
    <t>Caterpillar is a manufacturer of construction and mining equipment, off-highway diesel and natural gas engines, industrial gas turbines. recently engaged in battery storage for many of its applications</t>
  </si>
  <si>
    <t>Nickel hyroxide, Cobalt hydroxide, Lithium carbonate</t>
  </si>
  <si>
    <t>5370 Kietzke Ln, Ste 201</t>
  </si>
  <si>
    <t>SD AP (added address)</t>
  </si>
  <si>
    <t>6/21/2024 9/25/2024</t>
  </si>
  <si>
    <t xml:space="preserve">Subaru R&amp;D Investigate advanced technologies such as batteries for electrified vehicles. </t>
  </si>
  <si>
    <t xml:space="preserve">Canada Nickel is advancing high-quality, high-potential nickel projects to deliver the metals to power the EV revolution and feed the stainless steel market.
</t>
  </si>
  <si>
    <t>Cobalt 27 Capital Corp. offers pure-play exposure to cobalt for the electric vehicle and battery energy storage markets, involving a diverse portfolio of streams, royalties, and direct investments.</t>
  </si>
  <si>
    <t>South32 is a global mining company producing essential commodities while diversifying by commodity and location. It strives to minimize impact and create lasting value for all stakeholders.</t>
  </si>
  <si>
    <t>SWA Lithium aims to be one of the first commercial-scale, direct lithium extraction companies in the Smackover Formation, producing up to 45,000 tonne per year of battery-quality lithium carbonate.</t>
  </si>
  <si>
    <t xml:space="preserve">Mining &amp; metals </t>
  </si>
  <si>
    <t xml:space="preserve">Direct lithium extraction </t>
  </si>
  <si>
    <t xml:space="preserve">South32’s Hermosa Project will be the only domestically mined source of high-purity manganese sulfate monohydrate for electric vehicle battery chemistries. </t>
  </si>
  <si>
    <t>The REV Nickel Project partners with the only operating U.S. nickel mine to convert waste streams and spent batteries into valuable critical materials.</t>
  </si>
  <si>
    <t>Mexichem Fluor Inc. d/b/a Koura is a global leader in the development, manufacture, and supply of fluoroproducts, plans to build the first U.S. manufacturing plant for lithium hexafluorophosphate.</t>
  </si>
  <si>
    <t>Mexichem Fluor, Inc. d/b/a Koura,</t>
  </si>
  <si>
    <t>GFL Americas LLC is Texas based wholly-owned subsidiary of Gujarat Fluorochemicals Limited (GFL) – one of the leading producers of Fluoropolymers globally headquartered in INDIA.</t>
  </si>
  <si>
    <t>Mitra Future Technologies will establish domestic manufacturing of U.S.-made, Section 30D qualifying lithium iron phosphate cathode active materials for electric vehicle, energy storage systems, and defense applications.</t>
  </si>
  <si>
    <t>Urbix, Inc. has developed a cost-effective, sustainable process to produce lithium-ion battery anode-grade coated spherical purified graphite at commercial scale.</t>
  </si>
  <si>
    <t xml:space="preserve">Honeywell International, Inc. is seeking to build a commercial-scale facility for the domestic production of lithium bis(fluorosulfonyl)imide. </t>
  </si>
  <si>
    <t>Braskem America plans to retrofit its ultra-high-molecular-weight polyethylene unit to enhance production of grades for the lithium-ion battery separator market.</t>
  </si>
  <si>
    <t xml:space="preserve">The Dow Chemical Company proposes to establish domestic manufacturing that utilizes waste carbon dioxide to produce high-value, battery-grade carbonate solvents. </t>
  </si>
  <si>
    <t>SKI US, Inc., (d/b/a Birla Carbon)</t>
  </si>
  <si>
    <t>SKI US, Inc. (d/b/a Birla Carbon) plans to build a domestic synthetic graphite facility to strengthen the U.S. battery supply chain, avoiding feedstocks from foreign entities of concern.</t>
  </si>
  <si>
    <t>Colloidal silica</t>
  </si>
  <si>
    <t xml:space="preserve">Nanograf, a leader in the development of advanced anode materials, is set to transform the electric vehicle sector with the establishment of an advanced silicon anode manufacturing facility. </t>
  </si>
  <si>
    <t>Cylindrical and prismatic can cells</t>
  </si>
  <si>
    <t>Clarios will strengthen the domestic supply chain by recycling lithium-ion battery production scrap into cathode active materials at the Florence Center in South Carolina through a closed-loop supply chain.</t>
  </si>
  <si>
    <t xml:space="preserve">American Battery Technology Company will produce battery-grade, critical battery minerals including nickel, cobalt, manganese, copper, and graphite along with lithium hydroxide for resale back to its partners. </t>
  </si>
  <si>
    <t>Li Industries  plans to convert a former facility into a 10,000-ton per year lithium iron phosphate recycling plant to enhance U.S. battery recycling and manufacturing competitiveness.</t>
  </si>
  <si>
    <t>Production Scrap</t>
  </si>
  <si>
    <t>Black Mass, Production Scrap</t>
  </si>
  <si>
    <t>GKN Hoeganaes Gallatin specializes in water-atomized iron powder production and material manufacturing for a variety of industries. With seven manufacturing facilities, it provides localized supply and support to customers worldwide.</t>
  </si>
  <si>
    <t>Chang Chun Petrochemical Co., Ltd. operates petrochemical products production businesses. The company produces polyvinyl alcohols, butanediol, propylene alcohols, and other products such as copper foils for LIBS.</t>
  </si>
  <si>
    <t>Ni-CAT USA</t>
  </si>
  <si>
    <t>Mixed Hydroxide Precipitate</t>
  </si>
  <si>
    <t>MHP</t>
  </si>
  <si>
    <t>2/14/2024 9/26/2024</t>
  </si>
  <si>
    <t>Active materials</t>
  </si>
  <si>
    <t>Battery-grade carbon nanotubes</t>
  </si>
  <si>
    <t>Coated spherical purified graphite</t>
  </si>
  <si>
    <t>Lithium (bis)FluoroSulfonyl Imide (LiFSI) – LiN(SO2F)2</t>
  </si>
  <si>
    <t>Ultra-high molecular weight polyethylene (“UHMWPE”)</t>
  </si>
  <si>
    <t>Battery-grade carbonate solvents</t>
  </si>
  <si>
    <t>High purity manganese sulfate monohydrate (HPMSM)</t>
  </si>
  <si>
    <t>Center for Solid-State Electric Power Storage</t>
  </si>
  <si>
    <t>Battery Materials</t>
  </si>
  <si>
    <t>The Center accelerates new battery technologies from academia to market through pre-competitive research guided by CEPS industry members, providing technical assistance to companies on their projects.</t>
  </si>
  <si>
    <t xml:space="preserve">The Center has 3 university sites (SD Mines, NU, and SU) and works closely with industry members on battery materials, processes at interfaces, manufacturing, and testing. </t>
  </si>
  <si>
    <t>501 East St. Joseph Street</t>
  </si>
  <si>
    <t xml:space="preserve">Rapid City </t>
  </si>
  <si>
    <t>605-430-5778</t>
  </si>
  <si>
    <t>www.GreenCEPS.com</t>
  </si>
  <si>
    <t>Alla White Smirnova</t>
  </si>
  <si>
    <t>Alevtina.Smirnova@sdsmt.edu</t>
  </si>
  <si>
    <t>www.e3bv.com</t>
  </si>
  <si>
    <t>Brandon Clemens</t>
  </si>
  <si>
    <t>Bclemens@wyloo.com</t>
  </si>
  <si>
    <t>438-865-6293</t>
  </si>
  <si>
    <t>Wyloo</t>
  </si>
  <si>
    <t>Kenora</t>
  </si>
  <si>
    <t>Eagles Nest</t>
  </si>
  <si>
    <t>416-367-1444</t>
  </si>
  <si>
    <t>P0T 3A0</t>
  </si>
  <si>
    <t>Nickel in concentrate</t>
  </si>
  <si>
    <t>https://wyloo.com</t>
  </si>
  <si>
    <t>Wyloo is focused on exploration, extraction, investment and sustainable processing of critical minerals, particularly nickel, to support the transition to a clean energy future.</t>
  </si>
  <si>
    <t>Daniel Capostagno</t>
  </si>
  <si>
    <t>daniel.capostagno@trumpf.com</t>
  </si>
  <si>
    <t>408-391-6423</t>
  </si>
  <si>
    <t>TRUMPF Huettinger</t>
  </si>
  <si>
    <t>https://www.trumpf.com/en_US/company/additional-fields-of-activity/affiliated-companies-and-other-brands/trumpf-huettinger/</t>
  </si>
  <si>
    <t>www.trumpf.com</t>
  </si>
  <si>
    <t>Freiburg</t>
  </si>
  <si>
    <t>4000 Burton Drive</t>
  </si>
  <si>
    <t>408-454-1180</t>
  </si>
  <si>
    <t>The TruConvert Series from TRUMPF Hüttinger offers modularly adaptable inverters for storage applications, including network connection, isolated or micro grid solution.</t>
  </si>
  <si>
    <t>Invertors</t>
  </si>
  <si>
    <t>Inspired Energy, LLC</t>
  </si>
  <si>
    <t>James Puckhaber</t>
  </si>
  <si>
    <t>james.puckhaber@inspired-energy.com</t>
  </si>
  <si>
    <t>352-462-4855</t>
  </si>
  <si>
    <t>www.inspired-energy.com</t>
  </si>
  <si>
    <t>25440 NW 8th PL</t>
  </si>
  <si>
    <t>352-472-4855</t>
  </si>
  <si>
    <t>Smart battery packs, smart chargers</t>
  </si>
  <si>
    <t>Summit Nanotech</t>
  </si>
  <si>
    <t>Zachary Marcoux</t>
  </si>
  <si>
    <t>zachary.marcoux@summitnanotech.com</t>
  </si>
  <si>
    <t>860-595-7221</t>
  </si>
  <si>
    <t>Summit Nanotech Colorado</t>
  </si>
  <si>
    <t>Lithium extraction services</t>
  </si>
  <si>
    <t>https://www.summitnanotech.com/</t>
  </si>
  <si>
    <t>1355 Horizon Blvd</t>
  </si>
  <si>
    <t>Lafayette</t>
  </si>
  <si>
    <t>Summit Nanotech is a cleantech firm specializing in direct lithium extraction technology to enhance lithium access and support the global energy transition sustainably.</t>
  </si>
  <si>
    <t>Summit Nanotech Corporation is a cleantech organization transforming how the world accesses lithium for the global energy transition. Through their proprietary and sustainable direct lithium extraction (DLE) technology, Summit Nanotech is conserving natural resources and optimizing operations for lithium producers.</t>
  </si>
  <si>
    <t>MilliporeSigma</t>
  </si>
  <si>
    <t>MilliporeSigma - MKE</t>
  </si>
  <si>
    <t>Lithium Titanate (LTO)</t>
  </si>
  <si>
    <t>Questionnaire, https://www.sigmaaldrich.com/US/en/products/materials-science/energy-materials/battery-materials?utm_source=redirect&amp;utm_medium=promotional&amp;utm_campaign=battery-tid-2021055001</t>
  </si>
  <si>
    <t>https://www.sigmaaldrich.com/</t>
  </si>
  <si>
    <t>6000 N Teutonia Ave</t>
  </si>
  <si>
    <t>800-325-3010</t>
  </si>
  <si>
    <t>KG/yr</t>
  </si>
  <si>
    <t>Merck KGaA</t>
  </si>
  <si>
    <t>www.merckgroup.com</t>
  </si>
  <si>
    <t>MilliporeSigma provides high-purity materials for innovative energy storage, supporting battery R&amp;D and production with reliable, quality-driven products from a global supply chain.</t>
  </si>
  <si>
    <t>Taylor Reynolds</t>
  </si>
  <si>
    <t>taylor.reynolds@milliporesigma.com</t>
  </si>
  <si>
    <t>801-361-4723</t>
  </si>
  <si>
    <t>Contributers: Vicky Putsche, Erik Witter,  Shriram Santhanagopalan, Maggie Mann,  Sara Dunn, Beth Monk, Michael Khalfin  and Ahmad A. Pesaran
National Renewable Energy Laboratory
Version 3 December 7, 2022
NAATBatt International funded this project under two Technical Services Agreements (TSA-21-17854 and TSA-21-21593) with NREL</t>
  </si>
  <si>
    <t>HHELI, LLC</t>
  </si>
  <si>
    <t>TENIX</t>
  </si>
  <si>
    <t>302 S Cheyenne Ave, STE 210</t>
  </si>
  <si>
    <t>Ten-Nine Tech develops TENIX®, a sustainable nanoadditive that enhances cathode performance in various battery types.</t>
  </si>
  <si>
    <t>Thomas Patrick</t>
  </si>
  <si>
    <t>admin@ten-ninetech.com</t>
  </si>
  <si>
    <t>Ten-Nine creates new materials for new economies. Their proprietary nanoadditive, TENIX®, dramatically improves the function of cathodes—the primary driver of battery cost, performance, and greenhouse gas emissions. It’s a simple powder, produced sustainably and domestically, that can be dropped into manufacturing lines for all kinds of batteries from single-use primary cells to rechargeable EV packs.</t>
  </si>
  <si>
    <t>ACS</t>
  </si>
  <si>
    <t>Manufacting equipment</t>
  </si>
  <si>
    <t>Test Cells</t>
  </si>
  <si>
    <t>https://www.acscm.com/</t>
  </si>
  <si>
    <t>633 Liberty Drive</t>
  </si>
  <si>
    <t>608-663-1590</t>
  </si>
  <si>
    <t>ACS designs, engineers, and builds integrated equipment, controls, and facilities for industry leaders, maximizing efficiency through innovative systems.</t>
  </si>
  <si>
    <t>Amanda Donahue</t>
  </si>
  <si>
    <t>adonahue@acscm.com</t>
  </si>
  <si>
    <t>608-663-1247</t>
  </si>
  <si>
    <t>ACS designs, engineers, and builds innovative equipment, machines, controls, and facilities for industry leaders in markets including automotive, aerospace, and manufacturing. They are a systems integrator, helping companies maximize their facilities’ efficiency with systems designed and engineered to work together. They combine their knowledge of building design and construction with expertise and understanding of equipment, R&amp;D and production test, process systems, automation, data acquisition, and controls for industry leaders who require high-performance systems.</t>
  </si>
  <si>
    <t>Æsir Technologies, Inc.</t>
  </si>
  <si>
    <t>R&amp;D Facility</t>
  </si>
  <si>
    <t>Rechargeable Aqueous Hybrid Battery (ReHAB)</t>
  </si>
  <si>
    <t>https://www.aesirtec.com</t>
  </si>
  <si>
    <t>960 Technology Blvd. Suite 1</t>
  </si>
  <si>
    <t>417-553-0237</t>
  </si>
  <si>
    <t>https://www.aesirtec.com/LithiumZinc</t>
  </si>
  <si>
    <t>Plans to offer nano material additives to Li-ion market this year (6 tpy), alkaline market in 2023 (350 tpy), and rechargeable markets in 2025 (5000 tpy)</t>
  </si>
  <si>
    <t>Æsir Technologies develops Lithium-Zinc batteries offering enhanced cycle life, energy density, and safety. Their ReHAB technology provides sustainable, recyclable, and non-toxic energy storage solutions.</t>
  </si>
  <si>
    <t>info@aesirtec.com</t>
  </si>
  <si>
    <t>Natron Energy, Inc.</t>
  </si>
  <si>
    <t>Natron Energy Manufacturing Facility</t>
  </si>
  <si>
    <t>https://natron.energy/</t>
  </si>
  <si>
    <t>70 W. 48th St.</t>
  </si>
  <si>
    <t>Natron Energy, Inc</t>
  </si>
  <si>
    <t>Natron Energy is the only commercial sodium-ion battery manufacturer in the U.S., transforming industrial and grid energy storage with revolutionary sodium-ion battery products based on unique Prussian blue electrode chemistry.</t>
  </si>
  <si>
    <t>Natron Energy Website, https://natron.energy/products/bluepack-critical-power-battery</t>
  </si>
  <si>
    <t>Carl Zeiss Industrial Quality Solutions</t>
  </si>
  <si>
    <t>Metrology Shop</t>
  </si>
  <si>
    <t>Quality Assurance Equipment</t>
  </si>
  <si>
    <t>Computed Tomography</t>
  </si>
  <si>
    <t>https://www.zeiss.com</t>
  </si>
  <si>
    <t>6250 Sycamore Lane North</t>
  </si>
  <si>
    <t>Maple Grove</t>
  </si>
  <si>
    <t>800-327-9735</t>
  </si>
  <si>
    <t>Carl Zeiss Industrielle Messtechnik GmbH</t>
  </si>
  <si>
    <t>https://www.zeiss.com/</t>
  </si>
  <si>
    <t>Oberkochen</t>
  </si>
  <si>
    <t>https://www.zeiss.com/metrology/en/about-us/locations-production/north-america.html, https://www.zeiss.com/metrology/en/industries/automotive/emobilitysolutions/battery.html</t>
  </si>
  <si>
    <t>Provides quality assurance equipment and solutions for battery safety and performance; part of the ZEISS Group</t>
  </si>
  <si>
    <t>Carl Zeiss Industrial Quality Solutions provides quality assurance equipment and solutions for battery safety and performance, offering advanced microscopy, CT, and measurement systems for battery manufacturing.</t>
  </si>
  <si>
    <t>ZEISS Industrial Quality Solutions provides quality assurance for battery safety and performance through industrial microscopy, computed tomography (CT), coordinate measuring machines (CMMs), and optical 3D measurement systems. Their software solutions capture quality data to ensure reliability and longevity in battery manufacturing for electric vehicles. They support battery quality management across production workflows, from materials development to final assembly, ensuring high standards in battery safety and performance.</t>
  </si>
  <si>
    <t>Electric Goddess</t>
  </si>
  <si>
    <t>https://www.electricgoddess.co/</t>
  </si>
  <si>
    <t>127 Nevada St</t>
  </si>
  <si>
    <t>El Segundo</t>
  </si>
  <si>
    <t>424-400-9820</t>
  </si>
  <si>
    <t>https://services.electricgoddess.co/all</t>
  </si>
  <si>
    <t>Specializes in battery safety and performance enhancement across various industries including space and automotive.</t>
  </si>
  <si>
    <t>Electric Goddess provides battery consulting and testing, focusing on safety, performance, and corrosion mitigation.</t>
  </si>
  <si>
    <t>success@electricgoddess.co</t>
  </si>
  <si>
    <t>https://www.addionics.com/, https://www.nextgear.fund/blogs/addionics-announces-first-us-facility</t>
  </si>
  <si>
    <t>LG Energy Solution Vertech</t>
  </si>
  <si>
    <t>LG Energy Solution Energy Storage Plant</t>
  </si>
  <si>
    <t>Stationary Energy Storage Systems</t>
  </si>
  <si>
    <t>https://lgensol-vt.com/</t>
  </si>
  <si>
    <t>155 Flanders Rd</t>
  </si>
  <si>
    <t>508-497-7319</t>
  </si>
  <si>
    <t>https://lgensol-vt.com/, https://www.linkedin.com/company/lg-energy-solution-vertech-inc1/</t>
  </si>
  <si>
    <t>LG Energy Solution Vertech focuses on designing and manufacturing stationary energy storage solutions in Massachusetts</t>
  </si>
  <si>
    <t>Arcadium Lithium (50%)
and
Investissement Quebec (50%)</t>
  </si>
  <si>
    <t>Shannon
Montreal</t>
  </si>
  <si>
    <t>Ireland, Canada</t>
  </si>
  <si>
    <t>VP MK</t>
  </si>
  <si>
    <t>https://nemaskalithium.com/en/livent-increases-its-stake-in-nemaska-lithium/#:~:text=Indeed%2C%20Livent%20has%20announced%20the,in%20Nemaska%20%E2%80%8B%E2%80%8BLithium.; https://ir.arcadiumlithium.com/investors/news/news-details/2024/Arcadium-Lithium-Announces-Completion-of-Merger-of-Equals-between-Allkem-and-Livent/default.aspx</t>
  </si>
  <si>
    <t>Compass Minerals</t>
  </si>
  <si>
    <t>Salt, SOP and Magnesium Chloride Plants</t>
  </si>
  <si>
    <t>Direct lithium extraction</t>
  </si>
  <si>
    <t>https://www.compassminerals.com/</t>
  </si>
  <si>
    <t>765 N 10500 W</t>
  </si>
  <si>
    <t>Ogden</t>
  </si>
  <si>
    <t>801-731-3100</t>
  </si>
  <si>
    <t>Compass Minerals is a leading provider of essential minerals and is expanding its portfolio to include lithium extraction.</t>
  </si>
  <si>
    <t>Compass Minerals is developing a lithium extraction facility to supply Ford and other automakers with lithium carbonate and hydroxide.</t>
  </si>
  <si>
    <t>KA</t>
  </si>
  <si>
    <t>https://investors.compassminerals.com/investors-relations/investor-news/press-release-details/2022/Compass-Minerals-Announces-Selection-of-Direct-Lithium-Extraction-DLE-Technology-Provider-Attractive-Economics-and-Positive-Sustainability-Profile-for-First-Phase-of-Lithium-Project/default.aspx; https://www.reuters.com/business/autos-transportation/compass-minerals-picks-lithium-extraction-technology-supply-ford-others-2022-09-14/; https://www.compassminerals.com/who-we-are/locations/</t>
  </si>
  <si>
    <t>BHE Renewables</t>
  </si>
  <si>
    <t>https://www.bherenewables.com/</t>
  </si>
  <si>
    <t>Calipatria</t>
  </si>
  <si>
    <t>7030 Gentry Rd</t>
  </si>
  <si>
    <t>Dan Winters</t>
  </si>
  <si>
    <t>dan.winters@bherenewables.com</t>
  </si>
  <si>
    <t>515-240-8395</t>
  </si>
  <si>
    <t>BHE Renewables, in partnership with Occidental and TerraLithium, is developing lithium extraction capabilities using patented Direct Lithium Extraction (DLE) technology at its Imperial Valley geothermal plants. This collaboration aims to produce high-purity lithium hydroxide and lithium carbonate to meet the rising demand for battery materials. TerraLithium's environmentally responsible approach processes brine extracted during geothermal energy production, supporting clean energy goals.</t>
  </si>
  <si>
    <t>BHE Renewables owns and operates renewable energy projects, including geothermal facilities, and is collaborating with Occidental to develop lithium extraction technologies.</t>
  </si>
  <si>
    <t>Des Moines</t>
  </si>
  <si>
    <t>CalEnergy Operations</t>
  </si>
  <si>
    <t>https://www.linkedin.com/company/forcustomersforcommunities/about/; https://www.bherenewables.com/projects/geothermal; https://www.bherenewables.com/news/customers/occidental-and-bhe-renewables-form-joint-venture--to-commercialize-terralithium-extraction-technology</t>
  </si>
  <si>
    <t>Rio Tinto</t>
  </si>
  <si>
    <t>Lithium Carbonate</t>
  </si>
  <si>
    <t>https://www.riotinto.com/en</t>
  </si>
  <si>
    <t>U.S. Borax</t>
  </si>
  <si>
    <t>Boron</t>
  </si>
  <si>
    <t>14486 Borax Rd</t>
  </si>
  <si>
    <t>760-762-7000</t>
  </si>
  <si>
    <t>https://www.mining.com/rio-tinto-kicks-off-lithium-production-in-the-us/</t>
  </si>
  <si>
    <t>https://www.borax.com/</t>
  </si>
  <si>
    <t>Rio Tinto is a global mining company developing lithium production from waste rock at its Boron, California, operation.</t>
  </si>
  <si>
    <t>NeoLith Energy</t>
  </si>
  <si>
    <t>https://www.slb.com/</t>
  </si>
  <si>
    <t>Schlumberger</t>
  </si>
  <si>
    <t>https://www.slb.com/news-and-insights/newsroom/press-release/2021/pr-2021-0318-sne-lithium-extraction-plant-nevada; https://insideclimatenews.org/news/08042024/nevada-great-basin-lithium-fight-over-water/</t>
  </si>
  <si>
    <t>NeoLith Energy, a division of Schlumberger, focuses on developing sustainable lithium extraction technologies to meet growing demand for battery materials.</t>
  </si>
  <si>
    <t>NeoLith Energy is a lithium extraction company under Schlumberger, partnered with Pure Energy Minerals, using sustainable Direct Lithium Extraction (DLE) technology.</t>
  </si>
  <si>
    <t>Canadian Royalties</t>
  </si>
  <si>
    <t>Nunavik Nickel Project</t>
  </si>
  <si>
    <t>https://www.canadianroyalties.com/</t>
  </si>
  <si>
    <t>Donaldson</t>
  </si>
  <si>
    <t>J0M 1K0</t>
  </si>
  <si>
    <t>Raglan Rd</t>
  </si>
  <si>
    <t>https://www.canadianroyalties.com/articles/20230418200434/towards-phase-the-nunavik-nickel-project.html; https://www.mining-technology.com/marketdata/five-largest-nickel-mines-canada-2020/</t>
  </si>
  <si>
    <t>Canadian Royalties operates one of Canada’s largest nickel mining projects, supporting the growing demand for battery materials in the electric vehicle market.</t>
  </si>
  <si>
    <t>Eagle Graphite</t>
  </si>
  <si>
    <t>Black Crystal Graphite Quarry</t>
  </si>
  <si>
    <t>https://www.eaglegraphite.com/</t>
  </si>
  <si>
    <t>Slocan Park</t>
  </si>
  <si>
    <t>VOG 2E0</t>
  </si>
  <si>
    <t>https://miningdataonline.com/property/1630/Black-Crystal-Project.aspx; https://finance.yahoo.com/news/eagle-graphite-provides-corporate-215100199.html?guccounter=1&amp;guce_referrer=aHR0cHM6Ly9jaGF0Z3B0LmNvbS8&amp;guce_referrer_sig=AQAAAMcZQmCC4Dpp6gcDivA2gPalxFQTTZQQ62uqbqnymiUeViK8AdyvWGENtGmHxnfMplbeOKza1E7M8kPqraSUY9NH3EVO2Gxf1wJSJCoHZ2dMKxVgl617Qnkb3nZ4mBQFejIp-eiBQJG2ZkRvdnDoGABYfJULQ4oFZuvndJZuZ4kM</t>
  </si>
  <si>
    <t>Eagle Graphite is a mining company producing battery-grade graphite from its Black Crystal Quarry in British Columbia, Canada.</t>
  </si>
  <si>
    <t>The company is facing financial difficulties.</t>
  </si>
  <si>
    <t>Next-generation graphite anodes</t>
  </si>
  <si>
    <t>Jamie Deith, CEO</t>
  </si>
  <si>
    <t>jdeith@eaglegraphite.com</t>
  </si>
  <si>
    <t> 604-909-4237</t>
  </si>
  <si>
    <t>Eagle Graphite is advancing battery anode research in collaboration with the University of British Columbia to meet evolving battery demands.</t>
  </si>
  <si>
    <t>https://www.globenewswire.com/news-release/2021/03/03/2186578/0/en/Eagle-Graphite-and-University-of-British-Columbia-Partner-on-Lithium-ion-Battery-Research-Project.html</t>
  </si>
  <si>
    <t>M5J 0E8</t>
  </si>
  <si>
    <t>40 University Ave #606</t>
  </si>
  <si>
    <t>Anson Resources</t>
  </si>
  <si>
    <t>Paradox Lithium Project</t>
  </si>
  <si>
    <t>https://www.ansonresources.com/</t>
  </si>
  <si>
    <t>Moab</t>
  </si>
  <si>
    <t>702 759 0182</t>
  </si>
  <si>
    <t>https://www.ansonresources.com/paradox_lithium_project/; https://www.businessnewsasia.com/2024050152386375-anson-resources-signs-lithium-supply-agreement-with-lg-energy-solution/; https://mining.com.au/anson-resources-completes-dfs-at-paradox-lithium-project-us/</t>
  </si>
  <si>
    <t>Anson Resources has signed a binding offtake agreement with LG Energy Solution to supply battery-grade lithium carbonate from the Paradox Project.</t>
  </si>
  <si>
    <t>Anson Resources is an ASX-listed mineral resources company developing the Paradox Lithium Project in Utah, aiming to become a significant supplier of lithium carbonate for the global EV battery market.</t>
  </si>
  <si>
    <t>LithiumBank Resources</t>
  </si>
  <si>
    <t>Boardwalk Lithium Brine Project</t>
  </si>
  <si>
    <t>Lithium hydroxide monohydrate</t>
  </si>
  <si>
    <t>https://www.lithiumbank.ca/</t>
  </si>
  <si>
    <t>Sturgeon Lake</t>
  </si>
  <si>
    <t>T0H 3N0</t>
  </si>
  <si>
    <t>https://www.lithiumbank.ca/news/lithiumbank-announces-updated-pea-significantly-increases-pre-tax-npv8-to-usd-3-7-billion-and-reduces-opex-to-usd-4-588-per-lce-t-at-flagship-boardwalk-lithium-brine-project-alberta-canada; https://www.lithiumbank.ca/projects/boardwalk</t>
  </si>
  <si>
    <t>LithiumBank Resources Corp. is a publicly traded cused on developing its flagship projects, Boardwalk and Park Place, in Western Canada.</t>
  </si>
  <si>
    <t>The Boardwalk Project encompasses approximately 572,237 acres, covering 100% of the Leduc reef complex.</t>
  </si>
  <si>
    <t>Park Place Lithium Brine Project</t>
  </si>
  <si>
    <t>Fox Creek</t>
  </si>
  <si>
    <t>T0H 0A6</t>
  </si>
  <si>
    <t>https://www.lithiumbank.ca/news/lithiumbank-announces-updated-pea-significantly-increases-pre-tax-npv8-to-usd-3-7-billion-and-reduces-opex-to-usd-4-588-per-lce-t-at-flagship-boardwalk-lithium-brine-project-alberta-canada; https://www.lithiumbank.ca/projects/park-place</t>
  </si>
  <si>
    <t>The Park Place project encompasses approximately 1,404,558 acres.</t>
  </si>
  <si>
    <t>Foxconn</t>
  </si>
  <si>
    <t>Mt Pleasant</t>
  </si>
  <si>
    <t>11210 County Line Rd</t>
  </si>
  <si>
    <t>https://www.foxconn.com/en-us</t>
  </si>
  <si>
    <t>Hon Hai Technology Group</t>
  </si>
  <si>
    <t>New Taipei City</t>
  </si>
  <si>
    <t>Foxconn, also known as Hon Hai Precision Industry Co., Ltd., is a Taiwanese multinational electronics contract manufacturer and a major supplier for companies like Apple.</t>
  </si>
  <si>
    <t>https://www.foxconn.com/en-us/about/group-profile</t>
  </si>
  <si>
    <t>https://www.foxconnwiofficial.com/, https://www.manufacturingdive.com/news/foxconn-ev-batteries-ohio-wisconsin-factories-lordstown-motors-apple-diversify-manufacturing-china/645778/</t>
  </si>
  <si>
    <t>2300 Hallock Young Rd</t>
  </si>
  <si>
    <t>https://www.fevsys.com/</t>
  </si>
  <si>
    <t>Taylor</t>
  </si>
  <si>
    <t>https://www.momentenergy.com/, https://www.momentenergy.com/news-articles/moment-energy-awarded-us-20-3-million-by-us-dept-of-energy-to-establish-first-certified-ev-battery-repurposing-facility-in-the-us</t>
  </si>
  <si>
    <t>615-770-8221</t>
  </si>
  <si>
    <t>Dave Verner</t>
  </si>
  <si>
    <t>david.verner@greshamsmith.com</t>
  </si>
  <si>
    <t>Sionic Energy’s breakthrough lithium-ion battery design is ready for rapid commercialization with backing from global automotive and battery industry leaders.</t>
  </si>
  <si>
    <t>Akku Energy Devices LLC</t>
  </si>
  <si>
    <t>Battery module and pack manufacturer specializing in micro-mobility, last-mile delivery vehicles, transportable energy storage, and stationary storage systems.</t>
  </si>
  <si>
    <t>Bo Lee</t>
  </si>
  <si>
    <t>BoLee@evtico.com</t>
  </si>
  <si>
    <t>303-808-4551</t>
  </si>
  <si>
    <t>https://akkuenergydevices.com/</t>
  </si>
  <si>
    <t>2650 E. 40th Ave.</t>
  </si>
  <si>
    <t>Questionairre</t>
  </si>
  <si>
    <t>Inspired Energy designs and manufactures smart rechargeable Li-Ion and NiMH batteries and chargers for portable applications, tailored to meet OEM needs.</t>
  </si>
  <si>
    <t>Siddarth Subramani</t>
  </si>
  <si>
    <t>siddarth.subramani@hatch.com</t>
  </si>
  <si>
    <t>905-486-0382</t>
  </si>
  <si>
    <t>375 North Shore Drive, 5th Floor</t>
  </si>
  <si>
    <t>412-497-2000</t>
  </si>
  <si>
    <t>Hatch is a professional services company with a long history in metals, energy and industry and a recognized name in the battery value chain.</t>
  </si>
  <si>
    <t xml:space="preserve"> https://www.hatch.com/en    ******NAATBatt Membership Roster and Website (NAATBATT.org), Questionnaire</t>
  </si>
  <si>
    <t>Nathan Silvernail</t>
  </si>
  <si>
    <t>nsilvernail@ppg.com</t>
  </si>
  <si>
    <t>Microporous</t>
  </si>
  <si>
    <t>https://microporous.net/</t>
  </si>
  <si>
    <t>596 Industrial Park Rd</t>
  </si>
  <si>
    <t>Piney Flats</t>
  </si>
  <si>
    <t>423-538-7111</t>
  </si>
  <si>
    <t>30 million</t>
  </si>
  <si>
    <t>sq m/yr</t>
  </si>
  <si>
    <t>Trent Capital Partners</t>
  </si>
  <si>
    <t>http://trentequity.com/Wordpress/?page_id=174</t>
  </si>
  <si>
    <t>Microporous is a leading manufacturer of high-performance separators for lead-acid and lithium-ion batteries, with facilities in Tennessee and Austria, supplying 23 countries globally.</t>
  </si>
  <si>
    <t>Brad Reed</t>
  </si>
  <si>
    <t>brad.reed@microporous.net</t>
  </si>
  <si>
    <t>423-793-4064</t>
  </si>
  <si>
    <t>Microporous develops and markets rubber, polyethylene (PE), and hybrid battery separators for lead-acid and lithium-ion batteries, operating facilities in Piney Flats, TN, and Feistritz, Austria.</t>
  </si>
  <si>
    <t>8/4/2022 9/10/2024</t>
  </si>
  <si>
    <t>6/21/2024 9/24/2024</t>
  </si>
  <si>
    <t>Lithium Extraction</t>
  </si>
  <si>
    <t>9176 Industrial Dr NE</t>
  </si>
  <si>
    <t xml:space="preserve">Covington </t>
  </si>
  <si>
    <t>https://www.electrive.com/2024/12/11/made-in-the-usa-ascend-ready-to-supply-lithium-carbonate-from-recycled-batteries/</t>
  </si>
  <si>
    <t>TO</t>
  </si>
  <si>
    <t>https://www.globenewswire.com/news-release/2025/01/28/3016237/0/en/Electra-Initiates-Feasibility-Study-for-Battery-Recycling-Refinery.html</t>
  </si>
  <si>
    <t>https://www.businesswire.com/news/home/20241210592074/en/Alus-and-Blue-Whale-Materials-Sign-Letter-of-Intent-to-Accelerate-U.S.-Battery-Materials-Market-Entry</t>
  </si>
  <si>
    <t>Blue Whale Materials’ proprietary technology recycles spent lithium-ion batteries to safely reclaim and responsibly supply a high value Blacksand™ product that contains cobalt, nickel, and lithium for the growing electrified economy.</t>
  </si>
  <si>
    <t>Van Dyk Recycling Solutions</t>
  </si>
  <si>
    <t>Equipment from Reckelberg Environmental Technologies (RET) to recycle lithium-ion batteries of all kinds and scrap fractions from the battery production</t>
  </si>
  <si>
    <t>https://vdrs.com/</t>
  </si>
  <si>
    <t>360 Dr. Martin Luther King Jr. Drive</t>
  </si>
  <si>
    <t>Norwalk</t>
  </si>
  <si>
    <t>203-967-1100</t>
  </si>
  <si>
    <t>https://vdrs.com/news-media/van-dyk-partners-with-reckelberg-environmental-technologies-to-enable-north-american-customers-to-recycle-ev-batteries/</t>
  </si>
  <si>
    <t>VAN DYK Recycling Solutions leads the North American market with over 340 MRFs and 2,400 recycling and sorting systems installed to date.</t>
  </si>
  <si>
    <t>412-605-4760</t>
  </si>
  <si>
    <t>9/4/2021 1/31/2025</t>
  </si>
  <si>
    <t>Timothy Raffeinner</t>
  </si>
  <si>
    <t>traffeinner@abbottfurnace.com</t>
  </si>
  <si>
    <t>Abbott Furnace Company creates Belt furnaces, pusher furnaces, roller hearth kilns (RHK) and lab furnaces for processing battery materials and manufacturing battery components.</t>
  </si>
  <si>
    <t>Abbott Furnace Company</t>
  </si>
  <si>
    <t>1/9/2024; 8/8/2024; 1/31/2025</t>
  </si>
  <si>
    <t>Aaron Powers</t>
  </si>
  <si>
    <t>apowers@maxcessintl.com</t>
  </si>
  <si>
    <t>360-724-8627</t>
  </si>
  <si>
    <t>Oak Brook</t>
  </si>
  <si>
    <t>222 W Memorial Rd</t>
  </si>
  <si>
    <t>405-755-1600</t>
  </si>
  <si>
    <t>Webex</t>
  </si>
  <si>
    <t>1035 Breezewood Ln</t>
  </si>
  <si>
    <t>Neenah</t>
  </si>
  <si>
    <t>920-729-6666</t>
  </si>
  <si>
    <t>https://www.maxcessintl.com/webex/, Questionairre</t>
  </si>
  <si>
    <t>Maxcess</t>
  </si>
  <si>
    <t>https://www.maxcessintl.com/</t>
  </si>
  <si>
    <t>Maxcess manufactures web guiding, tension control, slitting, die cutting, winding, precision rolls and vision components and machine integration for roll to roll converting and manufacturing processes.</t>
  </si>
  <si>
    <t>Fife OKC</t>
  </si>
  <si>
    <t>Test Cells and Coaters</t>
  </si>
  <si>
    <t>G6 Energy Corp</t>
  </si>
  <si>
    <t>gsixenergy.com</t>
  </si>
  <si>
    <t>Kearney Mine</t>
  </si>
  <si>
    <t>P0A 0B1</t>
  </si>
  <si>
    <t>Kearney</t>
  </si>
  <si>
    <t>647-254-0870</t>
  </si>
  <si>
    <t>G6 Energy Corp. (“G6”) is a private  company based in Toronto, Ontario that is developing a fully integrated natural graphite anode material producer.</t>
  </si>
  <si>
    <t>G6 owns a fully permitted, past producing flake graphite mine located approximately 250 km north of Toronto, Ontario, Canada. G6 Energy has also established a joint venture and technology collaboration arrangement with a South Korean process technology provider for the exclusive right to exploit both its proven processing IP for the production of spheronized purified graphite (SPG), and its extensive process and configuration expertise for the production of coated SPG (CSPG).</t>
  </si>
  <si>
    <t>Ian McCallum</t>
  </si>
  <si>
    <t>info@gsixenergy.com</t>
  </si>
  <si>
    <t>Bridge Green Upcycle</t>
  </si>
  <si>
    <t>Infinity Lab&amp;b Prototype Facility</t>
  </si>
  <si>
    <t>607-296-0372</t>
  </si>
  <si>
    <t>Battery recycling (hydro, pyro, and direct</t>
  </si>
  <si>
    <t>https://bridgegreenupcycle.com/</t>
  </si>
  <si>
    <t>Annamarie Chironis</t>
  </si>
  <si>
    <t>annamarie@bridgegreenupcycle.com</t>
  </si>
  <si>
    <t xml:space="preserve">Bridge Green repurposes and recycles lithium-ion batteries using advanced supply chain logistics, AI-driven state-of-health predictions, and materials process improvements to support sustainable clean energy technologies.
</t>
  </si>
  <si>
    <t>BioLogic</t>
  </si>
  <si>
    <t>Seyssinet-Pariset</t>
  </si>
  <si>
    <t>Isère </t>
  </si>
  <si>
    <t>BioLogic designs and manufactures precise testing equipment and software for the battery industry, including modular potentiostat/galvanostat systems and battery cyclers with Native EIS for energy storage R&amp;D.</t>
  </si>
  <si>
    <t>William Eggers</t>
  </si>
  <si>
    <t>William.f.eggers@biologic.us</t>
  </si>
  <si>
    <t>866-360-4483</t>
  </si>
  <si>
    <t>9050 Executive Park Drive, Suite 110C</t>
  </si>
  <si>
    <t>Knoxville</t>
  </si>
  <si>
    <t>865-769-3800</t>
  </si>
  <si>
    <t>Tesing Equipment</t>
  </si>
  <si>
    <t>www.biologic.net</t>
  </si>
  <si>
    <t xml:space="preserve">EMBS Battery Systems </t>
  </si>
  <si>
    <t>Noemi Romero</t>
  </si>
  <si>
    <t>Noemi.Romero@prettl-electronics.com</t>
  </si>
  <si>
    <t xml:space="preserve"> 864-220-1010</t>
  </si>
  <si>
    <t>Prettl Produktions Holding GmbH</t>
  </si>
  <si>
    <t>Pfullingen</t>
  </si>
  <si>
    <t>BW</t>
  </si>
  <si>
    <t>https://www.prettl.com/en/home</t>
  </si>
  <si>
    <t xml:space="preserve">EMBS North America </t>
  </si>
  <si>
    <t>1721-A White Horse Rd.</t>
  </si>
  <si>
    <t>864-220-1010</t>
  </si>
  <si>
    <t>The company designs and manufactures battery systems (3.6V–60V) for cordless applications, with expertise in BMS, mass production, in-house testing, and automated manufacturing processes.</t>
  </si>
  <si>
    <t>https://embatterysystems.com/</t>
  </si>
  <si>
    <t xml:space="preserve">SD AP MK </t>
  </si>
  <si>
    <t>7/18/2024 2/1/2025</t>
  </si>
  <si>
    <t>Dolav USA</t>
  </si>
  <si>
    <t>Alyssia.Bostrom@dolav-usa.com</t>
  </si>
  <si>
    <t>Alyssia Bostrom</t>
  </si>
  <si>
    <t>865-230-3201</t>
  </si>
  <si>
    <t>Dolav specializes in durable, high-quality storage solutions, including ENVAION products for safe lithium-ion battery storage and transportation, powered by Akkugrain technology and UN-certified for safety and compliance.</t>
  </si>
  <si>
    <t>b.satterfield@maccor.com</t>
  </si>
  <si>
    <t>Bryan Satterfield</t>
  </si>
  <si>
    <t>8/26/2021 2/1/2025</t>
  </si>
  <si>
    <t>http://www.maccor.com</t>
  </si>
  <si>
    <t>Maccor, Inc - West</t>
  </si>
  <si>
    <t>780 Montague Expwy</t>
  </si>
  <si>
    <t>95131</t>
  </si>
  <si>
    <t>Testing Equipment</t>
  </si>
  <si>
    <t>This secondary facility is primarily for service and installation.</t>
  </si>
  <si>
    <t>Surge Battery Metals</t>
  </si>
  <si>
    <t>Nevada North Lithium Project</t>
  </si>
  <si>
    <t>https://surgebatterymetals.com/</t>
  </si>
  <si>
    <t>West Vancouver</t>
  </si>
  <si>
    <t>Michael Harris</t>
  </si>
  <si>
    <t>michael@surgebatterymetals.com</t>
  </si>
  <si>
    <t>778-951-4869</t>
  </si>
  <si>
    <t>The project focuses on exploring clean, high-grade lithium energy metals in Nevada, USA.</t>
  </si>
  <si>
    <t>604-662-8184</t>
  </si>
  <si>
    <t>Elko</t>
  </si>
  <si>
    <t>Excelitas Technologies</t>
  </si>
  <si>
    <t>910 Clopper Rd</t>
  </si>
  <si>
    <t>Gaithersburg</t>
  </si>
  <si>
    <t>301-990-8700</t>
  </si>
  <si>
    <t>https://www.noblelight.com/en/etc/home_etc/home_noblelight.html</t>
  </si>
  <si>
    <t>https://www.excelitas.com/</t>
  </si>
  <si>
    <t>12/29/2023 2/1/2025</t>
  </si>
  <si>
    <t>Heraeus Noblelight America LLC was purchased in January 2024, so the new name is Excelitas Technologies.</t>
  </si>
  <si>
    <t>Email from Susan Mitchell</t>
  </si>
  <si>
    <t>susan@b2bmarketingsource.com</t>
  </si>
  <si>
    <t>Fluence Energy</t>
  </si>
  <si>
    <t>Arlington</t>
  </si>
  <si>
    <t>LIB SC DB Email</t>
  </si>
  <si>
    <t>Fluence Energy is a global company that provides energy storage products, services, and software for renewables and storage.</t>
  </si>
  <si>
    <t>https://fluenceenergy.com/</t>
  </si>
  <si>
    <t>428 E. Winchester St #210</t>
  </si>
  <si>
    <t>Murray</t>
  </si>
  <si>
    <t>Pestana Solutions</t>
  </si>
  <si>
    <t>https://jillpestana.com/</t>
  </si>
  <si>
    <t>https://jillpestana.com/techical-consulting/</t>
  </si>
  <si>
    <t>Jill Pestana provides technical consulting in battery safety, reliability, and risk management, specializing in failure analysis, forensic investigations, and safety standards for energy storage systems.</t>
  </si>
  <si>
    <t>jill.pestana@pestanasolutions.com</t>
  </si>
  <si>
    <t>Syensqo</t>
  </si>
  <si>
    <t>Solgain - Dry coating method for battery cathodes</t>
  </si>
  <si>
    <t>Electrode and Cell Manufacturing</t>
  </si>
  <si>
    <t>https://www.syensqo.com/en/</t>
  </si>
  <si>
    <t>100 Acorn Park Dr Suite 400, 4th Floor</t>
  </si>
  <si>
    <t>02140</t>
  </si>
  <si>
    <t>908-465-0121</t>
  </si>
  <si>
    <t>https://www.syensqo.com/en/brands/solgain#:~:text=DRY%20IS%20THE%20NEW%20WET%20FOR%20BATTERY,of%20the%20market%20challenges%20in%20this%20area.</t>
  </si>
  <si>
    <t>Syensqo is a Belgian multinational materials company. It was estbalished in December 2023, through the spin-off from Solvay.</t>
  </si>
  <si>
    <t>Sonocharge Energy</t>
  </si>
  <si>
    <t>https://www.sonochargeenergy.com/</t>
  </si>
  <si>
    <t xml:space="preserve">Acoustic-Driven Rejuvenation of Rechargeable Batteries </t>
  </si>
  <si>
    <t>6335 Ferris Square, Suite A</t>
  </si>
  <si>
    <t>800-505-7283</t>
  </si>
  <si>
    <t>https://www.sonochargeenergy.com/about-us</t>
  </si>
  <si>
    <t>Sonocharge uses surface acoustic wave technology to extend battery cell life and rejuvenate cells by restoring electrolytes and lithium, offering a non-destructive, sustainable alternative to traditional recycling methods.</t>
  </si>
  <si>
    <t xml:space="preserve">TARDIS-J: Tunable Activation &amp; Regeneration in Devices using In-Situ Jamming </t>
  </si>
  <si>
    <t>Estimated $2,500,00</t>
  </si>
  <si>
    <t>SeaLion Energy develops low-cost, low-GHG nanoscale polymer coatings to extend battery cycle life, protect electrodes, and regenerate degraded cells, compatible with various chemistries and scalable for manufacturing.</t>
  </si>
  <si>
    <t>SeaLion Energy</t>
  </si>
  <si>
    <t>https://sealionenergy.com/</t>
  </si>
  <si>
    <t>breeja@sealionenergy.com</t>
  </si>
  <si>
    <t>5000 Forbes Ave</t>
  </si>
  <si>
    <t xml:space="preserve">https://sealionenergy.com/#about, </t>
  </si>
  <si>
    <t>Estimated $1,623,752; Early stage startup from Dr. Reeja Jayan's lab at Carnegie Mellon University (CMU)</t>
  </si>
  <si>
    <t>Ateios Systems</t>
  </si>
  <si>
    <t>https://ateios.com/</t>
  </si>
  <si>
    <t>7979 S Energy Dr</t>
  </si>
  <si>
    <t>330-310-1323</t>
  </si>
  <si>
    <t>Awarded one-year sole-source contract from US Army Contracting Command in Adelphi, Md. To produce 3Ah Li-ion batteries with the ability for reduced fire risk from battlefield damage.</t>
  </si>
  <si>
    <t>Ateios Systems, under a U.S. Army contract, will produce 3Ah Li-ion batteries with reduced fire risk, featuring Ateios electrolyte, Gr-based anode, and semi-solid-state NMC cathode for military use.</t>
  </si>
  <si>
    <t>1+</t>
  </si>
  <si>
    <t>https://www.militaryaerospace.com/power/article/55241290/lithium-ion-batteries-reduced-fire-risk, https://www.wric.com/business/press-releases/ein-presswire/770751457/ateios-systems-partners-with-multiple-battery-assemblers-to-achieve-gwh-capacity-of-batteries-with-raicore-inside/</t>
  </si>
  <si>
    <t>Iontra</t>
  </si>
  <si>
    <t>State-sensing technology for pack manufacturing</t>
  </si>
  <si>
    <t>https://iontra.com/</t>
  </si>
  <si>
    <t>7025 South Fulton St Unit 100</t>
  </si>
  <si>
    <t>720-468-0206</t>
  </si>
  <si>
    <t>https://www.prnewswire.com/news-releases/iontra-selected-for-arpa-e-circular-grant-to-revolutionize-ev-battery-life-302295719.html, https://iontra.com/about/, https://rocketreach.co/iontra-inc-profile_b471feabfc53a3a2</t>
  </si>
  <si>
    <t>3-year project in collaboration with Idaho National Lab and Freudenberg Power Systems</t>
  </si>
  <si>
    <t>Iontra develops advanced battery charging technology that enhances battery performance, extends lifespan, and improves safety across various applications by optimizing charge efficiency and reducing degradation.</t>
  </si>
  <si>
    <t xml:space="preserve">Asahi Kasei Honda Battery Separator Corp </t>
  </si>
  <si>
    <t xml:space="preserve">Asahi Kasei and Honda are converting an existing Asahi Kasei subsidiary in Canada into a joint venture for lithium-ion battery separator production. </t>
  </si>
  <si>
    <t>https://www.asahi-kasei.com/</t>
  </si>
  <si>
    <t>Asahi Kasei and Honda</t>
  </si>
  <si>
    <t>Kanto</t>
  </si>
  <si>
    <t>Previously called E-Materials Canada Corp)</t>
  </si>
  <si>
    <t>5088 Highway 140</t>
  </si>
  <si>
    <t>Port Colborne</t>
  </si>
  <si>
    <t>L3K 5V5</t>
  </si>
  <si>
    <t>https://www.greencarcongress.com/2024/11/20241102-honda.html, https://www.asahi-kasei.com/, https://pub-niagararegion.escribemeetings.com/filestream.ashx?DocumentId=38975#:~:text=%E2%80%A2%20E%2DMaterials%20Canada%20Corporation,City%20of%20Port%20Colborne%20and</t>
  </si>
  <si>
    <t>Nyobolt</t>
  </si>
  <si>
    <t>N o</t>
  </si>
  <si>
    <t>https://cleantechnica.com/2024/07/04/new-battery-chemistry-from-nyobolt-promises-faster-charging-for-electric-cars/#google_vignette, https://nyobolt.com/contact</t>
  </si>
  <si>
    <t>https://nyobolt.com/</t>
  </si>
  <si>
    <t>4 Crosby Drive</t>
  </si>
  <si>
    <t>01730</t>
  </si>
  <si>
    <t>781-312-3125</t>
  </si>
  <si>
    <t>Nyobolt develops and prototypes advanced lithium-ion battery cells in Bedford, Massachusetts, specializing in ultra-fast charging technology and high-performance energy storage solutions for electric vehicles and other applications.</t>
  </si>
  <si>
    <t>SandboxAQ</t>
  </si>
  <si>
    <t>Predict battery shelf-life testing and predictive maintenance</t>
  </si>
  <si>
    <t>https://www.sandboxaq.com/</t>
  </si>
  <si>
    <t>780 High St</t>
  </si>
  <si>
    <t>https://www.sandboxaq.com/press/sandboxaq-reaches-significant-milestone-in-advancing-battery-shelf-life-testing-and-predictive-maintenance-for-us-army?utm_source=chatgpt.com</t>
  </si>
  <si>
    <t>SandboxAQ collaborates with the U.S. Army to enhance battery shelf-life predictions and predictive maintenance using AI-driven Large Quantitative Models.</t>
  </si>
  <si>
    <t xml:space="preserve">Questionnaire </t>
  </si>
  <si>
    <t>Lucid Motors</t>
  </si>
  <si>
    <t>Lucid AMP-1</t>
  </si>
  <si>
    <t>https://lucidmotors.com/</t>
  </si>
  <si>
    <t>317 S Thornton Rd</t>
  </si>
  <si>
    <t>https://www.globalfleet.com/en/technology-and-innovation/global/analysis/battery-series-lucid-motors-has-unique-battery-tech-and-new-strategy?t%5B0%5D=Battery%20Technology&amp;curl=1</t>
  </si>
  <si>
    <t xml:space="preserve">Lucid selects the best battery cells from established suppliers based on their specific performance requirements and then integrates them into their vehicles' unique battery packs. </t>
  </si>
  <si>
    <t>250 (Planned)</t>
  </si>
  <si>
    <t>380 (Planned)</t>
  </si>
  <si>
    <t>183 (Planned)</t>
  </si>
  <si>
    <t>500 (Planned)</t>
  </si>
  <si>
    <t>62 (Planned)</t>
  </si>
  <si>
    <t>90 (Planned)</t>
  </si>
  <si>
    <t>1100 (Planned)</t>
  </si>
  <si>
    <t>132 (Planned)</t>
  </si>
  <si>
    <t>200 (Planned)</t>
  </si>
  <si>
    <t>176 (Planned)</t>
  </si>
  <si>
    <t>100 (Planned)</t>
  </si>
  <si>
    <t>750 (Planned)</t>
  </si>
  <si>
    <t>153 (Planned)</t>
  </si>
  <si>
    <t>152 (Planned)</t>
  </si>
  <si>
    <t>180 (Planned)</t>
  </si>
  <si>
    <t>160 (Planned)</t>
  </si>
  <si>
    <t>150 (Planned)</t>
  </si>
  <si>
    <t>260 (Planned)</t>
  </si>
  <si>
    <t>300 (Planned)</t>
  </si>
  <si>
    <t>400 (Planned)</t>
  </si>
  <si>
    <t>40-125</t>
  </si>
  <si>
    <t>345 (Planned)</t>
  </si>
  <si>
    <t>65 (Planned)</t>
  </si>
  <si>
    <t>1763 (Planned)</t>
  </si>
  <si>
    <t>588 (Planned)</t>
  </si>
  <si>
    <t>125 (Planned)</t>
  </si>
  <si>
    <t>290 (Planned)</t>
  </si>
  <si>
    <t>860 (Planned)</t>
  </si>
  <si>
    <t>43 (Planned)</t>
  </si>
  <si>
    <t>89 (Planned)</t>
  </si>
  <si>
    <t>1000 (Planned)</t>
  </si>
  <si>
    <t>120 (Planned)</t>
  </si>
  <si>
    <t>350 (Planned)</t>
  </si>
  <si>
    <t>169 (Planned)</t>
  </si>
  <si>
    <t>101 (Planned)</t>
  </si>
  <si>
    <t>115 (Planned)</t>
  </si>
  <si>
    <t>85 (Planned)</t>
  </si>
  <si>
    <t>60 (Planned)</t>
  </si>
  <si>
    <t>640 (Planned)</t>
  </si>
  <si>
    <t>275 (Planned)</t>
  </si>
  <si>
    <t>80 (Planned)</t>
  </si>
  <si>
    <t>141 (Planned)</t>
  </si>
  <si>
    <t>96 (Planned)</t>
  </si>
  <si>
    <t>700 (Planned)</t>
  </si>
  <si>
    <r>
      <t>NDE has developed a novel inorganic liquid Phospholyte</t>
    </r>
    <r>
      <rPr>
        <sz val="11"/>
        <rFont val="Aptos Narrow"/>
        <family val="2"/>
      </rPr>
      <t>®</t>
    </r>
    <r>
      <rPr>
        <sz val="11"/>
        <rFont val="Calibri"/>
        <family val="2"/>
        <scheme val="minor"/>
      </rPr>
      <t xml:space="preserve"> electrolyte for lithium batteries, enhancing safety, performance, and energy density and is now expanding commercially.</t>
    </r>
  </si>
  <si>
    <t>124 (Planned)</t>
  </si>
  <si>
    <t>1170 (Planned)</t>
  </si>
  <si>
    <t>2000 (Planned)</t>
  </si>
  <si>
    <t>330 (Planned)</t>
  </si>
  <si>
    <t>5800 (Planned)</t>
  </si>
  <si>
    <t>5000 (Planned)</t>
  </si>
  <si>
    <t>1700 (Planned)</t>
  </si>
  <si>
    <t>204 (Planned)</t>
  </si>
  <si>
    <t>720 (Planned)</t>
  </si>
  <si>
    <t>2600 (Planned)</t>
  </si>
  <si>
    <t>2350 (Planned)</t>
  </si>
  <si>
    <t>2200 (Planned)</t>
  </si>
  <si>
    <t>3500 (Planned)</t>
  </si>
  <si>
    <t>1600 (Planned)</t>
  </si>
  <si>
    <t>800 (Planned)</t>
  </si>
  <si>
    <t>3000 (Planned)</t>
  </si>
  <si>
    <t>1200 (Planned)</t>
  </si>
  <si>
    <t>135 (Planned)</t>
  </si>
  <si>
    <t>900 (Planned)</t>
  </si>
  <si>
    <t>287 (Planned)</t>
  </si>
  <si>
    <t>2500 (Planned)</t>
  </si>
  <si>
    <t>2100 (Planned)</t>
  </si>
  <si>
    <t>4000  (Planned)</t>
  </si>
  <si>
    <t>575  (Planned)</t>
  </si>
  <si>
    <t>600  (Planned)</t>
  </si>
  <si>
    <t>850  (Planned)</t>
  </si>
  <si>
    <t>1400  (Planned)</t>
  </si>
  <si>
    <t>2500  (Planned)</t>
  </si>
  <si>
    <t>1300  (Planned)</t>
  </si>
  <si>
    <t>7500 (Planned)</t>
  </si>
  <si>
    <t>4400 (Planned)</t>
  </si>
  <si>
    <t>6000 (Planned)</t>
  </si>
  <si>
    <t>1454 (Planned)</t>
  </si>
  <si>
    <t>143 (Planned)</t>
  </si>
  <si>
    <t>144 (Planned)</t>
  </si>
  <si>
    <t>2400 (Planned)</t>
  </si>
  <si>
    <t>1400 (Planned)</t>
  </si>
  <si>
    <t>98 (Planned)</t>
  </si>
  <si>
    <t>270 (Planned)</t>
  </si>
  <si>
    <t>110 (Planned)</t>
  </si>
  <si>
    <t>71 (Planned)</t>
  </si>
  <si>
    <t>104 (Planned)</t>
  </si>
  <si>
    <t>150</t>
  </si>
  <si>
    <t>ACP Technologies</t>
  </si>
  <si>
    <t>https://acp-technologies.net/</t>
  </si>
  <si>
    <t>25027 Stephens St</t>
  </si>
  <si>
    <t>St Clair Shores</t>
  </si>
  <si>
    <t>ACP Technologies focuses on developing domestic sources of affordable, carbon-based materials used in producing strategic materials such as carbon fiber, synthetic graphite, and carbon-carbon composites.</t>
  </si>
  <si>
    <t>586-359-6124</t>
  </si>
  <si>
    <t>Advanced Carbon Products</t>
  </si>
  <si>
    <t xml:space="preserve">ACP Technologies </t>
  </si>
  <si>
    <t>Carbon-based materials</t>
  </si>
  <si>
    <t>https://advcarpro.com/</t>
  </si>
  <si>
    <t>3651 KY-773</t>
  </si>
  <si>
    <t>Hitchins</t>
  </si>
  <si>
    <t>346-259-2927</t>
  </si>
  <si>
    <t>https://advcarpro.com/technology.html</t>
  </si>
  <si>
    <t>Advanced Carbon Products, LLC specializes in developing carbon product technologies that convert low-value oils into high-value products, with the goal to reduce costs and provide cost-effective processes.</t>
  </si>
  <si>
    <t>ICL Group</t>
  </si>
  <si>
    <t>ICL Group Manufacturing Plant</t>
  </si>
  <si>
    <t>https://www.icl-group.com/</t>
  </si>
  <si>
    <t>St Louis</t>
  </si>
  <si>
    <t>Tel Aviv</t>
  </si>
  <si>
    <t>https://investors.icl-group.com/reports-news-and-events/press-releases/press-releases-details/2023/ICL-Breaks-Ground-on-400-Million-Battery-Materials-Manufacturing-Plant-in-St.-Louis/default.aspx, https://www.energy-storage.news/aleees-to-provide-technology-for-icl-groups-lfp-cathode-facility-in-us/</t>
  </si>
  <si>
    <t>Collaboration with Aleees</t>
  </si>
  <si>
    <t>Amionx</t>
  </si>
  <si>
    <t>Battery safety</t>
  </si>
  <si>
    <t>https://www.amionxsafecore.com/</t>
  </si>
  <si>
    <t>1330 Park Center Dr Suite B</t>
  </si>
  <si>
    <t>https://www.prnewswire.com/news-releases/li-fun-and-amionx-expand-relationship-with-safecore-license-301903338.html</t>
  </si>
  <si>
    <t>Arbor Batteries</t>
  </si>
  <si>
    <t>Arbor Batteries R&amp;D Facility</t>
  </si>
  <si>
    <t>https://arborbatteries.com/</t>
  </si>
  <si>
    <t>507 W Jefferson St</t>
  </si>
  <si>
    <t>Arbor Batteries is a Michigan-based company developing lithium-ion battery technology that enables 10-minute fast charging without sacrificing energy density or cycle life.</t>
  </si>
  <si>
    <t>https://legacy.www.sbir.gov/node/2123835, https://innovationpartnerships.umich.edu/company/arbor-batteries/</t>
  </si>
  <si>
    <t>Applied Spectra</t>
  </si>
  <si>
    <t>LA and LIBS analytical instruments</t>
  </si>
  <si>
    <t>https://appliedspectra.com/</t>
  </si>
  <si>
    <t>950 Riverside Parkway, Suite 90</t>
  </si>
  <si>
    <t>West Sacramento</t>
  </si>
  <si>
    <t>510-657-7679</t>
  </si>
  <si>
    <t>https://appliedspectra.com/contact-us.html</t>
  </si>
  <si>
    <t>Anthro Energy</t>
  </si>
  <si>
    <t>Gwh/yr</t>
  </si>
  <si>
    <t>https://www.anthroenergy.com/</t>
  </si>
  <si>
    <t>https://www.prweb.com/releases/us-department-of-energy-selects-anthro-energy-for-24-9-million-grant-under-bipartisan-infrastructure-law-to-build-us-owned-advanced-electrolyte-production-facility-302284289.html</t>
  </si>
  <si>
    <t>Anthro Energy develops advanced electrolytes to enhance lithium-ion battery safety and performance.</t>
  </si>
  <si>
    <t>Anthro Energy HQ</t>
  </si>
  <si>
    <t>2095 North Loop Rd</t>
  </si>
  <si>
    <t>408-703-2967</t>
  </si>
  <si>
    <t>https://www.anthroenergy.com/contact/, https://therealdeal.com/san-francisco/2024/11/06/anthro-energy-to-move-headquarters-from-san-jose-to-alameda/</t>
  </si>
  <si>
    <t>HQ used to be in San Jose</t>
  </si>
  <si>
    <t>Armor Battery Films</t>
  </si>
  <si>
    <t>En' Safe® primed aluminum and copper foils</t>
  </si>
  <si>
    <t>Armor Battery Films produces En' Safe® primed foils to improve battery performance.</t>
  </si>
  <si>
    <t>https://www.armorbatteryfilms.com/</t>
  </si>
  <si>
    <t>2900 Earhart Ct #220</t>
  </si>
  <si>
    <t>Hebron</t>
  </si>
  <si>
    <t>859-689-2100</t>
  </si>
  <si>
    <t>Nantes</t>
  </si>
  <si>
    <t>https://www.armorbatteryfilms.com/contact-us</t>
  </si>
  <si>
    <t>Associated Environmental Systems</t>
  </si>
  <si>
    <t>Environmental test chambers for battery testing</t>
  </si>
  <si>
    <t>https://www.associatedenvironmentalsystems.com/</t>
  </si>
  <si>
    <t>8 Post Office Square</t>
  </si>
  <si>
    <t>Acton</t>
  </si>
  <si>
    <t>01720</t>
  </si>
  <si>
    <t>978-772-0022</t>
  </si>
  <si>
    <t>AES provides environmental test chambers for lithium-ion battery testing.</t>
  </si>
  <si>
    <t>https://www.associatedenvironmentalsystems.com/the-aes-guide-to-lithium-ion-battery-test-chambers</t>
  </si>
  <si>
    <t>Mid-West Service Center</t>
  </si>
  <si>
    <t>N Dexter St</t>
  </si>
  <si>
    <t>Ionia</t>
  </si>
  <si>
    <t>616-841-0211</t>
  </si>
  <si>
    <t>West Coast Service Center</t>
  </si>
  <si>
    <t>1446 Franklin St</t>
  </si>
  <si>
    <t>ATS Industrial Automation</t>
  </si>
  <si>
    <t>Battery module assembly and testing lines</t>
  </si>
  <si>
    <t>https://atsindustrialautomation.com/</t>
  </si>
  <si>
    <t>7115 Green Meadows Dr</t>
  </si>
  <si>
    <t>614-888-2344</t>
  </si>
  <si>
    <t>https://www.dispatch.com/story/news/local/communities/olentangy-valley/2022/03/16/lewis-center-ats-industrial-automation-opens-gm-electric-vehicle-battery-assembly-facility/7068125001/</t>
  </si>
  <si>
    <t>ATS Corporation</t>
  </si>
  <si>
    <t>https://atsautomation.com/</t>
  </si>
  <si>
    <t>ATS Industrial Automation provides automated battery assembly and testing solutions for electric vehicles.</t>
  </si>
  <si>
    <t>ATS Life Sciences Chicago</t>
  </si>
  <si>
    <t>5655 Meadowbrook Industrial Court</t>
  </si>
  <si>
    <t>Rolling Meadows</t>
  </si>
  <si>
    <t>847-925-1234</t>
  </si>
  <si>
    <t>https://atsautomation.com/companies-3/locations/</t>
  </si>
  <si>
    <t>Avicenne Energy</t>
  </si>
  <si>
    <t>https://www.avicenneenergyus.com/</t>
  </si>
  <si>
    <t>117 Cambridge Rd</t>
  </si>
  <si>
    <t>Landenberg</t>
  </si>
  <si>
    <t>https://www.avicenne.com/</t>
  </si>
  <si>
    <t>Avicenne Energy U.S. provides consulting services in the rechargeable battery and energy storage industries.</t>
  </si>
  <si>
    <t>And Battery Aero</t>
  </si>
  <si>
    <t>Aviation-specific li-ion batteries</t>
  </si>
  <si>
    <t>https://www.and.aero/</t>
  </si>
  <si>
    <t>196 Castro St</t>
  </si>
  <si>
    <t>650-450-9846</t>
  </si>
  <si>
    <t>https://aerospaceamerica.aiaa.org/startup-sees-need-for-aviation-specific-batteries/</t>
  </si>
  <si>
    <t>And Battery Aero develops lithium-ion batteries optimized for aviation, enhancing energy density and efficiency.</t>
  </si>
  <si>
    <t>BattGenie Inc.</t>
  </si>
  <si>
    <t>https://battgenie.life/</t>
  </si>
  <si>
    <t>4625 Union Bay PI NE</t>
  </si>
  <si>
    <t>Seattle</t>
  </si>
  <si>
    <t>206-395-5087</t>
  </si>
  <si>
    <t>https://battgenie.life/contact/</t>
  </si>
  <si>
    <t>BattGenie Inc. develops software to improve lithium-ion battery performance and safety.</t>
  </si>
  <si>
    <t>Green Energy Origin</t>
  </si>
  <si>
    <t>GEO Woodland R&amp;D Center</t>
  </si>
  <si>
    <t>Advanced energy materials for automotive and li-ion battery applications</t>
  </si>
  <si>
    <t>https://www.geosi.com/</t>
  </si>
  <si>
    <t>Woodland</t>
  </si>
  <si>
    <t>Luxembourg City</t>
  </si>
  <si>
    <t>https://www.geosi.com/careers</t>
  </si>
  <si>
    <t>GEO develops eco-friendly energy materials for automotive and battery industries.</t>
  </si>
  <si>
    <t>GEO made a job posting "Research &amp; Development (R&amp;D) Manager" in Woodland, TX on their careers site</t>
  </si>
  <si>
    <t>Aionics, Inc</t>
  </si>
  <si>
    <t>AI-driven battery material design and consulting services</t>
  </si>
  <si>
    <t>https://aionics.io/</t>
  </si>
  <si>
    <t>380 Hamilton Ave Unit 184</t>
  </si>
  <si>
    <t>https://www.cbinsights.com/company/aionics, https://aionics.io/about/</t>
  </si>
  <si>
    <t>Aionics uses AI and simulation to design advanced materials for clean energy applications.</t>
  </si>
  <si>
    <t>Lyten Nevada Gigafactory</t>
  </si>
  <si>
    <t>Lithium-sulfur batteries</t>
  </si>
  <si>
    <t>Reno AirLogistics Park</t>
  </si>
  <si>
    <t>https://lyten.com/2024/10/15/lyten-announces-plans-to-build-the-worlds-first-lithium-sulfur-battery-gigafactory-in-nevada/, https://www.reuters.com/technology/us-startup-lyten-invest-over-1-bln-nevada-lithium-sulfur-battery-factory-2024-10-15/</t>
  </si>
  <si>
    <t>Lyten develops lithium-sulfur batteries using 3D graphene for various applications.</t>
  </si>
  <si>
    <t>Amplify Cell Technologies</t>
  </si>
  <si>
    <t>Marshall County Battery Cell Manufacturing Plant</t>
  </si>
  <si>
    <t>https://amplifycelltech.com/</t>
  </si>
  <si>
    <t>Chickasaw Trail Industrial Park</t>
  </si>
  <si>
    <t>Byhalia</t>
  </si>
  <si>
    <t>https://www.paccar.com/news/current-news/2024/amplify-cell-technologies-begins-construction-of-mississippi-battery-cell-factory/, https://www.daimlertruck.com/en/newsroom/pressrelease/amplify-cell-technologies-a-joint-venture-between-accelera-by-cummins-daimler-truck-and-paccar-begins-construction-of-mississippi-battery-cell-factory-52757135</t>
  </si>
  <si>
    <t>Beta Technologies</t>
  </si>
  <si>
    <t>https://www.beta.team/</t>
  </si>
  <si>
    <t>Battery Development &amp; Test Center</t>
  </si>
  <si>
    <t>75 Swanton Rd</t>
  </si>
  <si>
    <t>St Albans</t>
  </si>
  <si>
    <t>VT</t>
  </si>
  <si>
    <t>05478</t>
  </si>
  <si>
    <t>https://www.beta.team/contact/</t>
  </si>
  <si>
    <t>802-281-3623</t>
  </si>
  <si>
    <t>South Burlington</t>
  </si>
  <si>
    <t>Beta Technologies is a private company that manufactures electric aircraft and charging infrastructure.</t>
  </si>
  <si>
    <t>Blue Current</t>
  </si>
  <si>
    <t>https://bluecurrent.com/</t>
  </si>
  <si>
    <t>25821 Industrial Blvd</t>
  </si>
  <si>
    <t>https://bluecurrent.com/about/, https://bluecurrent.com/news/2023-momentum-release/</t>
  </si>
  <si>
    <t>Blue Current is developing silicon-based solid-state batteries for safer, high-energy-density energy storage solutions.</t>
  </si>
  <si>
    <t>Bry-Air Inc</t>
  </si>
  <si>
    <t>Bry-Air Inc Sunbury Facility</t>
  </si>
  <si>
    <t>Dehumidification systems for battery dry rooms</t>
  </si>
  <si>
    <t>https://www.bryair.com/</t>
  </si>
  <si>
    <t>10793 Mill St</t>
  </si>
  <si>
    <t>Sunbury</t>
  </si>
  <si>
    <t>740-965-2974</t>
  </si>
  <si>
    <t>By-Air Inc</t>
  </si>
  <si>
    <t>https://bry-air.com/news/the-battery-show-2023-booth-3118/?srsltid=AfmBOoqPBnb8F6DMPgr21YkAOsAs8nQiPI4k7XeVMCGALi6Ymhf8y0xh</t>
  </si>
  <si>
    <t>CBC America</t>
  </si>
  <si>
    <t>Aluminum laminated film</t>
  </si>
  <si>
    <t>https://www.cbcamerica.com/battery</t>
  </si>
  <si>
    <t>21241 S Western Ave #160</t>
  </si>
  <si>
    <t>Torrance</t>
  </si>
  <si>
    <t>310-222-8600</t>
  </si>
  <si>
    <t>CBC Group</t>
  </si>
  <si>
    <t>https://www.cbridgecap.com/</t>
  </si>
  <si>
    <t>Singapore City</t>
  </si>
  <si>
    <t>CBC America supplies materials and technologies for the lithium-ion battery industry, including components for battery cells and aluminum laminated film for battery pouches.</t>
  </si>
  <si>
    <t>Fluor</t>
  </si>
  <si>
    <t>https://www.fluor.com/</t>
  </si>
  <si>
    <t>6700 Las Colinas Blvd</t>
  </si>
  <si>
    <t>469-398-7000</t>
  </si>
  <si>
    <t>Fluor Corp</t>
  </si>
  <si>
    <t>https://www.fluor.com/about-fluor/locations, email</t>
  </si>
  <si>
    <t>Ryan Ouderkirk</t>
  </si>
  <si>
    <t>ryan.ouderkirk@fluor.com</t>
  </si>
  <si>
    <t>https://cellblockfcs.com/</t>
  </si>
  <si>
    <t>234 Northeast Road, Unit 5</t>
  </si>
  <si>
    <t>Standish</t>
  </si>
  <si>
    <t>ME</t>
  </si>
  <si>
    <t>800-440-4119</t>
  </si>
  <si>
    <t>CellBlock FCS LLC</t>
  </si>
  <si>
    <t>Ahmad's email on 2.11.25</t>
  </si>
  <si>
    <t>System Integrations</t>
  </si>
  <si>
    <t>https://coulombsolutions.com/</t>
  </si>
  <si>
    <t>Coulomb Solutions Inc. (CSI)</t>
  </si>
  <si>
    <t>705 Columbia Avenue</t>
  </si>
  <si>
    <t>Lithium-ion risk consulting</t>
  </si>
  <si>
    <t>Jensen Hughes</t>
  </si>
  <si>
    <t>https://www.jensenhughes.com/services/lithium-ion-risk-consulting</t>
  </si>
  <si>
    <t>8830 Stanford Boulevard Suite 300</t>
  </si>
  <si>
    <t>Advanced Battery Systems Consulting, LLC</t>
  </si>
  <si>
    <t>https://advancedbatteryconsulting.com/</t>
  </si>
  <si>
    <t>949-466-0756</t>
  </si>
  <si>
    <t>Trabuco Cyn</t>
  </si>
  <si>
    <t>https://titanlithiuminc.com/</t>
  </si>
  <si>
    <t>CDSG Lithium (China Dongsheng International Inc.)</t>
  </si>
  <si>
    <t>Titan Lithium</t>
  </si>
  <si>
    <t>https://titanlithiuminc.com/titan-lithium</t>
  </si>
  <si>
    <t>4005 West Reno Ave Suite F</t>
  </si>
  <si>
    <t>Las Vegas</t>
  </si>
  <si>
    <t>702-595-2247</t>
  </si>
  <si>
    <t xml:space="preserve">  February 17, 2025</t>
  </si>
  <si>
    <t>G6 Energy Corp. is a private  company based in Toronto, Ontario that is developing a fully integrated natural graphite anode material producer.</t>
  </si>
  <si>
    <t>LithiumBank Resources Corp. is a publicly traded company focused on developing its flagship projects, Boardwalk and Park Place, in Western Canada.</t>
  </si>
  <si>
    <t>Surge Battery Metals focuses on exploring clean, high-grade lithium energy metals in Nevada, United States.</t>
  </si>
  <si>
    <t xml:space="preserve">Titan Lithium is a project of China Dongsheng International Lithium, a Nevada-based lithium explorer and developer advancing its lithium project in Nye County, Nevada. </t>
  </si>
  <si>
    <t>Nemaska Lithium enables a cleaner, healthier and more sustainable world through the supply of high-quality critical materials and its strategy for long-term value for all its stakeholders.</t>
  </si>
  <si>
    <t>ICL Group, in partnership with Aleees, is building a U.S.-based facility in St. Louis to produce lithium iron phosphate cathode materials for lithium-ion batteries.</t>
  </si>
  <si>
    <t>Rechargeable aqueous hybrid battery</t>
  </si>
  <si>
    <t>Æsir Technologies develops lithium-zinc batteries offering enhanced cycle life, energy density, and safety. Its rechargeable aqueous hybrid battery technology provides sustainable, recyclable, and non-toxic energy storage solutions.</t>
  </si>
  <si>
    <t>Ateios Systems, under a U.S. Army contract, will produce 3Ah Li-ion batteries with reduced fire risk, featuring Ateios electrolyte, graphene-based anode, and semi-solid-state, nickel-manganese-cobalt cathode for military use.</t>
  </si>
  <si>
    <t>Lithium-iron-phosphate battery cells</t>
  </si>
  <si>
    <t>Amplify Cell Technologies produces lithium-iron-phosphate battery cells for electric commercial vehicles.</t>
  </si>
  <si>
    <t>Silicon-based solid-state batteries</t>
  </si>
  <si>
    <t>Blue Current Pilot Manufacturing Facility</t>
  </si>
  <si>
    <t>Akku Energy Devices LLC is a battery module and pack manufacturer specializing in micro-mobility, last-mile delivery vehicles, transportable energy storage, and stationary storage systems.</t>
  </si>
  <si>
    <t>EMBS Battery Systems designs and manufactures battery systems (3.6V–60V) for cordless applications, with expertise in battery management systems, mass production, in-house testing, and automated manufacturing processes.</t>
  </si>
  <si>
    <t>Inspired Energy designs and manufactures smart rechargeable Li-Ion and nickel-metal hydride batteries and chargers for portable applications, tailored to meet original equipment manufacturer needs.</t>
  </si>
  <si>
    <t>LG Energy Solution Vertech focuses on designing and manufacturing stationary energy storage solutions in Massachusetts.</t>
  </si>
  <si>
    <t>Coulomb Solutions Inc. addresses commercial EV challenges and to enable North American original equipment manufacturers to be highly successful in launching electric variants of their commercial truck and bus platforms.</t>
  </si>
  <si>
    <t>Abbott Furnace Company creates belt furnaces, pusher furnaces, roller hearth kilns, and lab furnaces for processing battery materials and manufacturing battery components.</t>
  </si>
  <si>
    <t>BioLogic designs and manufactures precise testing equipment and software for the battery industry, including modular potentiostat/galvanostat systems and battery cyclers with Native environmental impact statement for energy storage R&amp;D.</t>
  </si>
  <si>
    <t>Carl Zeiss Industrial Quality Solutions provides quality assurance equipment and solutions for battery safety and performance, offering advanced microscopy, computed tomography, and measurement systems for battery manufacturing.</t>
  </si>
  <si>
    <t>Heraeus Noblelight specializes in providing advanced UV and infrared radiation solutions used in lithium-ion battery manufacturing processes for electrode production, electrical isolation, and protective coating.</t>
  </si>
  <si>
    <t>Maxcess manufactures web guiding, tension control, slitting, die cutting, winding, precision rolls and vision components and machine integration for roll-to-roll converting and manufacturing processes.</t>
  </si>
  <si>
    <t>https://www.maxcessintl.com/webex/, Questionnaire</t>
  </si>
  <si>
    <t>Van Dyk Recycling Solutions leads the North American market with over 340 materials recovery facilities and 2,400 recycling and sorting systems installed to date.</t>
  </si>
  <si>
    <t>Applied Spectra provides laser ablation and laser-induced breakdown spectroscopy instruments for elemental and isotopic analysis.</t>
  </si>
  <si>
    <t>Bry-Air Inc. is a provider of dehumidification solutions critical for lithium-ion battery manufacturing.</t>
  </si>
  <si>
    <t>The Center for Solid-State Electric Power Storage accelerates new battery technologies from academia to market through pre-competitive research guided by the center's industry members, providing technical assistance to companies on their projects.</t>
  </si>
  <si>
    <t xml:space="preserve">Tunable activation and regeneration in devices using in-situ jamming </t>
  </si>
  <si>
    <t>SeaLion Energy develops low-cost, low-greenhouse gas, nanoscale polymer coatings to extend battery cycle life, protect electrodes, and regenerate degraded cells, compatible with various chemistries and scalable for manufacturing.</t>
  </si>
  <si>
    <t>Battery cathode additive</t>
  </si>
  <si>
    <t>Battery encasement</t>
  </si>
  <si>
    <t xml:space="preserve">Amionx specializes in battery safety technology. Its patented SafeCore® technology is designed to prevent lithium-ion batteries from causing fires or explosions due to overcharge, internal shorts, or external heat. </t>
  </si>
  <si>
    <t>Shipping containers</t>
  </si>
  <si>
    <t>Dolav is a global provider of handling and storage solutions, specializing in producing large-volume pallet boxes of unrivalled durability and quality.</t>
  </si>
  <si>
    <t xml:space="preserve">Investors; Consultants </t>
  </si>
  <si>
    <t>The Economic Development Partnership of North Carolina recruits new businesses to the state, supporting the needs of existing businesses, connecting exporters to global customers, and helping small business owners get their start.</t>
  </si>
  <si>
    <t>RGP Northwest Ohio brings forth the business assets, infrastructure, talent and natural resources to accommodate many industries, with a primary focus on five core sectors.</t>
  </si>
  <si>
    <t>Dry coating method for battery cathodes</t>
  </si>
  <si>
    <t>Syensqo is a Belgian multinational materials company. It was established in December 2023, through the spin-off from Solvay.</t>
  </si>
  <si>
    <t>Inverters</t>
  </si>
  <si>
    <t>TRUMPF Hüttinger offers modularly adaptable inverters for storage applications, including network connection, isolated, or microgrid solutions.</t>
  </si>
  <si>
    <t xml:space="preserve">Volkswagen Group of America, a subsidiary of automobile manufacturer Volkswagen AG, is moving rapidly toward vehicle electrification. </t>
  </si>
  <si>
    <t>Fluor designs and builds new projects and facilities, including helping new entrants scale-up their technologies to commercial-size facilities.</t>
  </si>
  <si>
    <t>Fire protection</t>
  </si>
  <si>
    <t>CellBlock FCS provides modern solutions for a lithium-powered world, striving to match the speed of emerging technology with engineered products that address safety concerns at every level — from development to deployment.</t>
  </si>
  <si>
    <t>Process scale-up</t>
  </si>
  <si>
    <t>Jensen Hughes' expertise includes accessibility consulting, risk and hazard analysis, process safety, forensic investigations, security risk, and emergency management as well as digital innovation.</t>
  </si>
  <si>
    <t>Advanced Battery Systems Consulting brings experience in battery systems and xEV powertrain integration to multiple clients, enabling their electrification products and projects.</t>
  </si>
  <si>
    <t>SandboxAQ collaborates with the U.S. Army to enhance battery shelf-life predictions and predictive maintenance using AI-driven large quantitative models.</t>
  </si>
  <si>
    <t>Consulting; Operation support</t>
  </si>
  <si>
    <t xml:space="preserve"> Consultants </t>
  </si>
  <si>
    <t>Pestana Solutions provides technical consulting in battery safety, reliability, and risk management, specializing in failure analysis, forensic investigations, and safety standards for energy storage systems.</t>
  </si>
  <si>
    <t xml:space="preserve">Lithium ion Battery Starting System </t>
  </si>
  <si>
    <t>https://www.securaplane.com/products/lithium-batteries/</t>
  </si>
  <si>
    <t xml:space="preserve">piezoacoustic  rechargeable; Lithium ion batteries </t>
  </si>
  <si>
    <t>CBC Americal LLC</t>
  </si>
  <si>
    <t>Materials for Batteries</t>
  </si>
  <si>
    <t>1023 Corporate Park Drive</t>
  </si>
  <si>
    <t>Mebane</t>
  </si>
  <si>
    <t>919-230-8700</t>
  </si>
  <si>
    <t>Ahmad's email on 2.13.25</t>
  </si>
  <si>
    <t xml:space="preserve">CBC Group is a supplier of materials for the Battery Industry. CBC Group resources include more than 50 functional materials and advanced technologies supporting lithium-ion and other new-generation battery manufacturers. </t>
  </si>
  <si>
    <t>Concorde Battery Corporation</t>
  </si>
  <si>
    <t>Ltjium Ion Batteries</t>
  </si>
  <si>
    <t>https://www.concordebattery.com/about/concorde-lithium-ion-aircraft-batteries.html</t>
  </si>
  <si>
    <t>2009 W San Bernadino Rd</t>
  </si>
  <si>
    <t>West Covina</t>
  </si>
  <si>
    <t>626-813-1234</t>
  </si>
  <si>
    <t>Concorde® Battery Corporation</t>
  </si>
  <si>
    <t>https://www.concordebattery.com/about/concorde-lithium-ion-aircraft-batteries.html </t>
  </si>
  <si>
    <t xml:space="preserve">Concorde Battery Corporation is developing a series of Lithium-Ion batteries for aircraft applications. Concorde's Lithium-Ion batteries utilize one of the safest chemistries available. </t>
  </si>
  <si>
    <t>Advanced Cell Engineering</t>
  </si>
  <si>
    <t>Advanced Cell Engineering Inc.</t>
  </si>
  <si>
    <t>https://www.advancedcellengineering.com/</t>
  </si>
  <si>
    <t>2634 SE Market Pl</t>
  </si>
  <si>
    <t>Stuart</t>
  </si>
  <si>
    <t>772-382-9019</t>
  </si>
  <si>
    <t>https://www.advancedcellengineering.com/ </t>
  </si>
  <si>
    <t>Advanced Cell Engineering discovers advanced lithium-ion technologies and create better energy storage solutions. Their mission is to accelerate the pace of battery innovation and empower customers.</t>
  </si>
  <si>
    <t>Coulomb AI</t>
  </si>
  <si>
    <t>https://coulomb.ai/  </t>
  </si>
  <si>
    <t>2261 Market Street #4486</t>
  </si>
  <si>
    <t>San Fransisco</t>
  </si>
  <si>
    <t>San Fransico</t>
  </si>
  <si>
    <t>Coulomb AI develops software utilizing artificial intelligence to analyze and optimize battery performance and lifespan, primarily focused on electric vehicles, providing real-time monitoring and predictive analytics to improve battery health</t>
  </si>
  <si>
    <t>Westwood Aerogel</t>
  </si>
  <si>
    <t>Aerogel</t>
  </si>
  <si>
    <t>Aerogel Materials</t>
  </si>
  <si>
    <t>https://westwoodaerogel.com/</t>
  </si>
  <si>
    <t>https://westwoodaerogel.com </t>
  </si>
  <si>
    <t>Westwood Aerogel is transforming batteries with sustainable, low-cost aerogel for enhanced performance, longer life, and environmental responsibility. Embrace the power of aerogel for a sustainable future in battery technology.</t>
  </si>
  <si>
    <t>1920 Colorado Ave</t>
  </si>
  <si>
    <t>562-7437816</t>
  </si>
  <si>
    <t>RMI (Rocky Mountain Institute)</t>
  </si>
  <si>
    <t>22830 Two Rivers Road</t>
  </si>
  <si>
    <t>Basalt</t>
  </si>
  <si>
    <t>970-927-3851</t>
  </si>
  <si>
    <t>https://rmi.org/</t>
  </si>
  <si>
    <t>Founded in 1982 as Rocky Mountain Institute, RMI is an independent, nonpartisan, nonprofit that transforms global energy systems through market-driven solutions to secure a clean, prosperous, zero-carbon future for all.</t>
  </si>
  <si>
    <t>https://rmi.org/search?fwp_search_rmi=lithium+ion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</si>
</sst>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43" formatCode="_(* #,##0.00_);_(* \(#,##0.00\);_(* &quot;-&quot;??_);_(@_)"/>
    <numFmt numFmtId="164" formatCode="_(* #,##0_);_(* \(#,##0\);_(* &quot;-&quot;??_);_(@_)"/>
    <numFmt numFmtId="165" formatCode="0.0000"/>
    <numFmt numFmtId="166" formatCode="0.0"/>
    <numFmt numFmtId="167" formatCode="[&lt;=9999999]###\-####;\(###\)\ ###\-####"/>
    <numFmt numFmtId="168" formatCode="00000"/>
    <numFmt numFmtId="169" formatCode="0.000"/>
    <numFmt numFmtId="170" formatCode="_(* #,##0.0_);_(* \(#,##0.0\);_(* &quot;-&quot;??_);_(@_)"/>
    <numFmt numFmtId="171" formatCode="0.00000"/>
    <numFmt numFmtId="172" formatCode="0.000000"/>
    <numFmt numFmtId="173" formatCode="0.0000000"/>
  </numFmts>
  <fonts count="119">
    <font>
      <sz val="11"/>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sz val="8"/>
      <name val="Calibri"/>
      <family val="2"/>
      <scheme val="minor"/>
    </font>
    <font>
      <sz val="11"/>
      <name val="Calibri"/>
      <family val="2"/>
      <scheme val="minor"/>
    </font>
    <font>
      <sz val="8"/>
      <name val="Calibri"/>
      <family val="2"/>
    </font>
    <font>
      <b/>
      <sz val="14"/>
      <color rgb="FFFFFFFF"/>
      <name val="Calibri"/>
      <family val="2"/>
    </font>
    <font>
      <sz val="12"/>
      <color rgb="FF000000"/>
      <name val="Calibri"/>
      <family val="2"/>
    </font>
    <font>
      <b/>
      <sz val="12"/>
      <color rgb="FF000000"/>
      <name val="Calibri"/>
      <family val="2"/>
    </font>
    <font>
      <b/>
      <i/>
      <sz val="12"/>
      <color rgb="FF000000"/>
      <name val="Calibri"/>
      <family val="2"/>
    </font>
    <font>
      <i/>
      <sz val="12"/>
      <color rgb="FF000000"/>
      <name val="Calibri"/>
      <family val="2"/>
    </font>
    <font>
      <b/>
      <sz val="16"/>
      <color theme="1"/>
      <name val="Calibri"/>
      <family val="2"/>
      <scheme val="minor"/>
    </font>
    <font>
      <sz val="16"/>
      <color theme="1"/>
      <name val="Calibri"/>
      <family val="2"/>
      <scheme val="minor"/>
    </font>
    <font>
      <sz val="10"/>
      <name val="Calibri"/>
      <family val="2"/>
      <scheme val="minor"/>
    </font>
    <font>
      <b/>
      <sz val="10"/>
      <name val="Calibri"/>
      <family val="2"/>
      <scheme val="minor"/>
    </font>
    <font>
      <b/>
      <sz val="8"/>
      <name val="Calibri"/>
      <family val="2"/>
      <scheme val="minor"/>
    </font>
    <font>
      <sz val="11"/>
      <color rgb="FF000000"/>
      <name val="Calibri"/>
      <family val="2"/>
    </font>
    <font>
      <sz val="8"/>
      <color rgb="FFFF0000"/>
      <name val="Calibri"/>
      <family val="2"/>
      <scheme val="minor"/>
    </font>
    <font>
      <b/>
      <sz val="12"/>
      <color theme="1"/>
      <name val="Calibri"/>
      <family val="2"/>
      <scheme val="minor"/>
    </font>
    <font>
      <i/>
      <sz val="11"/>
      <color theme="1"/>
      <name val="Calibri"/>
      <family val="2"/>
      <scheme val="minor"/>
    </font>
    <font>
      <sz val="12"/>
      <color theme="1"/>
      <name val="Arial"/>
      <family val="2"/>
    </font>
    <font>
      <sz val="11"/>
      <color rgb="FFFF0000"/>
      <name val="Calibri"/>
      <family val="2"/>
      <scheme val="minor"/>
    </font>
    <font>
      <sz val="11"/>
      <name val="Calibri"/>
      <family val="2"/>
    </font>
    <font>
      <b/>
      <sz val="11"/>
      <name val="Calibri"/>
      <family val="2"/>
      <scheme val="minor"/>
    </font>
    <font>
      <sz val="11"/>
      <color rgb="FF000118"/>
      <name val="Calibri"/>
      <family val="2"/>
      <scheme val="minor"/>
    </font>
    <font>
      <sz val="11"/>
      <color rgb="FF000000"/>
      <name val="Calibri"/>
      <family val="2"/>
      <scheme val="minor"/>
    </font>
    <font>
      <sz val="11"/>
      <name val="Calibri (Body)"/>
    </font>
    <font>
      <sz val="11"/>
      <name val="Arial"/>
      <family val="2"/>
    </font>
    <font>
      <sz val="11"/>
      <color rgb="FF4D5156"/>
      <name val="Calibri"/>
      <family val="2"/>
      <scheme val="minor"/>
    </font>
    <font>
      <sz val="11"/>
      <color rgb="FF000000"/>
      <name val="Source Sans Pro"/>
      <family val="2"/>
    </font>
    <font>
      <sz val="11"/>
      <color rgb="FF252733"/>
      <name val="Calibri"/>
      <family val="2"/>
      <scheme val="minor"/>
    </font>
    <font>
      <b/>
      <sz val="14"/>
      <color theme="5"/>
      <name val="Calibri"/>
      <family val="2"/>
      <scheme val="minor"/>
    </font>
    <font>
      <b/>
      <sz val="14"/>
      <color theme="1"/>
      <name val="Calibri"/>
      <family val="2"/>
      <scheme val="minor"/>
    </font>
    <font>
      <b/>
      <sz val="14"/>
      <color theme="5"/>
      <name val="Calibri (Body)"/>
    </font>
    <font>
      <sz val="14"/>
      <color theme="1"/>
      <name val="Calibri"/>
      <family val="2"/>
      <scheme val="minor"/>
    </font>
    <font>
      <sz val="16"/>
      <color rgb="FF374151"/>
      <name val="Arial"/>
      <family val="2"/>
    </font>
    <font>
      <sz val="14"/>
      <color rgb="FF202122"/>
      <name val="Calibri"/>
      <family val="2"/>
      <scheme val="minor"/>
    </font>
    <font>
      <sz val="14"/>
      <color rgb="FF666666"/>
      <name val="Arial"/>
      <family val="2"/>
    </font>
    <font>
      <sz val="14"/>
      <name val="Calibri"/>
      <family val="2"/>
      <scheme val="minor"/>
    </font>
    <font>
      <sz val="11"/>
      <color rgb="FF333333"/>
      <name val="Calibri"/>
      <family val="2"/>
    </font>
    <font>
      <sz val="11"/>
      <color theme="1"/>
      <name val="Calibri"/>
      <family val="2"/>
    </font>
    <font>
      <u/>
      <sz val="11"/>
      <color theme="10"/>
      <name val="Calibri"/>
      <family val="2"/>
    </font>
    <font>
      <sz val="11"/>
      <color rgb="FF202124"/>
      <name val="Arial"/>
      <family val="2"/>
    </font>
    <font>
      <b/>
      <sz val="11"/>
      <color theme="1"/>
      <name val="Calibri"/>
      <family val="2"/>
    </font>
    <font>
      <sz val="11"/>
      <color rgb="FF000000"/>
      <name val="Arial"/>
      <family val="2"/>
    </font>
    <font>
      <sz val="11"/>
      <color theme="1"/>
      <name val="Helvetica"/>
      <family val="2"/>
    </font>
    <font>
      <sz val="11"/>
      <color rgb="FF202124"/>
      <name val="Calibri"/>
      <family val="2"/>
    </font>
    <font>
      <sz val="10"/>
      <color theme="1"/>
      <name val="Calibri"/>
      <family val="2"/>
      <scheme val="minor"/>
    </font>
    <font>
      <u/>
      <sz val="11"/>
      <color rgb="FF0000FF"/>
      <name val="Arial"/>
      <family val="2"/>
    </font>
    <font>
      <u/>
      <sz val="11"/>
      <color rgb="FF0000FF"/>
      <name val="Calibri"/>
      <family val="2"/>
    </font>
    <font>
      <sz val="11"/>
      <color rgb="FF010D39"/>
      <name val="Calibri"/>
      <family val="2"/>
    </font>
    <font>
      <sz val="11"/>
      <color rgb="FF212121"/>
      <name val="Calibri"/>
      <family val="2"/>
      <scheme val="minor"/>
    </font>
    <font>
      <sz val="11"/>
      <color theme="1"/>
      <name val="Helvetica Neue"/>
      <family val="2"/>
    </font>
    <font>
      <sz val="11"/>
      <color rgb="FF333333"/>
      <name val="Arial"/>
      <family val="2"/>
    </font>
    <font>
      <sz val="11"/>
      <color theme="1"/>
      <name val="Roboto"/>
    </font>
    <font>
      <sz val="11"/>
      <color rgb="FF323232"/>
      <name val="Calibri"/>
      <family val="2"/>
      <scheme val="minor"/>
    </font>
    <font>
      <sz val="11"/>
      <color rgb="FF202124"/>
      <name val="Calibri"/>
      <family val="2"/>
      <scheme val="minor"/>
    </font>
    <font>
      <sz val="11"/>
      <color theme="1"/>
      <name val="Calibri (Body)"/>
    </font>
    <font>
      <sz val="11"/>
      <color rgb="FF161919"/>
      <name val="Calibri"/>
      <family val="2"/>
      <scheme val="minor"/>
    </font>
    <font>
      <u/>
      <sz val="10"/>
      <color rgb="FF0000FF"/>
      <name val="Arial"/>
      <family val="2"/>
    </font>
    <font>
      <sz val="11"/>
      <color rgb="FF374151"/>
      <name val="Calibri"/>
      <family val="2"/>
      <scheme val="minor"/>
    </font>
    <font>
      <sz val="11"/>
      <color rgb="FF444444"/>
      <name val="Calibri"/>
      <family val="2"/>
      <charset val="1"/>
    </font>
    <font>
      <b/>
      <sz val="11"/>
      <name val="Calibri"/>
      <family val="2"/>
    </font>
    <font>
      <sz val="11"/>
      <color rgb="FF040C28"/>
      <name val="Calibri"/>
      <family val="2"/>
      <scheme val="minor"/>
    </font>
    <font>
      <sz val="11"/>
      <color rgb="FF202124"/>
      <name val="Calibri Light"/>
      <family val="2"/>
      <scheme val="major"/>
    </font>
    <font>
      <sz val="10"/>
      <color rgb="FF000000"/>
      <name val="Calibri"/>
      <family val="2"/>
      <scheme val="minor"/>
    </font>
    <font>
      <u/>
      <sz val="10"/>
      <color rgb="FF0000FF"/>
      <name val="Calibri"/>
      <family val="2"/>
    </font>
    <font>
      <sz val="11"/>
      <color rgb="FF212529"/>
      <name val="Calibri"/>
      <family val="2"/>
    </font>
    <font>
      <sz val="11"/>
      <color rgb="FF212529"/>
      <name val="Calibri"/>
      <family val="2"/>
      <scheme val="minor"/>
    </font>
    <font>
      <sz val="11"/>
      <color rgb="FF0D0D0D"/>
      <name val="Calibri"/>
      <family val="2"/>
      <scheme val="minor"/>
    </font>
    <font>
      <sz val="11"/>
      <color rgb="FF333333"/>
      <name val="Calibri"/>
      <family val="2"/>
      <scheme val="minor"/>
    </font>
    <font>
      <sz val="11"/>
      <color rgb="FF0E49BE"/>
      <name val="Calibri"/>
      <family val="2"/>
      <scheme val="minor"/>
    </font>
    <font>
      <sz val="11"/>
      <name val="Aptos Narrow"/>
      <family val="2"/>
    </font>
    <font>
      <sz val="11"/>
      <color rgb="FF000000"/>
      <name val="Calibri"/>
      <family val="2"/>
      <charset val="1"/>
    </font>
    <font>
      <sz val="9"/>
      <color rgb="FF202124"/>
      <name val="Roboto"/>
    </font>
    <font>
      <sz val="9"/>
      <color rgb="FF111111"/>
      <name val="Roboto"/>
    </font>
    <font>
      <sz val="11"/>
      <color theme="1"/>
      <name val="Aptos"/>
      <family val="2"/>
    </font>
    <font>
      <sz val="10.5"/>
      <color rgb="FF494949"/>
      <name val="Hind"/>
    </font>
    <font>
      <sz val="11"/>
      <color rgb="FF494949"/>
      <name val="Hind"/>
    </font>
    <font>
      <sz val="12"/>
      <color rgb="FF494949"/>
      <name val="Hind"/>
    </font>
    <font>
      <u/>
      <sz val="11"/>
      <color rgb="FF000000"/>
      <name val="Calibri"/>
      <family val="2"/>
      <scheme val="minor"/>
    </font>
    <font>
      <sz val="10"/>
      <name val="Calibri"/>
      <family val="2"/>
      <scheme val="minor"/>
    </font>
    <font>
      <sz val="11"/>
      <name val="Calibri"/>
      <family val="2"/>
      <scheme val="minor"/>
    </font>
    <font>
      <sz val="11"/>
      <color rgb="FF444444"/>
      <name val="Calibri"/>
      <family val="2"/>
      <scheme val="minor"/>
    </font>
    <font>
      <sz val="8"/>
      <name val="Calibri"/>
      <family val="2"/>
      <scheme val="minor"/>
    </font>
    <font>
      <sz val="8"/>
      <name val="Calibri"/>
      <family val="2"/>
    </font>
    <font>
      <u/>
      <sz val="11"/>
      <name val="Calibri"/>
      <family val="2"/>
      <scheme val="minor"/>
    </font>
    <font>
      <sz val="12"/>
      <color rgb="FF000000"/>
      <name val="Calibri"/>
      <family val="2"/>
      <scheme val="minor"/>
    </font>
    <font>
      <b/>
      <sz val="12"/>
      <color rgb="FF000000"/>
      <name val="Calibri"/>
      <family val="2"/>
      <scheme val="minor"/>
    </font>
    <font>
      <sz val="12"/>
      <name val="Calibri"/>
      <family val="2"/>
    </font>
    <font>
      <sz val="12"/>
      <color rgb="FF1C1E1F"/>
      <name val="Arial"/>
      <family val="2"/>
    </font>
    <font>
      <u/>
      <sz val="11"/>
      <color theme="1"/>
      <name val="Calibri"/>
      <family val="2"/>
      <scheme val="minor"/>
    </font>
    <font>
      <sz val="12"/>
      <color theme="1"/>
      <name val="Aptos"/>
    </font>
    <font>
      <sz val="14"/>
      <color rgb="FF474747"/>
      <name val="Arial"/>
      <family val="2"/>
    </font>
    <font>
      <sz val="12"/>
      <color rgb="FF191B28"/>
      <name val="Arial"/>
      <family val="2"/>
    </font>
    <font>
      <sz val="10"/>
      <color rgb="FF191B28"/>
      <name val="Arial"/>
      <family val="2"/>
    </font>
    <font>
      <sz val="9"/>
      <name val="Calibri"/>
      <family val="2"/>
      <scheme val="minor"/>
    </font>
    <font>
      <b/>
      <sz val="14"/>
      <color rgb="FF5F6368"/>
      <name val="Arial"/>
      <family val="2"/>
    </font>
    <font>
      <b/>
      <sz val="11"/>
      <color rgb="FF5F6368"/>
      <name val="Arial"/>
      <family val="2"/>
    </font>
    <font>
      <sz val="14"/>
      <color theme="1"/>
      <name val="__Roboto_c9619c"/>
    </font>
    <font>
      <sz val="12"/>
      <color rgb="FF040C28"/>
      <name val="Arial"/>
      <family val="2"/>
    </font>
    <font>
      <sz val="14"/>
      <color rgb="FF4D5156"/>
      <name val="Arial"/>
      <family val="2"/>
    </font>
    <font>
      <sz val="12"/>
      <name val="Calibri"/>
      <family val="2"/>
      <scheme val="minor"/>
    </font>
    <font>
      <i/>
      <sz val="12"/>
      <name val="Calibri"/>
      <family val="2"/>
    </font>
    <font>
      <sz val="11"/>
      <color rgb="FF040C28"/>
      <name val="Arial"/>
      <family val="2"/>
    </font>
    <font>
      <sz val="15"/>
      <color rgb="FF0070C0"/>
      <name val="Aptos"/>
    </font>
    <font>
      <sz val="14"/>
      <color rgb="FF0070C0"/>
      <name val="Calibri"/>
      <family val="2"/>
      <scheme val="minor"/>
    </font>
    <font>
      <sz val="11"/>
      <name val="Calibri"/>
      <family val="2"/>
      <scheme val="minor"/>
    </font>
    <font>
      <u/>
      <sz val="11"/>
      <color rgb="FF0563C1"/>
      <name val="Calibri"/>
      <family val="2"/>
      <scheme val="minor"/>
    </font>
    <font>
      <sz val="12"/>
      <color theme="1"/>
      <name val="Aptos"/>
      <family val="2"/>
    </font>
    <font>
      <sz val="10"/>
      <color theme="1"/>
      <name val="Arial"/>
      <family val="2"/>
    </font>
    <font>
      <sz val="11"/>
      <name val="Calibri"/>
      <family val="2"/>
      <scheme val="minor"/>
    </font>
    <font>
      <sz val="11"/>
      <color theme="10"/>
      <name val="Calibri"/>
      <family val="2"/>
      <scheme val="minor"/>
    </font>
    <font>
      <u/>
      <sz val="12"/>
      <color theme="10"/>
      <name val="Calibri"/>
      <family val="2"/>
      <scheme val="minor"/>
    </font>
  </fonts>
  <fills count="36">
    <fill>
      <patternFill patternType="none"/>
    </fill>
    <fill>
      <patternFill patternType="gray125"/>
    </fill>
    <fill>
      <patternFill patternType="solid">
        <fgColor rgb="FF0079C1"/>
        <bgColor indexed="64"/>
      </patternFill>
    </fill>
    <fill>
      <patternFill patternType="solid">
        <fgColor rgb="FFCBD7E9"/>
        <bgColor indexed="64"/>
      </patternFill>
    </fill>
    <fill>
      <patternFill patternType="solid">
        <fgColor rgb="FFE7ECF4"/>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theme="9" tint="0.79998168889431442"/>
        <bgColor theme="9" tint="0.79998168889431442"/>
      </patternFill>
    </fill>
    <fill>
      <patternFill patternType="solid">
        <fgColor rgb="FFD9E1F2"/>
        <bgColor rgb="FFD9E1F2"/>
      </patternFill>
    </fill>
    <fill>
      <patternFill patternType="solid">
        <fgColor rgb="FFFFF2CC"/>
        <bgColor rgb="FFFFF2CC"/>
      </patternFill>
    </fill>
    <fill>
      <patternFill patternType="solid">
        <fgColor theme="7"/>
        <bgColor indexed="64"/>
      </patternFill>
    </fill>
    <fill>
      <patternFill patternType="solid">
        <fgColor theme="9"/>
        <bgColor indexed="64"/>
      </patternFill>
    </fill>
    <fill>
      <patternFill patternType="solid">
        <fgColor theme="9" tint="0.79998168889431442"/>
        <bgColor indexed="64"/>
      </patternFill>
    </fill>
    <fill>
      <patternFill patternType="solid">
        <fgColor theme="7" tint="0.79998168889431442"/>
        <bgColor theme="7" tint="0.79998168889431442"/>
      </patternFill>
    </fill>
    <fill>
      <patternFill patternType="solid">
        <fgColor theme="0"/>
        <bgColor indexed="64"/>
      </patternFill>
    </fill>
    <fill>
      <patternFill patternType="solid">
        <fgColor theme="4"/>
        <bgColor indexed="64"/>
      </patternFill>
    </fill>
    <fill>
      <patternFill patternType="solid">
        <fgColor theme="5"/>
        <bgColor indexed="64"/>
      </patternFill>
    </fill>
    <fill>
      <patternFill patternType="solid">
        <fgColor theme="7" tint="0.79998168889431442"/>
        <bgColor theme="4" tint="0.79998168889431442"/>
      </patternFill>
    </fill>
    <fill>
      <patternFill patternType="solid">
        <fgColor theme="7" tint="0.79998168889431442"/>
        <bgColor theme="9" tint="0.79998168889431442"/>
      </patternFill>
    </fill>
    <fill>
      <patternFill patternType="solid">
        <fgColor rgb="FFFFC000"/>
        <bgColor rgb="FF000000"/>
      </patternFill>
    </fill>
    <fill>
      <patternFill patternType="solid">
        <fgColor theme="9"/>
        <bgColor theme="9"/>
      </patternFill>
    </fill>
    <fill>
      <patternFill patternType="solid">
        <fgColor theme="0"/>
        <bgColor rgb="FFFFF2CC"/>
      </patternFill>
    </fill>
    <fill>
      <patternFill patternType="solid">
        <fgColor theme="4" tint="0.79998168889431442"/>
        <bgColor indexed="64"/>
      </patternFill>
    </fill>
    <fill>
      <patternFill patternType="solid">
        <fgColor theme="4" tint="0.79998168889431442"/>
        <bgColor rgb="FFFFF2CC"/>
      </patternFill>
    </fill>
    <fill>
      <patternFill patternType="solid">
        <fgColor rgb="FFF2F2F2"/>
        <bgColor indexed="64"/>
      </patternFill>
    </fill>
    <fill>
      <patternFill patternType="solid">
        <fgColor theme="9"/>
        <bgColor theme="4"/>
      </patternFill>
    </fill>
    <fill>
      <patternFill patternType="solid">
        <fgColor rgb="FFFFC000"/>
        <bgColor theme="4"/>
      </patternFill>
    </fill>
    <fill>
      <patternFill patternType="solid">
        <fgColor rgb="FFEC74D5"/>
        <bgColor indexed="64"/>
      </patternFill>
    </fill>
    <fill>
      <patternFill patternType="solid">
        <fgColor rgb="FFF1C3E9"/>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7" tint="0.79998168889431442"/>
        <bgColor rgb="FF000000"/>
      </patternFill>
    </fill>
    <fill>
      <patternFill patternType="solid">
        <fgColor theme="0"/>
        <bgColor rgb="FF000000"/>
      </patternFill>
    </fill>
  </fills>
  <borders count="65">
    <border>
      <left/>
      <right/>
      <top/>
      <bottom/>
      <diagonal/>
    </border>
    <border>
      <left/>
      <right/>
      <top style="thin">
        <color theme="4" tint="0.39997558519241921"/>
      </top>
      <bottom style="thin">
        <color theme="4" tint="0.39997558519241921"/>
      </bottom>
      <diagonal/>
    </border>
    <border>
      <left style="thin">
        <color rgb="FF8EA9DB"/>
      </left>
      <right/>
      <top style="thin">
        <color rgb="FF8EA9DB"/>
      </top>
      <bottom style="thin">
        <color rgb="FF8EA9DB"/>
      </bottom>
      <diagonal/>
    </border>
    <border>
      <left/>
      <right style="thin">
        <color theme="4" tint="0.39997558519241921"/>
      </right>
      <top style="thin">
        <color theme="4" tint="0.39997558519241921"/>
      </top>
      <bottom style="thin">
        <color theme="4" tint="0.39997558519241921"/>
      </bottom>
      <diagonal/>
    </border>
    <border>
      <left style="thick">
        <color rgb="FFFFFFFF"/>
      </left>
      <right style="medium">
        <color rgb="FFFFFFFF"/>
      </right>
      <top style="thick">
        <color rgb="FFFFFFFF"/>
      </top>
      <bottom style="medium">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indexed="64"/>
      </left>
      <right style="medium">
        <color rgb="FFFFFFFF"/>
      </right>
      <top style="medium">
        <color indexed="64"/>
      </top>
      <bottom style="medium">
        <color indexed="64"/>
      </bottom>
      <diagonal/>
    </border>
    <border>
      <left style="medium">
        <color rgb="FFFFFFFF"/>
      </left>
      <right style="medium">
        <color rgb="FFFFFFFF"/>
      </right>
      <top style="medium">
        <color indexed="64"/>
      </top>
      <bottom style="medium">
        <color indexed="64"/>
      </bottom>
      <diagonal/>
    </border>
    <border>
      <left style="medium">
        <color rgb="FFFFFFFF"/>
      </left>
      <right style="medium">
        <color indexed="64"/>
      </right>
      <top style="medium">
        <color indexed="64"/>
      </top>
      <bottom style="medium">
        <color indexed="64"/>
      </bottom>
      <diagonal/>
    </border>
    <border>
      <left/>
      <right style="medium">
        <color rgb="FFFFFFFF"/>
      </right>
      <top style="thick">
        <color rgb="FFFFFFFF"/>
      </top>
      <bottom style="medium">
        <color rgb="FFFFFFFF"/>
      </bottom>
      <diagonal/>
    </border>
    <border>
      <left style="medium">
        <color rgb="FFFFFFFF"/>
      </left>
      <right/>
      <top style="thick">
        <color rgb="FFFFFFFF"/>
      </top>
      <bottom style="medium">
        <color rgb="FFFFFFFF"/>
      </bottom>
      <diagonal/>
    </border>
    <border>
      <left style="medium">
        <color indexed="64"/>
      </left>
      <right/>
      <top style="medium">
        <color indexed="64"/>
      </top>
      <bottom/>
      <diagonal/>
    </border>
    <border>
      <left style="medium">
        <color rgb="FFFFFFFF"/>
      </left>
      <right/>
      <top style="medium">
        <color indexed="64"/>
      </top>
      <bottom style="thick">
        <color rgb="FFFFFFFF"/>
      </bottom>
      <diagonal/>
    </border>
    <border>
      <left/>
      <right style="thin">
        <color theme="0"/>
      </right>
      <top style="medium">
        <color indexed="64"/>
      </top>
      <bottom style="thick">
        <color rgb="FFFFFFFF"/>
      </bottom>
      <diagonal/>
    </border>
    <border>
      <left style="thin">
        <color theme="0"/>
      </left>
      <right/>
      <top style="medium">
        <color indexed="64"/>
      </top>
      <bottom style="thick">
        <color rgb="FFFFFFFF"/>
      </bottom>
      <diagonal/>
    </border>
    <border>
      <left/>
      <right style="medium">
        <color indexed="64"/>
      </right>
      <top style="medium">
        <color indexed="64"/>
      </top>
      <bottom style="thick">
        <color rgb="FFFFFFFF"/>
      </bottom>
      <diagonal/>
    </border>
    <border>
      <left style="medium">
        <color indexed="64"/>
      </left>
      <right/>
      <top/>
      <bottom style="thick">
        <color rgb="FFFFFFFF"/>
      </bottom>
      <diagonal/>
    </border>
    <border>
      <left style="medium">
        <color rgb="FFFFFFFF"/>
      </left>
      <right style="medium">
        <color indexed="64"/>
      </right>
      <top style="thick">
        <color rgb="FFFFFFFF"/>
      </top>
      <bottom style="medium">
        <color rgb="FFFFFFFF"/>
      </bottom>
      <diagonal/>
    </border>
    <border>
      <left style="medium">
        <color indexed="64"/>
      </left>
      <right style="medium">
        <color rgb="FFFFFFFF"/>
      </right>
      <top style="thick">
        <color rgb="FFFFFFFF"/>
      </top>
      <bottom style="medium">
        <color rgb="FFFFFFFF"/>
      </bottom>
      <diagonal/>
    </border>
    <border>
      <left style="medium">
        <color rgb="FFFFFFFF"/>
      </left>
      <right style="medium">
        <color indexed="64"/>
      </right>
      <top style="medium">
        <color rgb="FFFFFFFF"/>
      </top>
      <bottom style="medium">
        <color rgb="FFFFFFFF"/>
      </bottom>
      <diagonal/>
    </border>
    <border>
      <left style="medium">
        <color indexed="64"/>
      </left>
      <right style="medium">
        <color rgb="FFFFFFFF"/>
      </right>
      <top style="medium">
        <color rgb="FFFFFFFF"/>
      </top>
      <bottom style="medium">
        <color rgb="FFFFFFFF"/>
      </bottom>
      <diagonal/>
    </border>
    <border>
      <left/>
      <right/>
      <top style="thin">
        <color theme="5" tint="0.39997558519241921"/>
      </top>
      <bottom style="thin">
        <color theme="5"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rgb="FF8EA9DB"/>
      </top>
      <bottom style="thin">
        <color rgb="FF8EA9DB"/>
      </bottom>
      <diagonal/>
    </border>
    <border>
      <left/>
      <right style="thin">
        <color rgb="FF8EA9DB"/>
      </right>
      <top style="thin">
        <color rgb="FF8EA9DB"/>
      </top>
      <bottom style="thin">
        <color rgb="FF8EA9DB"/>
      </bottom>
      <diagonal/>
    </border>
    <border>
      <left/>
      <right/>
      <top/>
      <bottom style="thin">
        <color rgb="FF8EA9DB"/>
      </bottom>
      <diagonal/>
    </border>
    <border>
      <left/>
      <right/>
      <top style="thin">
        <color theme="7" tint="0.39997558519241921"/>
      </top>
      <bottom style="thin">
        <color theme="7" tint="0.39997558519241921"/>
      </bottom>
      <diagonal/>
    </border>
    <border>
      <left/>
      <right style="medium">
        <color indexed="64"/>
      </right>
      <top style="medium">
        <color rgb="FFFFFFFF"/>
      </top>
      <bottom style="medium">
        <color rgb="FFFFFFF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theme="4" tint="0.39997558519241921"/>
      </top>
      <bottom/>
      <diagonal/>
    </border>
    <border>
      <left style="thin">
        <color rgb="FF8EA9DB"/>
      </left>
      <right/>
      <top style="thin">
        <color rgb="FF8EA9DB"/>
      </top>
      <bottom/>
      <diagonal/>
    </border>
    <border>
      <left style="medium">
        <color rgb="FFCCCCCC"/>
      </left>
      <right style="medium">
        <color rgb="FFCCCCCC"/>
      </right>
      <top style="medium">
        <color rgb="FFCCCCCC"/>
      </top>
      <bottom style="medium">
        <color rgb="FFCCCCCC"/>
      </bottom>
      <diagonal/>
    </border>
    <border>
      <left/>
      <right/>
      <top/>
      <bottom style="medium">
        <color indexed="64"/>
      </bottom>
      <diagonal/>
    </border>
    <border>
      <left/>
      <right/>
      <top style="thin">
        <color rgb="FFFFD966"/>
      </top>
      <bottom style="thin">
        <color rgb="FFFFD966"/>
      </bottom>
      <diagonal/>
    </border>
    <border>
      <left/>
      <right style="thin">
        <color theme="9" tint="0.39997558519241921"/>
      </right>
      <top style="thin">
        <color theme="9" tint="0.39997558519241921"/>
      </top>
      <bottom style="thin">
        <color theme="9" tint="0.39997558519241921"/>
      </bottom>
      <diagonal/>
    </border>
    <border>
      <left style="thin">
        <color rgb="FF000000"/>
      </left>
      <right style="thin">
        <color rgb="FF000000"/>
      </right>
      <top style="thin">
        <color rgb="FF000000"/>
      </top>
      <bottom style="thin">
        <color rgb="FF000000"/>
      </bottom>
      <diagonal/>
    </border>
    <border>
      <left/>
      <right/>
      <top style="thin">
        <color rgb="FF8EA9DB"/>
      </top>
      <bottom/>
      <diagonal/>
    </border>
    <border>
      <left style="thin">
        <color rgb="FF000000"/>
      </left>
      <right style="thin">
        <color rgb="FF000000"/>
      </right>
      <top style="thin">
        <color rgb="FF000000"/>
      </top>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right style="thin">
        <color theme="5" tint="0.39997558519241921"/>
      </right>
      <top style="thin">
        <color theme="5" tint="0.39997558519241921"/>
      </top>
      <bottom style="thin">
        <color theme="5" tint="0.39997558519241921"/>
      </bottom>
      <diagonal/>
    </border>
    <border>
      <left/>
      <right/>
      <top style="thin">
        <color theme="7" tint="0.39997558519241921"/>
      </top>
      <bottom/>
      <diagonal/>
    </border>
    <border>
      <left/>
      <right/>
      <top style="thin">
        <color rgb="FF9BC2E6"/>
      </top>
      <bottom style="thin">
        <color rgb="FF9BC2E6"/>
      </bottom>
      <diagonal/>
    </border>
    <border>
      <left style="thin">
        <color rgb="FF000000"/>
      </left>
      <right style="thin">
        <color rgb="FF000000"/>
      </right>
      <top/>
      <bottom style="thin">
        <color rgb="FF000000"/>
      </bottom>
      <diagonal/>
    </border>
    <border>
      <left/>
      <right/>
      <top style="thin">
        <color rgb="FFA9D08E"/>
      </top>
      <bottom style="thin">
        <color rgb="FFA9D08E"/>
      </bottom>
      <diagonal/>
    </border>
    <border>
      <left/>
      <right style="thin">
        <color rgb="FFA9D08E"/>
      </right>
      <top style="thin">
        <color rgb="FFA9D08E"/>
      </top>
      <bottom style="thin">
        <color rgb="FFA9D08E"/>
      </bottom>
      <diagonal/>
    </border>
    <border>
      <left/>
      <right/>
      <top style="thin">
        <color rgb="FFFFD966"/>
      </top>
      <bottom/>
      <diagonal/>
    </border>
    <border>
      <left/>
      <right/>
      <top/>
      <bottom style="thin">
        <color rgb="FFFFD966"/>
      </bottom>
      <diagonal/>
    </border>
    <border>
      <left style="medium">
        <color rgb="FFFFFFFF"/>
      </left>
      <right style="medium">
        <color indexed="64"/>
      </right>
      <top style="medium">
        <color rgb="FFFFFFFF"/>
      </top>
      <bottom style="medium">
        <color indexed="64"/>
      </bottom>
      <diagonal/>
    </border>
    <border>
      <left style="medium">
        <color rgb="FFFFFFFF"/>
      </left>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theme="0"/>
      </right>
      <top/>
      <bottom style="medium">
        <color rgb="FFFFFFFF"/>
      </bottom>
      <diagonal/>
    </border>
    <border>
      <left/>
      <right/>
      <top/>
      <bottom style="thin">
        <color rgb="FFF4B084"/>
      </bottom>
      <diagonal/>
    </border>
    <border>
      <left style="thin">
        <color rgb="FF000000"/>
      </left>
      <right style="thin">
        <color rgb="FF000000"/>
      </right>
      <top style="thin">
        <color rgb="FF000000"/>
      </top>
      <bottom style="thin">
        <color theme="5" tint="0.39997558519241921"/>
      </bottom>
      <diagonal/>
    </border>
    <border>
      <left/>
      <right/>
      <top style="thin">
        <color theme="5" tint="0.39997558519241921"/>
      </top>
      <bottom/>
      <diagonal/>
    </border>
  </borders>
  <cellStyleXfs count="6">
    <xf numFmtId="0" fontId="0" fillId="0" borderId="0"/>
    <xf numFmtId="0" fontId="6" fillId="0" borderId="0" applyNumberFormat="0" applyFill="0" applyBorder="0" applyAlignment="0" applyProtection="0"/>
    <xf numFmtId="43" fontId="7" fillId="0" borderId="0" applyFont="0" applyFill="0" applyBorder="0" applyAlignment="0" applyProtection="0"/>
    <xf numFmtId="0" fontId="6" fillId="0" borderId="0" applyNumberFormat="0" applyFill="0" applyBorder="0" applyAlignment="0" applyProtection="0"/>
    <xf numFmtId="43" fontId="4" fillId="0" borderId="0" applyFont="0" applyFill="0" applyBorder="0" applyAlignment="0" applyProtection="0"/>
    <xf numFmtId="0" fontId="70" fillId="0" borderId="0"/>
  </cellStyleXfs>
  <cellXfs count="1288">
    <xf numFmtId="0" fontId="0" fillId="0" borderId="0" xfId="0"/>
    <xf numFmtId="0" fontId="0" fillId="0" borderId="0" xfId="0" applyAlignment="1">
      <alignment wrapText="1"/>
    </xf>
    <xf numFmtId="0" fontId="5" fillId="0" borderId="0" xfId="0" applyFont="1" applyAlignment="1">
      <alignment horizontal="center"/>
    </xf>
    <xf numFmtId="0" fontId="8" fillId="0" borderId="0" xfId="0" applyFont="1" applyAlignment="1">
      <alignment horizontal="center" wrapText="1"/>
    </xf>
    <xf numFmtId="0" fontId="8" fillId="0" borderId="0" xfId="0" applyFont="1" applyAlignment="1">
      <alignment horizontal="left" wrapText="1"/>
    </xf>
    <xf numFmtId="0" fontId="8" fillId="0" borderId="0" xfId="0" applyFont="1" applyAlignment="1">
      <alignment horizontal="left"/>
    </xf>
    <xf numFmtId="0" fontId="8" fillId="0" borderId="0" xfId="0" applyFont="1"/>
    <xf numFmtId="0" fontId="9" fillId="0" borderId="0" xfId="0" applyFont="1" applyAlignment="1">
      <alignment wrapText="1"/>
    </xf>
    <xf numFmtId="14" fontId="8" fillId="0" borderId="0" xfId="0" applyNumberFormat="1" applyFont="1" applyAlignment="1">
      <alignment horizontal="left" wrapText="1"/>
    </xf>
    <xf numFmtId="0" fontId="8" fillId="0" borderId="0" xfId="0" applyFont="1" applyAlignment="1">
      <alignment horizontal="center"/>
    </xf>
    <xf numFmtId="164" fontId="8" fillId="0" borderId="0" xfId="2" applyNumberFormat="1" applyFont="1" applyAlignment="1">
      <alignment horizontal="center"/>
    </xf>
    <xf numFmtId="0" fontId="8" fillId="0" borderId="0" xfId="0" applyFont="1" applyAlignment="1">
      <alignment wrapText="1"/>
    </xf>
    <xf numFmtId="0" fontId="8" fillId="0" borderId="0" xfId="0" applyFont="1" applyAlignment="1">
      <alignment horizontal="center" vertical="center" wrapText="1"/>
    </xf>
    <xf numFmtId="0" fontId="10" fillId="0" borderId="0" xfId="0" applyFont="1" applyAlignment="1">
      <alignment horizontal="left" wrapText="1"/>
    </xf>
    <xf numFmtId="14" fontId="8" fillId="0" borderId="0" xfId="0" applyNumberFormat="1" applyFont="1" applyAlignment="1">
      <alignment horizontal="center"/>
    </xf>
    <xf numFmtId="14" fontId="8" fillId="0" borderId="0" xfId="0" applyNumberFormat="1" applyFont="1" applyAlignment="1">
      <alignment horizontal="center" wrapText="1"/>
    </xf>
    <xf numFmtId="164" fontId="8" fillId="0" borderId="0" xfId="2" applyNumberFormat="1" applyFont="1"/>
    <xf numFmtId="1" fontId="8" fillId="0" borderId="0" xfId="0" applyNumberFormat="1" applyFont="1" applyAlignment="1">
      <alignment horizontal="left" wrapText="1"/>
    </xf>
    <xf numFmtId="0" fontId="9" fillId="0" borderId="0" xfId="0" applyFont="1"/>
    <xf numFmtId="0" fontId="12" fillId="4" borderId="6" xfId="0" applyFont="1" applyFill="1" applyBorder="1" applyAlignment="1">
      <alignment horizontal="center" vertical="center" wrapText="1" readingOrder="1"/>
    </xf>
    <xf numFmtId="0" fontId="13" fillId="3" borderId="7" xfId="0" applyFont="1" applyFill="1" applyBorder="1" applyAlignment="1">
      <alignment horizontal="center" vertical="center" wrapText="1" readingOrder="1"/>
    </xf>
    <xf numFmtId="0" fontId="13" fillId="3" borderId="8" xfId="0" applyFont="1" applyFill="1" applyBorder="1" applyAlignment="1">
      <alignment horizontal="center" vertical="center" wrapText="1" readingOrder="1"/>
    </xf>
    <xf numFmtId="0" fontId="13" fillId="3" borderId="4" xfId="0" applyFont="1" applyFill="1" applyBorder="1" applyAlignment="1">
      <alignment horizontal="center" vertical="center" wrapText="1" readingOrder="1"/>
    </xf>
    <xf numFmtId="0" fontId="13" fillId="3" borderId="5" xfId="0" applyFont="1" applyFill="1" applyBorder="1" applyAlignment="1">
      <alignment horizontal="center" vertical="center" wrapText="1" readingOrder="1"/>
    </xf>
    <xf numFmtId="0" fontId="13" fillId="3" borderId="11" xfId="0" applyFont="1" applyFill="1" applyBorder="1" applyAlignment="1">
      <alignment horizontal="center" vertical="center" wrapText="1" readingOrder="1"/>
    </xf>
    <xf numFmtId="0" fontId="14" fillId="3" borderId="10" xfId="0" applyFont="1" applyFill="1" applyBorder="1" applyAlignment="1">
      <alignment horizontal="center" vertical="center" wrapText="1" readingOrder="1"/>
    </xf>
    <xf numFmtId="0" fontId="15" fillId="4" borderId="6" xfId="0" applyFont="1" applyFill="1" applyBorder="1" applyAlignment="1">
      <alignment horizontal="center" vertical="center" wrapText="1" readingOrder="1"/>
    </xf>
    <xf numFmtId="0" fontId="14" fillId="3" borderId="8" xfId="0" applyFont="1" applyFill="1" applyBorder="1" applyAlignment="1">
      <alignment horizontal="center" vertical="center" wrapText="1" readingOrder="1"/>
    </xf>
    <xf numFmtId="0" fontId="14" fillId="3" borderId="5" xfId="0" applyFont="1" applyFill="1" applyBorder="1" applyAlignment="1">
      <alignment horizontal="center" vertical="center" wrapText="1" readingOrder="1"/>
    </xf>
    <xf numFmtId="0" fontId="14" fillId="3" borderId="11" xfId="0" applyFont="1" applyFill="1" applyBorder="1" applyAlignment="1">
      <alignment horizontal="center" vertical="center" wrapText="1" readingOrder="1"/>
    </xf>
    <xf numFmtId="0" fontId="14" fillId="3" borderId="9" xfId="0" applyFont="1" applyFill="1" applyBorder="1" applyAlignment="1">
      <alignment horizontal="center" vertical="center" wrapText="1" readingOrder="1"/>
    </xf>
    <xf numFmtId="0" fontId="14" fillId="3" borderId="18" xfId="0" applyFont="1" applyFill="1" applyBorder="1" applyAlignment="1">
      <alignment horizontal="center" vertical="center" wrapText="1" readingOrder="1"/>
    </xf>
    <xf numFmtId="0" fontId="12" fillId="4" borderId="19" xfId="0" applyFont="1" applyFill="1" applyBorder="1" applyAlignment="1">
      <alignment horizontal="left" vertical="center" wrapText="1" readingOrder="1"/>
    </xf>
    <xf numFmtId="0" fontId="12" fillId="3" borderId="21" xfId="0" applyFont="1" applyFill="1" applyBorder="1" applyAlignment="1">
      <alignment horizontal="left" vertical="center" wrapText="1" readingOrder="1"/>
    </xf>
    <xf numFmtId="0" fontId="12" fillId="4" borderId="21" xfId="0" applyFont="1" applyFill="1" applyBorder="1" applyAlignment="1">
      <alignment horizontal="left" vertical="center" wrapText="1" readingOrder="1"/>
    </xf>
    <xf numFmtId="0" fontId="13" fillId="4" borderId="6" xfId="0" applyFont="1" applyFill="1" applyBorder="1" applyAlignment="1">
      <alignment horizontal="center" vertical="center" wrapText="1" readingOrder="1"/>
    </xf>
    <xf numFmtId="0" fontId="14" fillId="4" borderId="20" xfId="0" applyFont="1" applyFill="1" applyBorder="1" applyAlignment="1">
      <alignment horizontal="center" vertical="center" wrapText="1" readingOrder="1"/>
    </xf>
    <xf numFmtId="1" fontId="8" fillId="0" borderId="0" xfId="2" applyNumberFormat="1" applyFont="1" applyAlignment="1">
      <alignment horizontal="right"/>
    </xf>
    <xf numFmtId="0" fontId="5" fillId="0" borderId="0" xfId="0" applyFont="1"/>
    <xf numFmtId="0" fontId="17" fillId="0" borderId="0" xfId="0" applyFont="1"/>
    <xf numFmtId="1" fontId="8" fillId="0" borderId="0" xfId="0" applyNumberFormat="1" applyFont="1" applyAlignment="1">
      <alignment horizontal="center" wrapText="1"/>
    </xf>
    <xf numFmtId="1" fontId="19" fillId="0" borderId="0" xfId="0" applyNumberFormat="1" applyFont="1" applyAlignment="1">
      <alignment horizontal="center" wrapText="1"/>
    </xf>
    <xf numFmtId="0" fontId="19" fillId="0" borderId="0" xfId="0" applyFont="1" applyAlignment="1">
      <alignment horizontal="center" wrapText="1"/>
    </xf>
    <xf numFmtId="164" fontId="19" fillId="0" borderId="0" xfId="2" applyNumberFormat="1" applyFont="1" applyAlignment="1">
      <alignment horizontal="center" wrapText="1"/>
    </xf>
    <xf numFmtId="14" fontId="19" fillId="0" borderId="0" xfId="0" applyNumberFormat="1" applyFont="1" applyAlignment="1">
      <alignment horizontal="center" wrapText="1"/>
    </xf>
    <xf numFmtId="0" fontId="18" fillId="0" borderId="0" xfId="0" applyFont="1" applyAlignment="1">
      <alignment wrapText="1"/>
    </xf>
    <xf numFmtId="0" fontId="8" fillId="0" borderId="0" xfId="0" applyFont="1" applyAlignment="1">
      <alignment horizontal="right" wrapText="1"/>
    </xf>
    <xf numFmtId="0" fontId="9" fillId="0" borderId="0" xfId="0" applyFont="1" applyAlignment="1">
      <alignment horizontal="center" wrapText="1"/>
    </xf>
    <xf numFmtId="14" fontId="9" fillId="0" borderId="0" xfId="0" applyNumberFormat="1" applyFont="1" applyAlignment="1">
      <alignment wrapText="1"/>
    </xf>
    <xf numFmtId="0" fontId="20" fillId="0" borderId="0" xfId="0" applyFont="1" applyAlignment="1">
      <alignment horizontal="center" wrapText="1"/>
    </xf>
    <xf numFmtId="165" fontId="8" fillId="0" borderId="0" xfId="0" applyNumberFormat="1" applyFont="1"/>
    <xf numFmtId="1" fontId="8" fillId="0" borderId="0" xfId="0" applyNumberFormat="1" applyFont="1" applyAlignment="1">
      <alignment horizontal="center"/>
    </xf>
    <xf numFmtId="0" fontId="10" fillId="0" borderId="0" xfId="0" applyFont="1" applyAlignment="1">
      <alignment horizontal="left"/>
    </xf>
    <xf numFmtId="164" fontId="8" fillId="0" borderId="0" xfId="2" applyNumberFormat="1" applyFont="1" applyAlignment="1">
      <alignment horizontal="center" wrapText="1"/>
    </xf>
    <xf numFmtId="0" fontId="19" fillId="0" borderId="0" xfId="0" applyFont="1" applyAlignment="1">
      <alignment horizontal="center"/>
    </xf>
    <xf numFmtId="164" fontId="8" fillId="0" borderId="0" xfId="2" applyNumberFormat="1" applyFont="1" applyAlignment="1"/>
    <xf numFmtId="0" fontId="18" fillId="0" borderId="0" xfId="0" applyFont="1" applyAlignment="1">
      <alignment horizontal="center" wrapText="1"/>
    </xf>
    <xf numFmtId="164" fontId="9" fillId="0" borderId="0" xfId="2" applyNumberFormat="1" applyFont="1" applyAlignment="1">
      <alignment horizontal="center" wrapText="1"/>
    </xf>
    <xf numFmtId="0" fontId="9" fillId="0" borderId="0" xfId="0" applyFont="1" applyAlignment="1">
      <alignment horizontal="center"/>
    </xf>
    <xf numFmtId="14" fontId="9" fillId="0" borderId="0" xfId="0" applyNumberFormat="1" applyFont="1" applyAlignment="1">
      <alignment horizontal="center" wrapText="1"/>
    </xf>
    <xf numFmtId="164" fontId="9" fillId="0" borderId="0" xfId="2" applyNumberFormat="1" applyFont="1" applyAlignment="1">
      <alignment wrapText="1"/>
    </xf>
    <xf numFmtId="1" fontId="9" fillId="0" borderId="0" xfId="0" applyNumberFormat="1" applyFont="1" applyAlignment="1">
      <alignment horizontal="center" wrapText="1"/>
    </xf>
    <xf numFmtId="0" fontId="12" fillId="3" borderId="6" xfId="0" applyFont="1" applyFill="1" applyBorder="1" applyAlignment="1">
      <alignment horizontal="center" vertical="center" wrapText="1" readingOrder="1"/>
    </xf>
    <xf numFmtId="0" fontId="15" fillId="3" borderId="6" xfId="0" applyFont="1" applyFill="1" applyBorder="1" applyAlignment="1">
      <alignment horizontal="center" vertical="center" wrapText="1" readingOrder="1"/>
    </xf>
    <xf numFmtId="0" fontId="8" fillId="0" borderId="0" xfId="0" applyFont="1" applyAlignment="1">
      <alignment vertical="center"/>
    </xf>
    <xf numFmtId="0" fontId="9" fillId="0" borderId="0" xfId="0" applyFont="1" applyAlignment="1">
      <alignment horizontal="left" wrapText="1"/>
    </xf>
    <xf numFmtId="2" fontId="8" fillId="0" borderId="0" xfId="0" applyNumberFormat="1" applyFont="1" applyAlignment="1">
      <alignment horizontal="right" wrapText="1"/>
    </xf>
    <xf numFmtId="164" fontId="9" fillId="0" borderId="0" xfId="2" applyNumberFormat="1" applyFont="1" applyAlignment="1">
      <alignment horizontal="left"/>
    </xf>
    <xf numFmtId="0" fontId="9" fillId="0" borderId="0" xfId="0" applyFont="1" applyAlignment="1">
      <alignment horizontal="left"/>
    </xf>
    <xf numFmtId="0" fontId="14" fillId="3" borderId="28" xfId="0" applyFont="1" applyFill="1" applyBorder="1" applyAlignment="1">
      <alignment horizontal="center" vertical="center" wrapText="1" readingOrder="1"/>
    </xf>
    <xf numFmtId="1" fontId="9" fillId="0" borderId="0" xfId="0" applyNumberFormat="1" applyFont="1" applyAlignment="1">
      <alignment horizontal="right"/>
    </xf>
    <xf numFmtId="0" fontId="0" fillId="0" borderId="0" xfId="0" applyAlignment="1">
      <alignment horizontal="center" wrapText="1"/>
    </xf>
    <xf numFmtId="0" fontId="0" fillId="0" borderId="0" xfId="0" applyAlignment="1">
      <alignment horizontal="center"/>
    </xf>
    <xf numFmtId="0" fontId="17" fillId="7" borderId="0" xfId="0" applyFont="1" applyFill="1" applyAlignment="1">
      <alignment horizontal="center"/>
    </xf>
    <xf numFmtId="0" fontId="17" fillId="5" borderId="0" xfId="0" applyFont="1" applyFill="1" applyAlignment="1">
      <alignment horizontal="center" wrapText="1"/>
    </xf>
    <xf numFmtId="0" fontId="5" fillId="12" borderId="32" xfId="0" applyFont="1" applyFill="1" applyBorder="1" applyAlignment="1">
      <alignment horizontal="left" wrapText="1"/>
    </xf>
    <xf numFmtId="0" fontId="5" fillId="13" borderId="32" xfId="0" applyFont="1" applyFill="1" applyBorder="1" applyAlignment="1">
      <alignment horizontal="left" wrapText="1"/>
    </xf>
    <xf numFmtId="0" fontId="0" fillId="14" borderId="29" xfId="0" applyFill="1" applyBorder="1" applyAlignment="1">
      <alignment horizontal="center" vertical="center"/>
    </xf>
    <xf numFmtId="0" fontId="5" fillId="13" borderId="32" xfId="0" applyFont="1" applyFill="1" applyBorder="1" applyAlignment="1">
      <alignment horizontal="right"/>
    </xf>
    <xf numFmtId="0" fontId="0" fillId="6" borderId="29" xfId="0" applyFill="1" applyBorder="1" applyAlignment="1">
      <alignment horizontal="center" vertical="center"/>
    </xf>
    <xf numFmtId="0" fontId="5" fillId="12" borderId="32" xfId="0" applyFont="1" applyFill="1" applyBorder="1" applyAlignment="1">
      <alignment horizontal="right" vertical="center"/>
    </xf>
    <xf numFmtId="0" fontId="0" fillId="0" borderId="38" xfId="0" applyBorder="1" applyAlignment="1">
      <alignment wrapText="1"/>
    </xf>
    <xf numFmtId="0" fontId="0" fillId="0" borderId="37" xfId="0" applyBorder="1"/>
    <xf numFmtId="0" fontId="5" fillId="7" borderId="36" xfId="0" quotePrefix="1" applyFont="1" applyFill="1" applyBorder="1" applyAlignment="1">
      <alignment horizontal="center"/>
    </xf>
    <xf numFmtId="0" fontId="0" fillId="0" borderId="37" xfId="0" applyBorder="1" applyAlignment="1">
      <alignment wrapText="1"/>
    </xf>
    <xf numFmtId="0" fontId="0" fillId="0" borderId="37" xfId="0" applyBorder="1" applyAlignment="1">
      <alignment horizontal="left" wrapText="1"/>
    </xf>
    <xf numFmtId="0" fontId="25" fillId="0" borderId="0" xfId="0" applyFont="1" applyAlignment="1">
      <alignment wrapText="1"/>
    </xf>
    <xf numFmtId="164" fontId="0" fillId="0" borderId="0" xfId="2" applyNumberFormat="1" applyFont="1"/>
    <xf numFmtId="164" fontId="5" fillId="0" borderId="0" xfId="2" applyNumberFormat="1" applyFont="1" applyAlignment="1">
      <alignment horizontal="center" wrapText="1"/>
    </xf>
    <xf numFmtId="164" fontId="0" fillId="0" borderId="0" xfId="2" applyNumberFormat="1" applyFont="1" applyAlignment="1">
      <alignment wrapText="1"/>
    </xf>
    <xf numFmtId="165" fontId="9" fillId="0" borderId="0" xfId="0" applyNumberFormat="1" applyFont="1" applyAlignment="1">
      <alignment horizontal="left" wrapText="1"/>
    </xf>
    <xf numFmtId="14" fontId="9" fillId="0" borderId="0" xfId="0" applyNumberFormat="1" applyFont="1" applyAlignment="1">
      <alignment horizontal="center"/>
    </xf>
    <xf numFmtId="0" fontId="9" fillId="0" borderId="0" xfId="0" applyFont="1" applyAlignment="1">
      <alignment horizontal="center" vertical="center" wrapText="1"/>
    </xf>
    <xf numFmtId="1" fontId="9" fillId="0" borderId="0" xfId="0" applyNumberFormat="1" applyFont="1" applyAlignment="1">
      <alignment horizontal="left" wrapText="1"/>
    </xf>
    <xf numFmtId="164" fontId="9" fillId="0" borderId="0" xfId="2" applyNumberFormat="1" applyFont="1" applyFill="1" applyAlignment="1">
      <alignment horizontal="left"/>
    </xf>
    <xf numFmtId="0" fontId="9" fillId="0" borderId="0" xfId="1" applyFont="1" applyAlignment="1">
      <alignment horizontal="left"/>
    </xf>
    <xf numFmtId="0" fontId="9" fillId="0" borderId="0" xfId="1" applyFont="1" applyAlignment="1">
      <alignment horizontal="left" wrapText="1"/>
    </xf>
    <xf numFmtId="1" fontId="9" fillId="0" borderId="0" xfId="2" applyNumberFormat="1" applyFont="1" applyBorder="1" applyAlignment="1">
      <alignment horizontal="right"/>
    </xf>
    <xf numFmtId="1" fontId="9" fillId="0" borderId="0" xfId="2" applyNumberFormat="1" applyFont="1" applyFill="1" applyBorder="1" applyAlignment="1">
      <alignment horizontal="right"/>
    </xf>
    <xf numFmtId="0" fontId="9" fillId="0" borderId="1" xfId="0" applyFont="1" applyBorder="1" applyAlignment="1">
      <alignment horizontal="left" wrapText="1"/>
    </xf>
    <xf numFmtId="0" fontId="27" fillId="0" borderId="0" xfId="0" applyFont="1" applyAlignment="1">
      <alignment horizontal="center" wrapText="1"/>
    </xf>
    <xf numFmtId="0" fontId="27" fillId="0" borderId="0" xfId="0" applyFont="1" applyAlignment="1">
      <alignment horizontal="left" wrapText="1"/>
    </xf>
    <xf numFmtId="0" fontId="27" fillId="0" borderId="0" xfId="0" applyFont="1" applyAlignment="1">
      <alignment horizontal="right" wrapText="1"/>
    </xf>
    <xf numFmtId="14" fontId="27" fillId="0" borderId="0" xfId="0" applyNumberFormat="1" applyFont="1" applyAlignment="1">
      <alignment horizontal="left" wrapText="1"/>
    </xf>
    <xf numFmtId="164" fontId="9" fillId="0" borderId="0" xfId="2" applyNumberFormat="1" applyFont="1" applyAlignment="1">
      <alignment horizontal="left" wrapText="1"/>
    </xf>
    <xf numFmtId="1" fontId="9" fillId="0" borderId="0" xfId="2" applyNumberFormat="1" applyFont="1" applyAlignment="1">
      <alignment horizontal="right" wrapText="1"/>
    </xf>
    <xf numFmtId="164" fontId="9" fillId="0" borderId="0" xfId="2" applyNumberFormat="1" applyFont="1" applyFill="1" applyAlignment="1">
      <alignment horizontal="center"/>
    </xf>
    <xf numFmtId="0" fontId="9" fillId="9" borderId="0" xfId="0" applyFont="1" applyFill="1" applyAlignment="1">
      <alignment horizontal="left" wrapText="1"/>
    </xf>
    <xf numFmtId="14" fontId="9" fillId="0" borderId="0" xfId="0" applyNumberFormat="1" applyFont="1" applyAlignment="1">
      <alignment horizontal="left"/>
    </xf>
    <xf numFmtId="0" fontId="9" fillId="0" borderId="1" xfId="0" applyFont="1" applyBorder="1" applyAlignment="1">
      <alignment horizontal="center" wrapText="1"/>
    </xf>
    <xf numFmtId="1" fontId="28" fillId="0" borderId="0" xfId="0" applyNumberFormat="1" applyFont="1" applyAlignment="1">
      <alignment horizontal="center" wrapText="1"/>
    </xf>
    <xf numFmtId="0" fontId="28" fillId="0" borderId="0" xfId="0" applyFont="1" applyAlignment="1">
      <alignment horizontal="center" wrapText="1"/>
    </xf>
    <xf numFmtId="0" fontId="28" fillId="0" borderId="0" xfId="0" applyFont="1" applyAlignment="1">
      <alignment horizontal="left" wrapText="1"/>
    </xf>
    <xf numFmtId="0" fontId="28" fillId="0" borderId="0" xfId="0" applyFont="1" applyAlignment="1">
      <alignment horizontal="center" vertical="center" wrapText="1"/>
    </xf>
    <xf numFmtId="165" fontId="28" fillId="0" borderId="0" xfId="0" applyNumberFormat="1" applyFont="1" applyAlignment="1">
      <alignment horizontal="center" wrapText="1"/>
    </xf>
    <xf numFmtId="164" fontId="28" fillId="0" borderId="0" xfId="2" applyNumberFormat="1" applyFont="1" applyAlignment="1">
      <alignment horizontal="center" wrapText="1"/>
    </xf>
    <xf numFmtId="14" fontId="28" fillId="0" borderId="0" xfId="0" applyNumberFormat="1" applyFont="1" applyAlignment="1">
      <alignment horizontal="center" wrapText="1"/>
    </xf>
    <xf numFmtId="0" fontId="28" fillId="13" borderId="0" xfId="0" applyFont="1" applyFill="1" applyAlignment="1">
      <alignment horizontal="center" wrapText="1"/>
    </xf>
    <xf numFmtId="0" fontId="9" fillId="0" borderId="0" xfId="0" applyFont="1" applyAlignment="1">
      <alignment horizontal="left" vertical="center" wrapText="1"/>
    </xf>
    <xf numFmtId="0" fontId="9" fillId="0" borderId="0" xfId="0" applyFont="1" applyAlignment="1">
      <alignment horizontal="right" wrapText="1"/>
    </xf>
    <xf numFmtId="14" fontId="9" fillId="0" borderId="0" xfId="0" applyNumberFormat="1" applyFont="1" applyAlignment="1">
      <alignment horizontal="left" wrapText="1"/>
    </xf>
    <xf numFmtId="1" fontId="28" fillId="0" borderId="0" xfId="2" applyNumberFormat="1" applyFont="1" applyAlignment="1">
      <alignment horizontal="center" wrapText="1"/>
    </xf>
    <xf numFmtId="0" fontId="28" fillId="12" borderId="0" xfId="0" applyFont="1" applyFill="1" applyAlignment="1">
      <alignment horizontal="center" wrapText="1"/>
    </xf>
    <xf numFmtId="1" fontId="9" fillId="0" borderId="0" xfId="2" applyNumberFormat="1" applyFont="1" applyFill="1" applyAlignment="1">
      <alignment horizontal="left" wrapText="1"/>
    </xf>
    <xf numFmtId="164" fontId="9" fillId="0" borderId="0" xfId="2" applyNumberFormat="1" applyFont="1" applyFill="1" applyBorder="1" applyAlignment="1">
      <alignment wrapText="1"/>
    </xf>
    <xf numFmtId="0" fontId="27" fillId="0" borderId="0" xfId="0" applyFont="1" applyAlignment="1">
      <alignment wrapText="1"/>
    </xf>
    <xf numFmtId="49" fontId="9" fillId="0" borderId="0" xfId="0" applyNumberFormat="1" applyFont="1" applyAlignment="1">
      <alignment horizontal="right" wrapText="1"/>
    </xf>
    <xf numFmtId="1" fontId="9" fillId="0" borderId="0" xfId="0" applyNumberFormat="1" applyFont="1" applyAlignment="1">
      <alignment horizontal="right" wrapText="1"/>
    </xf>
    <xf numFmtId="164" fontId="9" fillId="0" borderId="0" xfId="2" applyNumberFormat="1" applyFont="1" applyFill="1" applyBorder="1" applyAlignment="1">
      <alignment horizontal="center"/>
    </xf>
    <xf numFmtId="1" fontId="9" fillId="0" borderId="0" xfId="2" applyNumberFormat="1" applyFont="1" applyFill="1" applyBorder="1" applyAlignment="1">
      <alignment horizontal="left" wrapText="1"/>
    </xf>
    <xf numFmtId="1" fontId="9" fillId="0" borderId="0" xfId="2" applyNumberFormat="1" applyFont="1" applyFill="1" applyBorder="1" applyAlignment="1">
      <alignment horizontal="left"/>
    </xf>
    <xf numFmtId="0" fontId="9" fillId="0" borderId="39" xfId="0" applyFont="1" applyBorder="1" applyAlignment="1">
      <alignment horizontal="center" wrapText="1"/>
    </xf>
    <xf numFmtId="0" fontId="9" fillId="0" borderId="39" xfId="0" applyFont="1" applyBorder="1" applyAlignment="1">
      <alignment horizontal="left" wrapText="1"/>
    </xf>
    <xf numFmtId="1" fontId="26" fillId="0" borderId="0" xfId="2" applyNumberFormat="1" applyFont="1" applyBorder="1" applyAlignment="1">
      <alignment horizontal="right"/>
    </xf>
    <xf numFmtId="1" fontId="9" fillId="0" borderId="0" xfId="2" applyNumberFormat="1" applyFont="1" applyFill="1" applyAlignment="1">
      <alignment horizontal="right" wrapText="1"/>
    </xf>
    <xf numFmtId="166" fontId="9" fillId="0" borderId="0" xfId="2" applyNumberFormat="1" applyFont="1" applyFill="1" applyAlignment="1">
      <alignment horizontal="right" wrapText="1"/>
    </xf>
    <xf numFmtId="1" fontId="9" fillId="0" borderId="0" xfId="2" applyNumberFormat="1" applyFont="1" applyAlignment="1">
      <alignment horizontal="left" wrapText="1"/>
    </xf>
    <xf numFmtId="1" fontId="9" fillId="0" borderId="0" xfId="2" applyNumberFormat="1" applyFont="1" applyFill="1" applyAlignment="1">
      <alignment horizontal="center"/>
    </xf>
    <xf numFmtId="1" fontId="28" fillId="0" borderId="0" xfId="0" applyNumberFormat="1" applyFont="1" applyAlignment="1">
      <alignment horizontal="center"/>
    </xf>
    <xf numFmtId="0" fontId="28" fillId="0" borderId="0" xfId="0" applyFont="1" applyAlignment="1">
      <alignment horizontal="center"/>
    </xf>
    <xf numFmtId="0" fontId="28" fillId="0" borderId="0" xfId="0" applyFont="1" applyAlignment="1">
      <alignment horizontal="left"/>
    </xf>
    <xf numFmtId="14" fontId="28" fillId="0" borderId="0" xfId="0" applyNumberFormat="1" applyFont="1" applyAlignment="1">
      <alignment horizontal="center"/>
    </xf>
    <xf numFmtId="0" fontId="9" fillId="0" borderId="0" xfId="0" quotePrefix="1" applyFont="1" applyAlignment="1">
      <alignment horizontal="center" wrapText="1"/>
    </xf>
    <xf numFmtId="1" fontId="9" fillId="0" borderId="0" xfId="2" applyNumberFormat="1" applyFont="1" applyFill="1" applyBorder="1" applyAlignment="1">
      <alignment horizontal="right" wrapText="1"/>
    </xf>
    <xf numFmtId="164" fontId="27" fillId="0" borderId="0" xfId="2" applyNumberFormat="1" applyFont="1" applyFill="1" applyBorder="1" applyAlignment="1">
      <alignment horizontal="left" wrapText="1"/>
    </xf>
    <xf numFmtId="0" fontId="9" fillId="0" borderId="2" xfId="0" applyFont="1" applyBorder="1" applyAlignment="1">
      <alignment horizontal="left" wrapText="1"/>
    </xf>
    <xf numFmtId="2" fontId="9" fillId="0" borderId="0" xfId="2" applyNumberFormat="1" applyFont="1" applyFill="1" applyAlignment="1">
      <alignment horizontal="right" wrapText="1"/>
    </xf>
    <xf numFmtId="49" fontId="9" fillId="0" borderId="0" xfId="0" applyNumberFormat="1" applyFont="1" applyAlignment="1">
      <alignment wrapText="1"/>
    </xf>
    <xf numFmtId="0" fontId="9" fillId="0" borderId="0" xfId="0" quotePrefix="1" applyFont="1" applyAlignment="1">
      <alignment horizontal="left" wrapText="1"/>
    </xf>
    <xf numFmtId="164" fontId="9" fillId="0" borderId="0" xfId="2" applyNumberFormat="1" applyFont="1" applyFill="1" applyAlignment="1">
      <alignment horizontal="right" wrapText="1"/>
    </xf>
    <xf numFmtId="0" fontId="9" fillId="0" borderId="0" xfId="1" applyFont="1" applyBorder="1" applyAlignment="1">
      <alignment horizontal="left" wrapText="1"/>
    </xf>
    <xf numFmtId="169" fontId="9" fillId="0" borderId="0" xfId="2" applyNumberFormat="1" applyFont="1" applyAlignment="1">
      <alignment horizontal="right" wrapText="1"/>
    </xf>
    <xf numFmtId="1" fontId="9" fillId="0" borderId="0" xfId="2" quotePrefix="1" applyNumberFormat="1" applyFont="1" applyAlignment="1">
      <alignment horizontal="right" wrapText="1"/>
    </xf>
    <xf numFmtId="49" fontId="9" fillId="0" borderId="0" xfId="0" applyNumberFormat="1" applyFont="1" applyAlignment="1">
      <alignment horizontal="center" wrapText="1"/>
    </xf>
    <xf numFmtId="166" fontId="9" fillId="0" borderId="0" xfId="2" applyNumberFormat="1" applyFont="1" applyAlignment="1">
      <alignment horizontal="right" wrapText="1"/>
    </xf>
    <xf numFmtId="1" fontId="9" fillId="0" borderId="0" xfId="2" applyNumberFormat="1" applyFont="1" applyBorder="1" applyAlignment="1">
      <alignment horizontal="left" wrapText="1"/>
    </xf>
    <xf numFmtId="2" fontId="9" fillId="0" borderId="0" xfId="2" applyNumberFormat="1" applyFont="1" applyAlignment="1">
      <alignment horizontal="right" wrapText="1"/>
    </xf>
    <xf numFmtId="0" fontId="27" fillId="11" borderId="0" xfId="0" applyFont="1" applyFill="1" applyAlignment="1">
      <alignment horizontal="left" wrapText="1"/>
    </xf>
    <xf numFmtId="0" fontId="32" fillId="0" borderId="0" xfId="0" applyFont="1" applyAlignment="1">
      <alignment wrapText="1"/>
    </xf>
    <xf numFmtId="165" fontId="9" fillId="0" borderId="0" xfId="0" applyNumberFormat="1" applyFont="1" applyAlignment="1">
      <alignment horizontal="right" wrapText="1"/>
    </xf>
    <xf numFmtId="2" fontId="9" fillId="0" borderId="0" xfId="0" applyNumberFormat="1" applyFont="1" applyAlignment="1">
      <alignment horizontal="right" wrapText="1"/>
    </xf>
    <xf numFmtId="164" fontId="9" fillId="0" borderId="0" xfId="2" applyNumberFormat="1" applyFont="1" applyFill="1" applyBorder="1" applyAlignment="1">
      <alignment horizontal="right" wrapText="1"/>
    </xf>
    <xf numFmtId="1" fontId="9" fillId="0" borderId="0" xfId="2" applyNumberFormat="1" applyFont="1" applyBorder="1" applyAlignment="1">
      <alignment horizontal="right" wrapText="1"/>
    </xf>
    <xf numFmtId="1" fontId="9" fillId="0" borderId="0" xfId="2" quotePrefix="1" applyNumberFormat="1" applyFont="1" applyBorder="1" applyAlignment="1">
      <alignment horizontal="right" wrapText="1"/>
    </xf>
    <xf numFmtId="0" fontId="9" fillId="0" borderId="0" xfId="0" applyFont="1" applyAlignment="1">
      <alignment vertical="center" wrapText="1"/>
    </xf>
    <xf numFmtId="2" fontId="27" fillId="0" borderId="0" xfId="0" applyNumberFormat="1" applyFont="1" applyAlignment="1">
      <alignment horizontal="right" wrapText="1"/>
    </xf>
    <xf numFmtId="164" fontId="9" fillId="0" borderId="0" xfId="2" applyNumberFormat="1" applyFont="1" applyAlignment="1">
      <alignment horizontal="right" wrapText="1"/>
    </xf>
    <xf numFmtId="0" fontId="9" fillId="0" borderId="24" xfId="0" applyFont="1" applyBorder="1" applyAlignment="1">
      <alignment horizontal="center" wrapText="1"/>
    </xf>
    <xf numFmtId="0" fontId="9" fillId="0" borderId="24" xfId="0" applyFont="1" applyBorder="1" applyAlignment="1">
      <alignment horizontal="left" wrapText="1"/>
    </xf>
    <xf numFmtId="165" fontId="9" fillId="0" borderId="24" xfId="0" applyNumberFormat="1" applyFont="1" applyBorder="1" applyAlignment="1">
      <alignment horizontal="left" wrapText="1"/>
    </xf>
    <xf numFmtId="1" fontId="9" fillId="0" borderId="24" xfId="2" applyNumberFormat="1" applyFont="1" applyBorder="1" applyAlignment="1">
      <alignment horizontal="right" wrapText="1"/>
    </xf>
    <xf numFmtId="14" fontId="9" fillId="0" borderId="24" xfId="0" applyNumberFormat="1" applyFont="1" applyBorder="1" applyAlignment="1">
      <alignment horizontal="center" wrapText="1"/>
    </xf>
    <xf numFmtId="0" fontId="9" fillId="0" borderId="25" xfId="0" applyFont="1" applyBorder="1" applyAlignment="1">
      <alignment horizontal="left" wrapText="1"/>
    </xf>
    <xf numFmtId="14" fontId="9" fillId="0" borderId="39" xfId="0" applyNumberFormat="1" applyFont="1" applyBorder="1" applyAlignment="1">
      <alignment horizontal="center" wrapText="1"/>
    </xf>
    <xf numFmtId="0" fontId="9" fillId="0" borderId="27" xfId="0" applyFont="1" applyBorder="1" applyAlignment="1">
      <alignment horizontal="left" wrapText="1"/>
    </xf>
    <xf numFmtId="49" fontId="9" fillId="0" borderId="0" xfId="0" applyNumberFormat="1" applyFont="1" applyAlignment="1">
      <alignment horizontal="left" wrapText="1"/>
    </xf>
    <xf numFmtId="165" fontId="27" fillId="0" borderId="0" xfId="0" applyNumberFormat="1" applyFont="1" applyAlignment="1">
      <alignment horizontal="right" wrapText="1"/>
    </xf>
    <xf numFmtId="2" fontId="27" fillId="10" borderId="0" xfId="0" applyNumberFormat="1" applyFont="1" applyFill="1" applyAlignment="1">
      <alignment horizontal="right" wrapText="1"/>
    </xf>
    <xf numFmtId="0" fontId="9" fillId="0" borderId="0" xfId="0" applyFont="1" applyAlignment="1">
      <alignment horizontal="right"/>
    </xf>
    <xf numFmtId="165" fontId="9" fillId="0" borderId="24" xfId="0" applyNumberFormat="1" applyFont="1" applyBorder="1" applyAlignment="1">
      <alignment horizontal="right" wrapText="1"/>
    </xf>
    <xf numFmtId="2" fontId="9" fillId="0" borderId="24" xfId="0" applyNumberFormat="1" applyFont="1" applyBorder="1" applyAlignment="1">
      <alignment horizontal="right" wrapText="1"/>
    </xf>
    <xf numFmtId="1" fontId="9" fillId="0" borderId="24" xfId="0" applyNumberFormat="1" applyFont="1" applyBorder="1" applyAlignment="1">
      <alignment horizontal="right" wrapText="1"/>
    </xf>
    <xf numFmtId="14" fontId="9" fillId="0" borderId="24" xfId="0" applyNumberFormat="1" applyFont="1" applyBorder="1" applyAlignment="1">
      <alignment horizontal="left" wrapText="1"/>
    </xf>
    <xf numFmtId="0" fontId="27" fillId="0" borderId="24" xfId="0" applyFont="1" applyBorder="1" applyAlignment="1">
      <alignment horizontal="left" wrapText="1"/>
    </xf>
    <xf numFmtId="0" fontId="28" fillId="17" borderId="0" xfId="0" applyFont="1" applyFill="1" applyAlignment="1">
      <alignment horizontal="center" wrapText="1"/>
    </xf>
    <xf numFmtId="164" fontId="27" fillId="0" borderId="0" xfId="2" applyNumberFormat="1" applyFont="1" applyFill="1" applyBorder="1" applyAlignment="1">
      <alignment horizontal="center" wrapText="1"/>
    </xf>
    <xf numFmtId="164" fontId="27" fillId="0" borderId="0" xfId="2" applyNumberFormat="1" applyFont="1" applyFill="1" applyBorder="1" applyAlignment="1">
      <alignment wrapText="1"/>
    </xf>
    <xf numFmtId="164" fontId="9" fillId="0" borderId="0" xfId="2" applyNumberFormat="1" applyFont="1" applyFill="1" applyBorder="1" applyAlignment="1">
      <alignment horizontal="center" wrapText="1"/>
    </xf>
    <xf numFmtId="164" fontId="9" fillId="0" borderId="0" xfId="2" applyNumberFormat="1" applyFont="1" applyBorder="1" applyAlignment="1">
      <alignment horizontal="center" wrapText="1"/>
    </xf>
    <xf numFmtId="164" fontId="9" fillId="0" borderId="0" xfId="2" applyNumberFormat="1" applyFont="1" applyFill="1" applyBorder="1" applyAlignment="1">
      <alignment horizontal="left" wrapText="1"/>
    </xf>
    <xf numFmtId="164" fontId="9" fillId="0" borderId="0" xfId="2" applyNumberFormat="1" applyFont="1" applyBorder="1" applyAlignment="1">
      <alignment wrapText="1"/>
    </xf>
    <xf numFmtId="0" fontId="9" fillId="0" borderId="22" xfId="0" applyFont="1" applyBorder="1" applyAlignment="1">
      <alignment horizontal="center" wrapText="1"/>
    </xf>
    <xf numFmtId="0" fontId="9" fillId="0" borderId="22" xfId="0" applyFont="1" applyBorder="1" applyAlignment="1">
      <alignment horizontal="left" wrapText="1"/>
    </xf>
    <xf numFmtId="0" fontId="9" fillId="0" borderId="22" xfId="0" applyFont="1" applyBorder="1" applyAlignment="1">
      <alignment wrapText="1"/>
    </xf>
    <xf numFmtId="1" fontId="9" fillId="0" borderId="0" xfId="2" applyNumberFormat="1" applyFont="1" applyAlignment="1">
      <alignment horizontal="center" wrapText="1"/>
    </xf>
    <xf numFmtId="164" fontId="9" fillId="0" borderId="0" xfId="2" applyNumberFormat="1" applyFont="1" applyFill="1" applyAlignment="1">
      <alignment horizontal="left" wrapText="1"/>
    </xf>
    <xf numFmtId="164" fontId="9" fillId="0" borderId="0" xfId="2" applyNumberFormat="1" applyFont="1" applyBorder="1" applyAlignment="1">
      <alignment horizontal="left" wrapText="1"/>
    </xf>
    <xf numFmtId="164" fontId="9" fillId="0" borderId="0" xfId="2" applyNumberFormat="1" applyFont="1" applyBorder="1" applyAlignment="1">
      <alignment horizontal="left"/>
    </xf>
    <xf numFmtId="49" fontId="9" fillId="0" borderId="0" xfId="0" quotePrefix="1" applyNumberFormat="1" applyFont="1" applyAlignment="1">
      <alignment horizontal="center" wrapText="1"/>
    </xf>
    <xf numFmtId="164" fontId="9" fillId="0" borderId="0" xfId="2" applyNumberFormat="1" applyFont="1" applyBorder="1" applyAlignment="1">
      <alignment horizontal="center"/>
    </xf>
    <xf numFmtId="49" fontId="9" fillId="0" borderId="0" xfId="2" applyNumberFormat="1" applyFont="1" applyAlignment="1">
      <alignment horizontal="left" wrapText="1"/>
    </xf>
    <xf numFmtId="0" fontId="30" fillId="0" borderId="0" xfId="0" applyFont="1" applyAlignment="1">
      <alignment wrapText="1"/>
    </xf>
    <xf numFmtId="0" fontId="28" fillId="18" borderId="0" xfId="0" applyFont="1" applyFill="1" applyAlignment="1">
      <alignment horizontal="center" wrapText="1"/>
    </xf>
    <xf numFmtId="0" fontId="19" fillId="18" borderId="0" xfId="0" applyFont="1" applyFill="1" applyAlignment="1">
      <alignment horizontal="center" wrapText="1"/>
    </xf>
    <xf numFmtId="0" fontId="6" fillId="0" borderId="0" xfId="1" applyAlignment="1">
      <alignment horizontal="left"/>
    </xf>
    <xf numFmtId="164" fontId="9" fillId="0" borderId="0" xfId="2" applyNumberFormat="1" applyFont="1" applyFill="1" applyBorder="1" applyAlignment="1">
      <alignment horizontal="right"/>
    </xf>
    <xf numFmtId="0" fontId="27" fillId="0" borderId="0" xfId="0" applyFont="1" applyAlignment="1">
      <alignment horizontal="left"/>
    </xf>
    <xf numFmtId="168" fontId="9" fillId="0" borderId="0" xfId="0" applyNumberFormat="1" applyFont="1" applyAlignment="1">
      <alignment horizontal="right" wrapText="1"/>
    </xf>
    <xf numFmtId="167" fontId="9" fillId="0" borderId="0" xfId="0" applyNumberFormat="1" applyFont="1" applyAlignment="1">
      <alignment horizontal="center" wrapText="1"/>
    </xf>
    <xf numFmtId="169" fontId="9" fillId="0" borderId="0" xfId="0" applyNumberFormat="1" applyFont="1" applyAlignment="1">
      <alignment wrapText="1"/>
    </xf>
    <xf numFmtId="0" fontId="31" fillId="0" borderId="0" xfId="0" applyFont="1" applyAlignment="1">
      <alignment horizontal="left" wrapText="1"/>
    </xf>
    <xf numFmtId="14" fontId="27" fillId="0" borderId="0" xfId="0" applyNumberFormat="1" applyFont="1" applyAlignment="1">
      <alignment wrapText="1"/>
    </xf>
    <xf numFmtId="168" fontId="9" fillId="0" borderId="0" xfId="0" applyNumberFormat="1" applyFont="1" applyAlignment="1">
      <alignment horizontal="right"/>
    </xf>
    <xf numFmtId="164" fontId="9" fillId="0" borderId="0" xfId="2" applyNumberFormat="1" applyFont="1" applyFill="1" applyBorder="1" applyAlignment="1">
      <alignment horizontal="left"/>
    </xf>
    <xf numFmtId="1" fontId="8" fillId="0" borderId="0" xfId="0" applyNumberFormat="1" applyFont="1" applyAlignment="1">
      <alignment wrapText="1"/>
    </xf>
    <xf numFmtId="168" fontId="8" fillId="0" borderId="0" xfId="0" applyNumberFormat="1" applyFont="1" applyAlignment="1">
      <alignment horizontal="right" wrapText="1"/>
    </xf>
    <xf numFmtId="167" fontId="8" fillId="0" borderId="0" xfId="0" applyNumberFormat="1" applyFont="1" applyAlignment="1">
      <alignment horizontal="center" wrapText="1"/>
    </xf>
    <xf numFmtId="164" fontId="8" fillId="0" borderId="0" xfId="2" applyNumberFormat="1" applyFont="1" applyBorder="1" applyAlignment="1">
      <alignment horizontal="center" wrapText="1"/>
    </xf>
    <xf numFmtId="164" fontId="8" fillId="0" borderId="0" xfId="2" applyNumberFormat="1" applyFont="1" applyBorder="1" applyAlignment="1">
      <alignment wrapText="1"/>
    </xf>
    <xf numFmtId="1" fontId="9" fillId="0" borderId="0" xfId="0" applyNumberFormat="1" applyFont="1" applyAlignment="1">
      <alignment horizontal="center"/>
    </xf>
    <xf numFmtId="0" fontId="9" fillId="9" borderId="0" xfId="0" applyFont="1" applyFill="1" applyAlignment="1">
      <alignment horizontal="center" wrapText="1"/>
    </xf>
    <xf numFmtId="1" fontId="9" fillId="9" borderId="0" xfId="0" applyNumberFormat="1" applyFont="1" applyFill="1" applyAlignment="1">
      <alignment horizontal="center" wrapText="1"/>
    </xf>
    <xf numFmtId="2" fontId="9" fillId="0" borderId="0" xfId="0" applyNumberFormat="1" applyFont="1" applyAlignment="1">
      <alignment horizontal="left" wrapText="1"/>
    </xf>
    <xf numFmtId="0" fontId="27" fillId="0" borderId="0" xfId="0" quotePrefix="1" applyFont="1" applyAlignment="1">
      <alignment horizontal="center" wrapText="1"/>
    </xf>
    <xf numFmtId="164" fontId="9" fillId="0" borderId="0" xfId="2" quotePrefix="1" applyNumberFormat="1" applyFont="1" applyFill="1" applyBorder="1" applyAlignment="1">
      <alignment horizontal="center"/>
    </xf>
    <xf numFmtId="165" fontId="9" fillId="0" borderId="0" xfId="2" applyNumberFormat="1" applyFont="1" applyFill="1" applyBorder="1" applyAlignment="1">
      <alignment horizontal="right"/>
    </xf>
    <xf numFmtId="164" fontId="0" fillId="0" borderId="0" xfId="2" applyNumberFormat="1" applyFont="1" applyBorder="1" applyAlignment="1">
      <alignment horizontal="center" wrapText="1"/>
    </xf>
    <xf numFmtId="1" fontId="26" fillId="0" borderId="0" xfId="2" applyNumberFormat="1" applyFont="1" applyBorder="1" applyAlignment="1">
      <alignment horizontal="right" wrapText="1"/>
    </xf>
    <xf numFmtId="165" fontId="9" fillId="0" borderId="0" xfId="0" quotePrefix="1" applyNumberFormat="1" applyFont="1" applyAlignment="1">
      <alignment horizontal="left" wrapText="1"/>
    </xf>
    <xf numFmtId="1" fontId="9" fillId="0" borderId="0" xfId="0" applyNumberFormat="1" applyFont="1" applyAlignment="1">
      <alignment horizontal="left"/>
    </xf>
    <xf numFmtId="0" fontId="26" fillId="0" borderId="0" xfId="0" applyFont="1" applyAlignment="1">
      <alignment horizontal="left"/>
    </xf>
    <xf numFmtId="166" fontId="9" fillId="0" borderId="0" xfId="2" applyNumberFormat="1" applyFont="1" applyFill="1" applyBorder="1" applyAlignment="1">
      <alignment horizontal="right" wrapText="1"/>
    </xf>
    <xf numFmtId="0" fontId="9" fillId="15" borderId="0" xfId="1" applyFont="1" applyFill="1" applyAlignment="1">
      <alignment horizontal="left" wrapText="1"/>
    </xf>
    <xf numFmtId="0" fontId="6" fillId="0" borderId="0" xfId="1"/>
    <xf numFmtId="0" fontId="6" fillId="0" borderId="0" xfId="1" applyAlignment="1">
      <alignment wrapText="1"/>
    </xf>
    <xf numFmtId="0" fontId="6" fillId="0" borderId="0" xfId="1" applyAlignment="1">
      <alignment horizontal="left" wrapText="1"/>
    </xf>
    <xf numFmtId="0" fontId="36" fillId="0" borderId="0" xfId="0" applyFont="1" applyAlignment="1">
      <alignment horizontal="center" wrapText="1"/>
    </xf>
    <xf numFmtId="0" fontId="37" fillId="0" borderId="0" xfId="0" applyFont="1" applyAlignment="1">
      <alignment horizontal="center" wrapText="1"/>
    </xf>
    <xf numFmtId="0" fontId="39" fillId="0" borderId="0" xfId="0" applyFont="1"/>
    <xf numFmtId="0" fontId="39" fillId="0" borderId="0" xfId="0" applyFont="1" applyAlignment="1">
      <alignment horizontal="left" vertical="center"/>
    </xf>
    <xf numFmtId="0" fontId="39" fillId="6" borderId="0" xfId="0" applyFont="1" applyFill="1"/>
    <xf numFmtId="0" fontId="40" fillId="0" borderId="0" xfId="0" applyFont="1"/>
    <xf numFmtId="0" fontId="0" fillId="0" borderId="0" xfId="0" applyAlignment="1">
      <alignment horizontal="center" vertical="center"/>
    </xf>
    <xf numFmtId="0" fontId="41" fillId="6" borderId="0" xfId="0" applyFont="1" applyFill="1"/>
    <xf numFmtId="0" fontId="42" fillId="6" borderId="0" xfId="0" applyFont="1" applyFill="1"/>
    <xf numFmtId="0" fontId="43" fillId="19" borderId="0" xfId="0" applyFont="1" applyFill="1" applyAlignment="1">
      <alignment horizontal="left" wrapText="1"/>
    </xf>
    <xf numFmtId="0" fontId="6" fillId="0" borderId="0" xfId="1" applyBorder="1" applyAlignment="1">
      <alignment horizontal="left" wrapText="1"/>
    </xf>
    <xf numFmtId="0" fontId="6" fillId="0" borderId="0" xfId="1" applyBorder="1" applyAlignment="1">
      <alignment horizontal="left"/>
    </xf>
    <xf numFmtId="43" fontId="9" fillId="0" borderId="0" xfId="2" applyFont="1" applyFill="1" applyBorder="1" applyAlignment="1">
      <alignment wrapText="1"/>
    </xf>
    <xf numFmtId="0" fontId="6" fillId="0" borderId="0" xfId="1" applyNumberFormat="1" applyAlignment="1">
      <alignment horizontal="left" wrapText="1"/>
    </xf>
    <xf numFmtId="0" fontId="9" fillId="0" borderId="0" xfId="1" applyNumberFormat="1" applyFont="1" applyAlignment="1">
      <alignment horizontal="left"/>
    </xf>
    <xf numFmtId="0" fontId="9" fillId="0" borderId="0" xfId="1" applyNumberFormat="1" applyFont="1" applyAlignment="1">
      <alignment horizontal="left" wrapText="1"/>
    </xf>
    <xf numFmtId="165" fontId="9" fillId="6" borderId="0" xfId="0" applyNumberFormat="1" applyFont="1" applyFill="1" applyAlignment="1">
      <alignment horizontal="left" wrapText="1"/>
    </xf>
    <xf numFmtId="0" fontId="9" fillId="6" borderId="0" xfId="0" applyFont="1" applyFill="1" applyAlignment="1">
      <alignment horizontal="left" wrapText="1"/>
    </xf>
    <xf numFmtId="0" fontId="45" fillId="0" borderId="0" xfId="0" applyFont="1" applyAlignment="1">
      <alignment vertical="center" wrapText="1"/>
    </xf>
    <xf numFmtId="0" fontId="9" fillId="0" borderId="41" xfId="0" applyFont="1" applyBorder="1" applyAlignment="1">
      <alignment horizontal="left"/>
    </xf>
    <xf numFmtId="0" fontId="9" fillId="0" borderId="41" xfId="0" applyFont="1" applyBorder="1" applyAlignment="1">
      <alignment horizontal="center"/>
    </xf>
    <xf numFmtId="14" fontId="9" fillId="0" borderId="41" xfId="0" applyNumberFormat="1" applyFont="1" applyBorder="1" applyAlignment="1">
      <alignment horizontal="center"/>
    </xf>
    <xf numFmtId="0" fontId="9" fillId="0" borderId="41" xfId="0" applyFont="1" applyBorder="1" applyAlignment="1">
      <alignment horizontal="left" wrapText="1"/>
    </xf>
    <xf numFmtId="0" fontId="9" fillId="0" borderId="41" xfId="0" applyFont="1" applyBorder="1" applyAlignment="1">
      <alignment horizontal="center" wrapText="1"/>
    </xf>
    <xf numFmtId="22" fontId="0" fillId="0" borderId="0" xfId="0" applyNumberFormat="1"/>
    <xf numFmtId="3" fontId="9" fillId="0" borderId="0" xfId="0" applyNumberFormat="1" applyFont="1" applyAlignment="1">
      <alignment horizontal="left" wrapText="1"/>
    </xf>
    <xf numFmtId="0" fontId="27" fillId="10" borderId="0" xfId="0" applyFont="1" applyFill="1" applyAlignment="1">
      <alignment horizontal="right" wrapText="1"/>
    </xf>
    <xf numFmtId="0" fontId="51" fillId="0" borderId="0" xfId="0" applyFont="1"/>
    <xf numFmtId="14" fontId="0" fillId="0" borderId="0" xfId="0" applyNumberFormat="1"/>
    <xf numFmtId="0" fontId="54" fillId="0" borderId="0" xfId="0" applyFont="1"/>
    <xf numFmtId="0" fontId="54" fillId="0" borderId="0" xfId="0" applyFont="1" applyAlignment="1">
      <alignment wrapText="1"/>
    </xf>
    <xf numFmtId="2" fontId="9" fillId="0" borderId="0" xfId="2" applyNumberFormat="1" applyFont="1" applyBorder="1" applyAlignment="1">
      <alignment horizontal="right" wrapText="1"/>
    </xf>
    <xf numFmtId="0" fontId="52" fillId="0" borderId="0" xfId="0" applyFont="1" applyAlignment="1">
      <alignment wrapText="1"/>
    </xf>
    <xf numFmtId="0" fontId="21" fillId="0" borderId="0" xfId="0" applyFont="1" applyAlignment="1">
      <alignment wrapText="1"/>
    </xf>
    <xf numFmtId="0" fontId="8" fillId="0" borderId="0" xfId="0" applyFont="1" applyAlignment="1">
      <alignment horizontal="left" vertical="center" wrapText="1"/>
    </xf>
    <xf numFmtId="0" fontId="6" fillId="0" borderId="29" xfId="1" applyFill="1" applyBorder="1" applyAlignment="1">
      <alignment horizontal="center" vertical="center"/>
    </xf>
    <xf numFmtId="0" fontId="6" fillId="0" borderId="29" xfId="1" applyFill="1" applyBorder="1" applyAlignment="1">
      <alignment horizontal="center" vertical="center" wrapText="1"/>
    </xf>
    <xf numFmtId="0" fontId="52" fillId="0" borderId="0" xfId="0" applyFont="1"/>
    <xf numFmtId="0" fontId="30" fillId="0" borderId="0" xfId="0" applyFont="1"/>
    <xf numFmtId="0" fontId="64" fillId="0" borderId="0" xfId="0" applyFont="1"/>
    <xf numFmtId="0" fontId="65" fillId="0" borderId="0" xfId="0" applyFont="1" applyAlignment="1">
      <alignment wrapText="1"/>
    </xf>
    <xf numFmtId="1" fontId="28" fillId="0" borderId="0" xfId="0" applyNumberFormat="1" applyFont="1" applyAlignment="1">
      <alignment horizontal="left" wrapText="1"/>
    </xf>
    <xf numFmtId="0" fontId="28" fillId="0" borderId="0" xfId="0" applyFont="1" applyAlignment="1">
      <alignment horizontal="left" vertical="center" wrapText="1"/>
    </xf>
    <xf numFmtId="164" fontId="28" fillId="0" borderId="0" xfId="4" applyNumberFormat="1" applyFont="1" applyAlignment="1">
      <alignment horizontal="center" wrapText="1"/>
    </xf>
    <xf numFmtId="164" fontId="28" fillId="0" borderId="0" xfId="4" applyNumberFormat="1" applyFont="1" applyAlignment="1">
      <alignment horizontal="right" wrapText="1"/>
    </xf>
    <xf numFmtId="14" fontId="28" fillId="0" borderId="0" xfId="0" applyNumberFormat="1" applyFont="1" applyAlignment="1">
      <alignment horizontal="left" wrapText="1"/>
    </xf>
    <xf numFmtId="0" fontId="28" fillId="12" borderId="0" xfId="0" applyFont="1" applyFill="1" applyAlignment="1">
      <alignment horizontal="left" wrapText="1"/>
    </xf>
    <xf numFmtId="0" fontId="20" fillId="0" borderId="0" xfId="0" applyFont="1" applyAlignment="1">
      <alignment horizontal="left" wrapText="1"/>
    </xf>
    <xf numFmtId="165" fontId="9" fillId="0" borderId="0" xfId="0" applyNumberFormat="1" applyFont="1" applyAlignment="1">
      <alignment horizontal="left"/>
    </xf>
    <xf numFmtId="164" fontId="9" fillId="0" borderId="0" xfId="4" applyNumberFormat="1" applyFont="1" applyBorder="1" applyAlignment="1">
      <alignment horizontal="center"/>
    </xf>
    <xf numFmtId="170" fontId="9" fillId="0" borderId="0" xfId="4" applyNumberFormat="1" applyFont="1" applyBorder="1" applyAlignment="1">
      <alignment horizontal="right"/>
    </xf>
    <xf numFmtId="164" fontId="9" fillId="0" borderId="0" xfId="4" applyNumberFormat="1" applyFont="1" applyFill="1" applyBorder="1" applyAlignment="1">
      <alignment horizontal="center"/>
    </xf>
    <xf numFmtId="1" fontId="9" fillId="0" borderId="0" xfId="4" applyNumberFormat="1" applyFont="1" applyBorder="1" applyAlignment="1">
      <alignment horizontal="right"/>
    </xf>
    <xf numFmtId="1" fontId="9" fillId="0" borderId="0" xfId="4" applyNumberFormat="1" applyFont="1" applyFill="1" applyBorder="1" applyAlignment="1">
      <alignment horizontal="left"/>
    </xf>
    <xf numFmtId="1" fontId="9" fillId="0" borderId="0" xfId="4" applyNumberFormat="1" applyFont="1" applyFill="1" applyBorder="1" applyAlignment="1">
      <alignment horizontal="right"/>
    </xf>
    <xf numFmtId="0" fontId="26" fillId="0" borderId="0" xfId="0" applyFont="1" applyAlignment="1">
      <alignment horizontal="left" wrapText="1"/>
    </xf>
    <xf numFmtId="166" fontId="9" fillId="0" borderId="0" xfId="4" applyNumberFormat="1" applyFont="1" applyBorder="1" applyAlignment="1">
      <alignment horizontal="right"/>
    </xf>
    <xf numFmtId="164" fontId="9" fillId="0" borderId="0" xfId="4" applyNumberFormat="1" applyFont="1" applyBorder="1" applyAlignment="1">
      <alignment horizontal="center" wrapText="1"/>
    </xf>
    <xf numFmtId="1" fontId="9" fillId="0" borderId="0" xfId="4" applyNumberFormat="1" applyFont="1" applyBorder="1" applyAlignment="1">
      <alignment horizontal="left" wrapText="1"/>
    </xf>
    <xf numFmtId="0" fontId="9" fillId="0" borderId="0" xfId="1" applyFont="1" applyBorder="1" applyAlignment="1">
      <alignment horizontal="left"/>
    </xf>
    <xf numFmtId="1" fontId="9" fillId="0" borderId="0" xfId="4" applyNumberFormat="1" applyFont="1" applyBorder="1" applyAlignment="1">
      <alignment horizontal="center"/>
    </xf>
    <xf numFmtId="165" fontId="9" fillId="0" borderId="0" xfId="0" applyNumberFormat="1" applyFont="1" applyAlignment="1">
      <alignment horizontal="left" vertical="center" wrapText="1"/>
    </xf>
    <xf numFmtId="1" fontId="9" fillId="0" borderId="0" xfId="4" applyNumberFormat="1" applyFont="1" applyFill="1" applyBorder="1" applyAlignment="1">
      <alignment horizontal="center"/>
    </xf>
    <xf numFmtId="1" fontId="9" fillId="0" borderId="0" xfId="4" applyNumberFormat="1" applyFont="1" applyAlignment="1">
      <alignment horizontal="center"/>
    </xf>
    <xf numFmtId="164" fontId="9" fillId="0" borderId="0" xfId="4" applyNumberFormat="1" applyFont="1" applyAlignment="1">
      <alignment horizontal="left"/>
    </xf>
    <xf numFmtId="0" fontId="27" fillId="0" borderId="0" xfId="0" quotePrefix="1" applyFont="1" applyAlignment="1">
      <alignment horizontal="left"/>
    </xf>
    <xf numFmtId="164" fontId="9" fillId="0" borderId="0" xfId="4" applyNumberFormat="1" applyFont="1" applyBorder="1" applyAlignment="1">
      <alignment horizontal="left" wrapText="1"/>
    </xf>
    <xf numFmtId="0" fontId="9" fillId="0" borderId="0" xfId="0" quotePrefix="1" applyFont="1" applyAlignment="1">
      <alignment horizontal="left"/>
    </xf>
    <xf numFmtId="0" fontId="27" fillId="0" borderId="0" xfId="1" applyFont="1" applyAlignment="1">
      <alignment horizontal="left" wrapText="1"/>
    </xf>
    <xf numFmtId="1" fontId="9" fillId="0" borderId="0" xfId="4" applyNumberFormat="1" applyFont="1" applyAlignment="1">
      <alignment horizontal="left" wrapText="1"/>
    </xf>
    <xf numFmtId="164" fontId="8" fillId="0" borderId="0" xfId="4" applyNumberFormat="1" applyFont="1" applyAlignment="1">
      <alignment horizontal="center"/>
    </xf>
    <xf numFmtId="164" fontId="8" fillId="0" borderId="0" xfId="4" applyNumberFormat="1" applyFont="1" applyAlignment="1">
      <alignment horizontal="right"/>
    </xf>
    <xf numFmtId="14" fontId="8" fillId="0" borderId="0" xfId="0" applyNumberFormat="1" applyFont="1" applyAlignment="1">
      <alignment horizontal="left"/>
    </xf>
    <xf numFmtId="1" fontId="8" fillId="0" borderId="0" xfId="0" applyNumberFormat="1" applyFont="1" applyAlignment="1">
      <alignment horizontal="left"/>
    </xf>
    <xf numFmtId="0" fontId="27" fillId="11" borderId="43" xfId="0" applyFont="1" applyFill="1" applyBorder="1" applyAlignment="1">
      <alignment wrapText="1"/>
    </xf>
    <xf numFmtId="0" fontId="27" fillId="0" borderId="43" xfId="0" applyFont="1" applyBorder="1" applyAlignment="1">
      <alignment wrapText="1"/>
    </xf>
    <xf numFmtId="0" fontId="67" fillId="21" borderId="43" xfId="0" applyFont="1" applyFill="1" applyBorder="1" applyAlignment="1">
      <alignment horizontal="center" wrapText="1"/>
    </xf>
    <xf numFmtId="0" fontId="27" fillId="0" borderId="27" xfId="0" applyFont="1" applyBorder="1" applyAlignment="1">
      <alignment horizontal="left" wrapText="1"/>
    </xf>
    <xf numFmtId="0" fontId="9" fillId="0" borderId="27" xfId="0" applyFont="1" applyBorder="1" applyAlignment="1">
      <alignment wrapText="1"/>
    </xf>
    <xf numFmtId="0" fontId="9" fillId="0" borderId="45" xfId="0" applyFont="1" applyBorder="1" applyAlignment="1">
      <alignment horizontal="center" wrapText="1"/>
    </xf>
    <xf numFmtId="0" fontId="9" fillId="0" borderId="45" xfId="0" applyFont="1" applyBorder="1" applyAlignment="1">
      <alignment horizontal="left" wrapText="1"/>
    </xf>
    <xf numFmtId="165" fontId="9" fillId="0" borderId="45" xfId="0" applyNumberFormat="1" applyFont="1" applyBorder="1" applyAlignment="1">
      <alignment horizontal="left" wrapText="1"/>
    </xf>
    <xf numFmtId="14" fontId="9" fillId="0" borderId="45" xfId="0" applyNumberFormat="1" applyFont="1" applyBorder="1" applyAlignment="1">
      <alignment horizontal="center" wrapText="1"/>
    </xf>
    <xf numFmtId="0" fontId="9" fillId="0" borderId="45" xfId="0" applyFont="1" applyBorder="1" applyAlignment="1">
      <alignment horizontal="center"/>
    </xf>
    <xf numFmtId="0" fontId="9" fillId="8" borderId="45" xfId="0" applyFont="1" applyFill="1" applyBorder="1" applyAlignment="1">
      <alignment horizontal="left" wrapText="1"/>
    </xf>
    <xf numFmtId="1" fontId="27" fillId="0" borderId="0" xfId="0" applyNumberFormat="1" applyFont="1" applyAlignment="1">
      <alignment horizontal="left" wrapText="1"/>
    </xf>
    <xf numFmtId="0" fontId="9" fillId="9" borderId="44" xfId="0" applyFont="1" applyFill="1" applyBorder="1" applyAlignment="1">
      <alignment horizontal="left" wrapText="1"/>
    </xf>
    <xf numFmtId="0" fontId="28" fillId="22" borderId="44" xfId="0" applyFont="1" applyFill="1" applyBorder="1" applyAlignment="1">
      <alignment horizontal="center" wrapText="1"/>
    </xf>
    <xf numFmtId="0" fontId="9" fillId="0" borderId="44" xfId="0" applyFont="1" applyBorder="1" applyAlignment="1">
      <alignment horizontal="left" wrapText="1"/>
    </xf>
    <xf numFmtId="0" fontId="69" fillId="0" borderId="0" xfId="0" applyFont="1" applyAlignment="1">
      <alignment vertical="center" wrapText="1"/>
    </xf>
    <xf numFmtId="0" fontId="6" fillId="0" borderId="0" xfId="1" applyFill="1" applyAlignment="1">
      <alignment horizontal="left" wrapText="1"/>
    </xf>
    <xf numFmtId="0" fontId="9" fillId="0" borderId="43" xfId="0" applyFont="1" applyBorder="1" applyAlignment="1">
      <alignment horizontal="center" wrapText="1"/>
    </xf>
    <xf numFmtId="0" fontId="9" fillId="16" borderId="0" xfId="0" applyFont="1" applyFill="1" applyAlignment="1">
      <alignment vertical="center" wrapText="1"/>
    </xf>
    <xf numFmtId="0" fontId="27" fillId="23" borderId="43" xfId="0" applyFont="1" applyFill="1" applyBorder="1" applyAlignment="1">
      <alignment wrapText="1"/>
    </xf>
    <xf numFmtId="0" fontId="27" fillId="6" borderId="43" xfId="0" applyFont="1" applyFill="1" applyBorder="1" applyAlignment="1">
      <alignment wrapText="1"/>
    </xf>
    <xf numFmtId="0" fontId="9" fillId="16" borderId="0" xfId="0" applyFont="1" applyFill="1" applyAlignment="1">
      <alignment horizontal="left" wrapText="1"/>
    </xf>
    <xf numFmtId="0" fontId="9" fillId="24" borderId="0" xfId="0" applyFont="1" applyFill="1" applyAlignment="1">
      <alignment horizontal="left" wrapText="1"/>
    </xf>
    <xf numFmtId="0" fontId="0" fillId="8" borderId="0" xfId="0" applyFill="1" applyAlignment="1">
      <alignment wrapText="1"/>
    </xf>
    <xf numFmtId="0" fontId="0" fillId="16" borderId="0" xfId="0" applyFill="1" applyAlignment="1">
      <alignment wrapText="1"/>
    </xf>
    <xf numFmtId="0" fontId="9" fillId="8" borderId="0" xfId="0" applyFont="1" applyFill="1" applyAlignment="1">
      <alignment horizontal="left" wrapText="1"/>
    </xf>
    <xf numFmtId="0" fontId="0" fillId="16" borderId="0" xfId="0" applyFill="1" applyAlignment="1">
      <alignment horizontal="left" wrapText="1"/>
    </xf>
    <xf numFmtId="0" fontId="45" fillId="0" borderId="0" xfId="0" applyFont="1" applyAlignment="1">
      <alignment wrapText="1"/>
    </xf>
    <xf numFmtId="0" fontId="45" fillId="0" borderId="0" xfId="0" applyFont="1"/>
    <xf numFmtId="0" fontId="6" fillId="0" borderId="41" xfId="1" applyBorder="1" applyAlignment="1">
      <alignment horizontal="left" wrapText="1"/>
    </xf>
    <xf numFmtId="0" fontId="46" fillId="0" borderId="0" xfId="1" applyFont="1" applyBorder="1" applyAlignment="1">
      <alignment vertical="center" wrapText="1"/>
    </xf>
    <xf numFmtId="0" fontId="46" fillId="0" borderId="0" xfId="1" applyFont="1" applyBorder="1" applyAlignment="1">
      <alignment vertical="center"/>
    </xf>
    <xf numFmtId="0" fontId="45" fillId="0" borderId="0" xfId="0" applyFont="1" applyAlignment="1">
      <alignment horizontal="right" wrapText="1"/>
    </xf>
    <xf numFmtId="165" fontId="9" fillId="0" borderId="41" xfId="0" applyNumberFormat="1" applyFont="1" applyBorder="1" applyAlignment="1">
      <alignment horizontal="left" wrapText="1"/>
    </xf>
    <xf numFmtId="0" fontId="45" fillId="0" borderId="0" xfId="0" applyFont="1" applyAlignment="1">
      <alignment horizontal="right"/>
    </xf>
    <xf numFmtId="164" fontId="9" fillId="0" borderId="41" xfId="2" applyNumberFormat="1" applyFont="1" applyFill="1" applyBorder="1" applyAlignment="1">
      <alignment horizontal="left"/>
    </xf>
    <xf numFmtId="1" fontId="9" fillId="0" borderId="41" xfId="2" applyNumberFormat="1" applyFont="1" applyFill="1" applyBorder="1" applyAlignment="1">
      <alignment horizontal="right"/>
    </xf>
    <xf numFmtId="164" fontId="45" fillId="0" borderId="0" xfId="2" applyNumberFormat="1" applyFont="1" applyBorder="1"/>
    <xf numFmtId="3" fontId="45" fillId="0" borderId="0" xfId="0" applyNumberFormat="1" applyFont="1"/>
    <xf numFmtId="0" fontId="46" fillId="0" borderId="0" xfId="1" applyFont="1" applyBorder="1" applyAlignment="1">
      <alignment wrapText="1"/>
    </xf>
    <xf numFmtId="0" fontId="6" fillId="0" borderId="41" xfId="1" applyBorder="1" applyAlignment="1">
      <alignment horizontal="left"/>
    </xf>
    <xf numFmtId="14" fontId="45" fillId="0" borderId="0" xfId="0" applyNumberFormat="1" applyFont="1" applyAlignment="1">
      <alignment wrapText="1"/>
    </xf>
    <xf numFmtId="14" fontId="45" fillId="0" borderId="0" xfId="0" applyNumberFormat="1" applyFont="1" applyAlignment="1">
      <alignment horizontal="right"/>
    </xf>
    <xf numFmtId="0" fontId="6" fillId="0" borderId="0" xfId="1" applyBorder="1" applyAlignment="1">
      <alignment wrapText="1"/>
    </xf>
    <xf numFmtId="0" fontId="6" fillId="0" borderId="0" xfId="1" applyFill="1" applyAlignment="1">
      <alignment wrapText="1"/>
    </xf>
    <xf numFmtId="0" fontId="45" fillId="0" borderId="0" xfId="0" applyFont="1" applyAlignment="1">
      <alignment horizontal="center"/>
    </xf>
    <xf numFmtId="1" fontId="9" fillId="0" borderId="41" xfId="2" applyNumberFormat="1" applyFont="1" applyBorder="1" applyAlignment="1">
      <alignment horizontal="right"/>
    </xf>
    <xf numFmtId="0" fontId="45" fillId="0" borderId="27" xfId="0" applyFont="1" applyBorder="1" applyAlignment="1">
      <alignment wrapText="1"/>
    </xf>
    <xf numFmtId="0" fontId="9" fillId="0" borderId="41" xfId="0" applyFont="1" applyBorder="1" applyAlignment="1">
      <alignment wrapText="1"/>
    </xf>
    <xf numFmtId="164" fontId="9" fillId="0" borderId="41" xfId="2" applyNumberFormat="1" applyFont="1" applyFill="1" applyBorder="1" applyAlignment="1">
      <alignment horizontal="center"/>
    </xf>
    <xf numFmtId="0" fontId="27" fillId="0" borderId="0" xfId="1" applyFont="1" applyFill="1" applyAlignment="1">
      <alignment horizontal="left" wrapText="1"/>
    </xf>
    <xf numFmtId="0" fontId="71" fillId="0" borderId="0" xfId="0" applyFont="1"/>
    <xf numFmtId="0" fontId="71" fillId="0" borderId="0" xfId="0" applyFont="1" applyAlignment="1">
      <alignment wrapText="1"/>
    </xf>
    <xf numFmtId="0" fontId="9" fillId="0" borderId="43" xfId="0" applyFont="1" applyBorder="1" applyAlignment="1">
      <alignment horizontal="left" wrapText="1"/>
    </xf>
    <xf numFmtId="164" fontId="9" fillId="0" borderId="0" xfId="4" applyNumberFormat="1" applyFont="1" applyBorder="1" applyAlignment="1">
      <alignment horizontal="right" wrapText="1"/>
    </xf>
    <xf numFmtId="164" fontId="9" fillId="0" borderId="0" xfId="4" applyNumberFormat="1" applyFont="1" applyFill="1" applyBorder="1" applyAlignment="1">
      <alignment horizontal="right" wrapText="1"/>
    </xf>
    <xf numFmtId="164" fontId="27" fillId="0" borderId="0" xfId="4" applyNumberFormat="1" applyFont="1" applyFill="1" applyBorder="1" applyAlignment="1">
      <alignment horizontal="right" wrapText="1"/>
    </xf>
    <xf numFmtId="1" fontId="9" fillId="0" borderId="0" xfId="4" applyNumberFormat="1" applyFont="1" applyBorder="1" applyAlignment="1">
      <alignment horizontal="right" wrapText="1"/>
    </xf>
    <xf numFmtId="164" fontId="9" fillId="0" borderId="0" xfId="4" applyNumberFormat="1" applyFont="1" applyAlignment="1">
      <alignment horizontal="right"/>
    </xf>
    <xf numFmtId="164" fontId="9" fillId="0" borderId="0" xfId="4" applyNumberFormat="1" applyFont="1" applyBorder="1" applyAlignment="1">
      <alignment horizontal="right"/>
    </xf>
    <xf numFmtId="164" fontId="9" fillId="0" borderId="0" xfId="4" applyNumberFormat="1" applyFont="1" applyAlignment="1">
      <alignment horizontal="right" wrapText="1"/>
    </xf>
    <xf numFmtId="164" fontId="9" fillId="0" borderId="0" xfId="4" applyNumberFormat="1" applyFont="1" applyAlignment="1">
      <alignment horizontal="left" wrapText="1"/>
    </xf>
    <xf numFmtId="164" fontId="9" fillId="0" borderId="0" xfId="4" applyNumberFormat="1" applyFont="1" applyFill="1" applyAlignment="1">
      <alignment horizontal="right" wrapText="1"/>
    </xf>
    <xf numFmtId="0" fontId="9" fillId="0" borderId="0" xfId="1" applyFont="1" applyFill="1" applyAlignment="1">
      <alignment horizontal="left" wrapText="1"/>
    </xf>
    <xf numFmtId="1" fontId="9" fillId="0" borderId="0" xfId="4" applyNumberFormat="1" applyFont="1" applyAlignment="1">
      <alignment horizontal="right" wrapText="1"/>
    </xf>
    <xf numFmtId="0" fontId="27" fillId="24" borderId="0" xfId="0" applyFont="1" applyFill="1" applyAlignment="1">
      <alignment wrapText="1"/>
    </xf>
    <xf numFmtId="0" fontId="9" fillId="24" borderId="0" xfId="0" applyFont="1" applyFill="1" applyAlignment="1">
      <alignment vertical="center" wrapText="1"/>
    </xf>
    <xf numFmtId="0" fontId="27" fillId="25" borderId="0" xfId="0" applyFont="1" applyFill="1" applyAlignment="1">
      <alignment wrapText="1"/>
    </xf>
    <xf numFmtId="164" fontId="9" fillId="0" borderId="24" xfId="4" applyNumberFormat="1" applyFont="1" applyBorder="1" applyAlignment="1">
      <alignment horizontal="right" wrapText="1"/>
    </xf>
    <xf numFmtId="164" fontId="9" fillId="0" borderId="24" xfId="4" applyNumberFormat="1" applyFont="1" applyFill="1" applyBorder="1" applyAlignment="1">
      <alignment horizontal="right" wrapText="1"/>
    </xf>
    <xf numFmtId="0" fontId="0" fillId="0" borderId="24" xfId="0" applyBorder="1"/>
    <xf numFmtId="164" fontId="9" fillId="0" borderId="24" xfId="4" applyNumberFormat="1" applyFont="1" applyBorder="1" applyAlignment="1">
      <alignment horizontal="left" wrapText="1"/>
    </xf>
    <xf numFmtId="0" fontId="0" fillId="0" borderId="43" xfId="0" applyBorder="1" applyAlignment="1">
      <alignment wrapText="1"/>
    </xf>
    <xf numFmtId="0" fontId="8" fillId="0" borderId="0" xfId="0" applyFont="1" applyAlignment="1">
      <alignment vertical="center" wrapText="1"/>
    </xf>
    <xf numFmtId="0" fontId="72" fillId="0" borderId="0" xfId="0" applyFont="1" applyAlignment="1">
      <alignment wrapText="1"/>
    </xf>
    <xf numFmtId="0" fontId="73" fillId="0" borderId="0" xfId="0" applyFont="1" applyAlignment="1">
      <alignment wrapText="1"/>
    </xf>
    <xf numFmtId="0" fontId="28" fillId="28" borderId="1" xfId="0" applyFont="1" applyFill="1" applyBorder="1" applyAlignment="1">
      <alignment horizontal="center" wrapText="1"/>
    </xf>
    <xf numFmtId="0" fontId="28" fillId="28" borderId="3" xfId="0" applyFont="1" applyFill="1" applyBorder="1" applyAlignment="1">
      <alignment horizontal="center" wrapText="1"/>
    </xf>
    <xf numFmtId="0" fontId="0" fillId="0" borderId="29" xfId="0" applyBorder="1"/>
    <xf numFmtId="0" fontId="0" fillId="0" borderId="29" xfId="0" applyBorder="1" applyAlignment="1">
      <alignment wrapText="1"/>
    </xf>
    <xf numFmtId="0" fontId="9" fillId="0" borderId="0" xfId="0" applyFont="1" applyAlignment="1">
      <alignment horizontal="center" vertical="center"/>
    </xf>
    <xf numFmtId="164" fontId="9" fillId="0" borderId="0" xfId="2" applyNumberFormat="1" applyFont="1" applyBorder="1" applyAlignment="1">
      <alignment horizontal="right" wrapText="1"/>
    </xf>
    <xf numFmtId="0" fontId="28" fillId="18" borderId="0" xfId="0" applyFont="1" applyFill="1" applyAlignment="1">
      <alignment horizontal="center" vertical="center" wrapText="1"/>
    </xf>
    <xf numFmtId="0" fontId="8" fillId="0" borderId="0" xfId="0" applyFont="1" applyAlignment="1">
      <alignment horizontal="center" vertical="center"/>
    </xf>
    <xf numFmtId="0" fontId="9" fillId="9" borderId="44" xfId="0" applyFont="1" applyFill="1" applyBorder="1" applyAlignment="1">
      <alignment horizontal="center" wrapText="1"/>
    </xf>
    <xf numFmtId="0" fontId="29" fillId="0" borderId="0" xfId="0" applyFont="1" applyAlignment="1">
      <alignment horizontal="center"/>
    </xf>
    <xf numFmtId="0" fontId="29" fillId="0" borderId="44" xfId="0" applyFont="1" applyBorder="1" applyAlignment="1">
      <alignment horizontal="center"/>
    </xf>
    <xf numFmtId="0" fontId="28" fillId="27" borderId="0" xfId="0" applyFont="1" applyFill="1" applyAlignment="1">
      <alignment horizontal="center" wrapText="1"/>
    </xf>
    <xf numFmtId="0" fontId="27" fillId="0" borderId="0" xfId="0" applyFont="1" applyAlignment="1">
      <alignment horizontal="center"/>
    </xf>
    <xf numFmtId="0" fontId="45" fillId="0" borderId="0" xfId="0" applyFont="1" applyAlignment="1">
      <alignment horizontal="center" wrapText="1"/>
    </xf>
    <xf numFmtId="0" fontId="9" fillId="0" borderId="0" xfId="1" applyNumberFormat="1" applyFont="1" applyBorder="1" applyAlignment="1">
      <alignment horizontal="left"/>
    </xf>
    <xf numFmtId="0" fontId="9" fillId="0" borderId="22" xfId="0" applyFont="1" applyBorder="1" applyAlignment="1">
      <alignment horizontal="center"/>
    </xf>
    <xf numFmtId="168" fontId="9" fillId="0" borderId="0" xfId="0" applyNumberFormat="1" applyFont="1" applyAlignment="1">
      <alignment horizontal="center"/>
    </xf>
    <xf numFmtId="165" fontId="9" fillId="0" borderId="22" xfId="0" applyNumberFormat="1" applyFont="1" applyBorder="1" applyAlignment="1">
      <alignment horizontal="left" wrapText="1"/>
    </xf>
    <xf numFmtId="0" fontId="9" fillId="0" borderId="22" xfId="0" applyFont="1" applyBorder="1"/>
    <xf numFmtId="0" fontId="21" fillId="0" borderId="27" xfId="0" applyFont="1" applyBorder="1" applyAlignment="1">
      <alignment wrapText="1"/>
    </xf>
    <xf numFmtId="0" fontId="27" fillId="0" borderId="27" xfId="0" applyFont="1" applyBorder="1" applyAlignment="1">
      <alignment horizontal="left"/>
    </xf>
    <xf numFmtId="0" fontId="0" fillId="16" borderId="43" xfId="0" applyFill="1" applyBorder="1" applyAlignment="1">
      <alignment wrapText="1"/>
    </xf>
    <xf numFmtId="0" fontId="27" fillId="10" borderId="0" xfId="0" applyFont="1" applyFill="1" applyAlignment="1">
      <alignment horizontal="left" wrapText="1"/>
    </xf>
    <xf numFmtId="0" fontId="9" fillId="0" borderId="46" xfId="0" applyFont="1" applyBorder="1" applyAlignment="1">
      <alignment horizontal="left" wrapText="1"/>
    </xf>
    <xf numFmtId="0" fontId="27" fillId="10" borderId="0" xfId="0" applyFont="1" applyFill="1" applyAlignment="1">
      <alignment horizontal="center" wrapText="1"/>
    </xf>
    <xf numFmtId="1" fontId="27" fillId="0" borderId="0" xfId="0" applyNumberFormat="1" applyFont="1" applyAlignment="1">
      <alignment horizontal="right" wrapText="1"/>
    </xf>
    <xf numFmtId="14" fontId="27" fillId="10" borderId="0" xfId="0" applyNumberFormat="1" applyFont="1" applyFill="1" applyAlignment="1">
      <alignment horizontal="left" wrapText="1"/>
    </xf>
    <xf numFmtId="0" fontId="9" fillId="0" borderId="51" xfId="0" applyFont="1" applyBorder="1" applyAlignment="1">
      <alignment horizontal="left" wrapText="1"/>
    </xf>
    <xf numFmtId="0" fontId="3" fillId="0" borderId="0" xfId="0" applyFont="1" applyAlignment="1">
      <alignment wrapText="1"/>
    </xf>
    <xf numFmtId="0" fontId="3" fillId="0" borderId="37" xfId="0" applyFont="1" applyBorder="1" applyAlignment="1">
      <alignment wrapText="1"/>
    </xf>
    <xf numFmtId="0" fontId="3" fillId="0" borderId="37" xfId="0" applyFont="1" applyBorder="1" applyAlignment="1">
      <alignment horizontal="left" wrapText="1"/>
    </xf>
    <xf numFmtId="0" fontId="9" fillId="0" borderId="52" xfId="0" applyFont="1" applyBorder="1" applyAlignment="1">
      <alignment horizontal="left" wrapText="1"/>
    </xf>
    <xf numFmtId="0" fontId="6" fillId="0" borderId="0" xfId="1" applyNumberFormat="1" applyBorder="1" applyAlignment="1">
      <alignment horizontal="left" wrapText="1"/>
    </xf>
    <xf numFmtId="0" fontId="45" fillId="9" borderId="0" xfId="0" applyFont="1" applyFill="1" applyAlignment="1">
      <alignment vertical="center" wrapText="1"/>
    </xf>
    <xf numFmtId="0" fontId="6" fillId="0" borderId="0" xfId="1" applyBorder="1"/>
    <xf numFmtId="0" fontId="27" fillId="0" borderId="52" xfId="0" applyFont="1" applyBorder="1" applyAlignment="1">
      <alignment horizontal="left" wrapText="1"/>
    </xf>
    <xf numFmtId="0" fontId="9" fillId="0" borderId="24" xfId="0" applyFont="1" applyBorder="1" applyAlignment="1">
      <alignment horizontal="left"/>
    </xf>
    <xf numFmtId="164" fontId="9" fillId="0" borderId="24" xfId="4" applyNumberFormat="1" applyFont="1" applyFill="1" applyBorder="1" applyAlignment="1">
      <alignment horizontal="right"/>
    </xf>
    <xf numFmtId="14" fontId="9" fillId="0" borderId="24" xfId="0" applyNumberFormat="1" applyFont="1" applyBorder="1" applyAlignment="1">
      <alignment horizontal="left"/>
    </xf>
    <xf numFmtId="0" fontId="0" fillId="24" borderId="0" xfId="0" applyFill="1" applyAlignment="1">
      <alignment wrapText="1"/>
    </xf>
    <xf numFmtId="1" fontId="9" fillId="0" borderId="0" xfId="0" applyNumberFormat="1" applyFont="1" applyAlignment="1">
      <alignment wrapText="1"/>
    </xf>
    <xf numFmtId="1" fontId="0" fillId="0" borderId="0" xfId="0" applyNumberFormat="1"/>
    <xf numFmtId="0" fontId="9" fillId="29" borderId="0" xfId="0" applyFont="1" applyFill="1" applyAlignment="1">
      <alignment horizontal="center" wrapText="1"/>
    </xf>
    <xf numFmtId="0" fontId="9" fillId="29" borderId="0" xfId="0" applyFont="1" applyFill="1" applyAlignment="1">
      <alignment horizontal="left" wrapText="1"/>
    </xf>
    <xf numFmtId="0" fontId="9" fillId="29" borderId="0" xfId="0" applyFont="1" applyFill="1" applyAlignment="1">
      <alignment wrapText="1"/>
    </xf>
    <xf numFmtId="0" fontId="27" fillId="29" borderId="0" xfId="0" applyFont="1" applyFill="1" applyAlignment="1">
      <alignment horizontal="left" wrapText="1"/>
    </xf>
    <xf numFmtId="0" fontId="8" fillId="29" borderId="0" xfId="0" applyFont="1" applyFill="1" applyAlignment="1">
      <alignment horizontal="left" wrapText="1"/>
    </xf>
    <xf numFmtId="0" fontId="8" fillId="29" borderId="0" xfId="0" applyFont="1" applyFill="1" applyAlignment="1">
      <alignment wrapText="1"/>
    </xf>
    <xf numFmtId="0" fontId="10" fillId="29" borderId="0" xfId="0" applyFont="1" applyFill="1" applyAlignment="1">
      <alignment horizontal="left" wrapText="1"/>
    </xf>
    <xf numFmtId="0" fontId="8" fillId="29" borderId="0" xfId="0" applyFont="1" applyFill="1"/>
    <xf numFmtId="0" fontId="18" fillId="0" borderId="0" xfId="0" applyFont="1" applyAlignment="1">
      <alignment horizontal="left" wrapText="1"/>
    </xf>
    <xf numFmtId="0" fontId="9" fillId="0" borderId="52" xfId="0" applyFont="1" applyBorder="1" applyAlignment="1">
      <alignment horizontal="left" vertical="center" wrapText="1"/>
    </xf>
    <xf numFmtId="0" fontId="27" fillId="0" borderId="52" xfId="0" applyFont="1" applyBorder="1" applyAlignment="1">
      <alignment horizontal="left"/>
    </xf>
    <xf numFmtId="0" fontId="19" fillId="29" borderId="0" xfId="0" applyFont="1" applyFill="1" applyAlignment="1">
      <alignment horizontal="center"/>
    </xf>
    <xf numFmtId="0" fontId="76" fillId="0" borderId="0" xfId="0" applyFont="1"/>
    <xf numFmtId="0" fontId="6" fillId="0" borderId="0" xfId="1" applyFill="1" applyBorder="1" applyAlignment="1">
      <alignment wrapText="1"/>
    </xf>
    <xf numFmtId="165" fontId="9" fillId="0" borderId="0" xfId="0" applyNumberFormat="1" applyFont="1"/>
    <xf numFmtId="164" fontId="9" fillId="0" borderId="0" xfId="2" applyNumberFormat="1" applyFont="1" applyFill="1"/>
    <xf numFmtId="0" fontId="9" fillId="0" borderId="0" xfId="1" applyFont="1" applyFill="1" applyBorder="1" applyAlignment="1">
      <alignment horizontal="left" wrapText="1"/>
    </xf>
    <xf numFmtId="1" fontId="9" fillId="0" borderId="0" xfId="2" applyNumberFormat="1" applyFont="1" applyFill="1" applyBorder="1" applyAlignment="1">
      <alignment horizontal="center"/>
    </xf>
    <xf numFmtId="0" fontId="6" fillId="0" borderId="0" xfId="1" applyNumberFormat="1" applyFill="1" applyAlignment="1">
      <alignment horizontal="left" wrapText="1"/>
    </xf>
    <xf numFmtId="0" fontId="6" fillId="0" borderId="0" xfId="1" applyNumberFormat="1" applyFill="1" applyAlignment="1">
      <alignment wrapText="1"/>
    </xf>
    <xf numFmtId="1" fontId="9" fillId="0" borderId="0" xfId="2" applyNumberFormat="1" applyFont="1" applyFill="1" applyAlignment="1">
      <alignment horizontal="right"/>
    </xf>
    <xf numFmtId="0" fontId="6" fillId="0" borderId="0" xfId="1" applyFill="1" applyBorder="1" applyAlignment="1">
      <alignment horizontal="left" wrapText="1"/>
    </xf>
    <xf numFmtId="0" fontId="6" fillId="0" borderId="0" xfId="1" applyFill="1"/>
    <xf numFmtId="0" fontId="34" fillId="0" borderId="0" xfId="0" applyFont="1"/>
    <xf numFmtId="0" fontId="6" fillId="0" borderId="41" xfId="1" applyBorder="1"/>
    <xf numFmtId="0" fontId="9" fillId="0" borderId="41" xfId="0" applyFont="1" applyBorder="1" applyAlignment="1">
      <alignment horizontal="center" vertical="center" wrapText="1"/>
    </xf>
    <xf numFmtId="164" fontId="9" fillId="0" borderId="41" xfId="2" applyNumberFormat="1" applyFont="1" applyBorder="1"/>
    <xf numFmtId="0" fontId="0" fillId="0" borderId="44" xfId="0" applyBorder="1" applyAlignment="1">
      <alignment wrapText="1"/>
    </xf>
    <xf numFmtId="0" fontId="9" fillId="0" borderId="44" xfId="0" applyFont="1" applyBorder="1" applyAlignment="1">
      <alignment horizontal="center" wrapText="1"/>
    </xf>
    <xf numFmtId="0" fontId="46" fillId="0" borderId="0" xfId="1" applyFont="1" applyBorder="1" applyAlignment="1"/>
    <xf numFmtId="0" fontId="47" fillId="0" borderId="0" xfId="0" applyFont="1"/>
    <xf numFmtId="0" fontId="6" fillId="0" borderId="0" xfId="1" applyFill="1" applyBorder="1" applyAlignment="1">
      <alignment horizontal="left"/>
    </xf>
    <xf numFmtId="0" fontId="27" fillId="0" borderId="24" xfId="0" applyFont="1" applyBorder="1" applyAlignment="1">
      <alignment horizontal="center" wrapText="1"/>
    </xf>
    <xf numFmtId="14" fontId="27" fillId="0" borderId="0" xfId="0" applyNumberFormat="1" applyFont="1" applyAlignment="1">
      <alignment horizontal="center" wrapText="1"/>
    </xf>
    <xf numFmtId="0" fontId="27" fillId="0" borderId="2" xfId="0" applyFont="1" applyBorder="1" applyAlignment="1">
      <alignment horizontal="left" wrapText="1"/>
    </xf>
    <xf numFmtId="0" fontId="9" fillId="0" borderId="24" xfId="0" quotePrefix="1" applyFont="1" applyBorder="1" applyAlignment="1">
      <alignment horizontal="center" wrapText="1"/>
    </xf>
    <xf numFmtId="165" fontId="9" fillId="0" borderId="0" xfId="0" applyNumberFormat="1" applyFont="1" applyAlignment="1">
      <alignment horizontal="right"/>
    </xf>
    <xf numFmtId="0" fontId="27" fillId="0" borderId="24" xfId="0" applyFont="1" applyBorder="1" applyAlignment="1">
      <alignment horizontal="right" wrapText="1"/>
    </xf>
    <xf numFmtId="1" fontId="9" fillId="0" borderId="24" xfId="4" applyNumberFormat="1" applyFont="1" applyBorder="1" applyAlignment="1">
      <alignment horizontal="right" wrapText="1"/>
    </xf>
    <xf numFmtId="164" fontId="9" fillId="0" borderId="24" xfId="2" applyNumberFormat="1" applyFont="1" applyFill="1" applyBorder="1" applyAlignment="1">
      <alignment horizontal="right" wrapText="1"/>
    </xf>
    <xf numFmtId="164" fontId="9" fillId="0" borderId="24" xfId="2" applyNumberFormat="1" applyFont="1" applyFill="1" applyBorder="1" applyAlignment="1">
      <alignment horizontal="left" wrapText="1"/>
    </xf>
    <xf numFmtId="14" fontId="27" fillId="0" borderId="24" xfId="0" applyNumberFormat="1" applyFont="1" applyBorder="1" applyAlignment="1">
      <alignment horizontal="left" wrapText="1"/>
    </xf>
    <xf numFmtId="0" fontId="0" fillId="0" borderId="24" xfId="0" applyBorder="1" applyAlignment="1">
      <alignment wrapText="1"/>
    </xf>
    <xf numFmtId="0" fontId="27" fillId="0" borderId="25" xfId="0" applyFont="1" applyBorder="1" applyAlignment="1">
      <alignment horizontal="left" wrapText="1"/>
    </xf>
    <xf numFmtId="0" fontId="9" fillId="0" borderId="25" xfId="0" applyFont="1" applyBorder="1" applyAlignment="1">
      <alignment horizontal="left" vertical="center" wrapText="1"/>
    </xf>
    <xf numFmtId="0" fontId="74" fillId="0" borderId="0" xfId="0" applyFont="1" applyAlignment="1">
      <alignment wrapText="1"/>
    </xf>
    <xf numFmtId="0" fontId="9" fillId="0" borderId="29" xfId="0" applyFont="1" applyBorder="1" applyAlignment="1">
      <alignment horizontal="left" wrapText="1"/>
    </xf>
    <xf numFmtId="0" fontId="86" fillId="0" borderId="0" xfId="0" applyFont="1" applyAlignment="1">
      <alignment wrapText="1"/>
    </xf>
    <xf numFmtId="0" fontId="87" fillId="0" borderId="0" xfId="0" applyFont="1" applyAlignment="1">
      <alignment horizontal="left" wrapText="1"/>
    </xf>
    <xf numFmtId="0" fontId="87" fillId="0" borderId="0" xfId="0" applyFont="1" applyAlignment="1">
      <alignment wrapText="1"/>
    </xf>
    <xf numFmtId="0" fontId="87" fillId="0" borderId="0" xfId="0" applyFont="1" applyAlignment="1">
      <alignment horizontal="center" wrapText="1"/>
    </xf>
    <xf numFmtId="14" fontId="87" fillId="0" borderId="0" xfId="0" applyNumberFormat="1" applyFont="1" applyAlignment="1">
      <alignment horizontal="center" wrapText="1"/>
    </xf>
    <xf numFmtId="1" fontId="89" fillId="16" borderId="0" xfId="0" applyNumberFormat="1" applyFont="1" applyFill="1" applyAlignment="1">
      <alignment horizontal="center" wrapText="1"/>
    </xf>
    <xf numFmtId="0" fontId="89" fillId="16" borderId="0" xfId="0" applyFont="1" applyFill="1" applyAlignment="1">
      <alignment horizontal="center" wrapText="1"/>
    </xf>
    <xf numFmtId="164" fontId="87" fillId="0" borderId="0" xfId="2" applyNumberFormat="1" applyFont="1" applyAlignment="1">
      <alignment horizontal="center" wrapText="1"/>
    </xf>
    <xf numFmtId="0" fontId="87" fillId="16" borderId="0" xfId="0" applyFont="1" applyFill="1" applyAlignment="1">
      <alignment wrapText="1"/>
    </xf>
    <xf numFmtId="171" fontId="9" fillId="0" borderId="0" xfId="0" applyNumberFormat="1" applyFont="1" applyAlignment="1">
      <alignment horizontal="center" wrapText="1"/>
    </xf>
    <xf numFmtId="171" fontId="8" fillId="0" borderId="0" xfId="0" applyNumberFormat="1" applyFont="1" applyAlignment="1">
      <alignment horizontal="center" wrapText="1"/>
    </xf>
    <xf numFmtId="0" fontId="9" fillId="0" borderId="47" xfId="0" applyFont="1" applyBorder="1" applyAlignment="1">
      <alignment horizontal="left" wrapText="1"/>
    </xf>
    <xf numFmtId="0" fontId="9" fillId="0" borderId="47" xfId="0" applyFont="1" applyBorder="1" applyAlignment="1">
      <alignment horizontal="center" wrapText="1"/>
    </xf>
    <xf numFmtId="0" fontId="6" fillId="0" borderId="47" xfId="1" applyFill="1" applyBorder="1" applyAlignment="1">
      <alignment horizontal="left" wrapText="1"/>
    </xf>
    <xf numFmtId="0" fontId="9" fillId="0" borderId="0" xfId="0" applyFont="1" applyAlignment="1">
      <alignment vertical="top" wrapText="1"/>
    </xf>
    <xf numFmtId="0" fontId="8" fillId="30" borderId="0" xfId="0" applyFont="1" applyFill="1"/>
    <xf numFmtId="0" fontId="9" fillId="0" borderId="29" xfId="0" applyFont="1" applyBorder="1" applyAlignment="1">
      <alignment horizontal="center" wrapText="1"/>
    </xf>
    <xf numFmtId="0" fontId="2" fillId="0" borderId="0" xfId="0" applyFont="1"/>
    <xf numFmtId="0" fontId="6" fillId="0" borderId="45" xfId="1" applyBorder="1" applyAlignment="1">
      <alignment horizontal="left" wrapText="1"/>
    </xf>
    <xf numFmtId="1" fontId="9" fillId="0" borderId="45" xfId="0" applyNumberFormat="1" applyFont="1" applyBorder="1" applyAlignment="1">
      <alignment horizontal="center" wrapText="1"/>
    </xf>
    <xf numFmtId="49" fontId="9" fillId="0" borderId="45" xfId="0" applyNumberFormat="1" applyFont="1" applyBorder="1" applyAlignment="1">
      <alignment horizontal="center" wrapText="1"/>
    </xf>
    <xf numFmtId="164" fontId="9" fillId="0" borderId="45" xfId="2" applyNumberFormat="1" applyFont="1" applyBorder="1" applyAlignment="1">
      <alignment horizontal="center" wrapText="1"/>
    </xf>
    <xf numFmtId="14" fontId="9" fillId="0" borderId="45" xfId="0" applyNumberFormat="1" applyFont="1" applyBorder="1" applyAlignment="1">
      <alignment horizontal="center"/>
    </xf>
    <xf numFmtId="0" fontId="9" fillId="0" borderId="45" xfId="0" applyFont="1" applyBorder="1" applyAlignment="1">
      <alignment vertical="center" wrapText="1"/>
    </xf>
    <xf numFmtId="165" fontId="9" fillId="0" borderId="47" xfId="0" applyNumberFormat="1" applyFont="1" applyBorder="1" applyAlignment="1">
      <alignment horizontal="left" wrapText="1"/>
    </xf>
    <xf numFmtId="164" fontId="9" fillId="0" borderId="47" xfId="2" applyNumberFormat="1" applyFont="1" applyFill="1" applyBorder="1" applyAlignment="1">
      <alignment horizontal="center" wrapText="1"/>
    </xf>
    <xf numFmtId="1" fontId="8" fillId="16" borderId="0" xfId="0" applyNumberFormat="1" applyFont="1" applyFill="1" applyAlignment="1">
      <alignment horizontal="center" wrapText="1"/>
    </xf>
    <xf numFmtId="0" fontId="8" fillId="16" borderId="0" xfId="0" applyFont="1" applyFill="1" applyAlignment="1">
      <alignment horizontal="center" wrapText="1"/>
    </xf>
    <xf numFmtId="1" fontId="8" fillId="16" borderId="0" xfId="0" applyNumberFormat="1" applyFont="1" applyFill="1" applyAlignment="1">
      <alignment horizontal="center"/>
    </xf>
    <xf numFmtId="0" fontId="8" fillId="16" borderId="0" xfId="0" applyFont="1" applyFill="1" applyAlignment="1">
      <alignment horizontal="center"/>
    </xf>
    <xf numFmtId="0" fontId="9" fillId="16" borderId="0" xfId="0" applyFont="1" applyFill="1"/>
    <xf numFmtId="0" fontId="0" fillId="0" borderId="0" xfId="0" applyAlignment="1">
      <alignment horizontal="left" wrapText="1"/>
    </xf>
    <xf numFmtId="0" fontId="5" fillId="0" borderId="0" xfId="0" applyFont="1" applyAlignment="1">
      <alignment horizontal="center" wrapText="1"/>
    </xf>
    <xf numFmtId="1" fontId="9" fillId="0" borderId="45" xfId="0" applyNumberFormat="1" applyFont="1" applyBorder="1" applyAlignment="1">
      <alignment horizontal="left" wrapText="1"/>
    </xf>
    <xf numFmtId="1" fontId="9" fillId="0" borderId="47" xfId="0" applyNumberFormat="1" applyFont="1" applyBorder="1" applyAlignment="1">
      <alignment horizontal="left" wrapText="1"/>
    </xf>
    <xf numFmtId="14" fontId="9" fillId="0" borderId="41" xfId="0" applyNumberFormat="1" applyFont="1" applyBorder="1" applyAlignment="1">
      <alignment horizontal="center" wrapText="1"/>
    </xf>
    <xf numFmtId="14" fontId="45" fillId="0" borderId="0" xfId="0" applyNumberFormat="1" applyFont="1" applyAlignment="1">
      <alignment horizontal="right" wrapText="1"/>
    </xf>
    <xf numFmtId="14" fontId="9" fillId="6" borderId="0" xfId="0" applyNumberFormat="1" applyFont="1" applyFill="1" applyAlignment="1">
      <alignment horizontal="center" wrapText="1"/>
    </xf>
    <xf numFmtId="14" fontId="8" fillId="0" borderId="0" xfId="0" applyNumberFormat="1" applyFont="1" applyAlignment="1">
      <alignment wrapText="1"/>
    </xf>
    <xf numFmtId="0" fontId="9" fillId="6" borderId="0" xfId="0" applyFont="1" applyFill="1" applyAlignment="1">
      <alignment horizontal="center" wrapText="1"/>
    </xf>
    <xf numFmtId="0" fontId="9" fillId="6" borderId="27" xfId="0" applyFont="1" applyFill="1" applyBorder="1" applyAlignment="1">
      <alignment horizontal="left" wrapText="1"/>
    </xf>
    <xf numFmtId="1" fontId="9" fillId="6" borderId="0" xfId="2" applyNumberFormat="1" applyFont="1" applyFill="1" applyBorder="1" applyAlignment="1">
      <alignment horizontal="right" wrapText="1"/>
    </xf>
    <xf numFmtId="1" fontId="9" fillId="6" borderId="0" xfId="2" applyNumberFormat="1" applyFont="1" applyFill="1" applyAlignment="1">
      <alignment horizontal="right" wrapText="1"/>
    </xf>
    <xf numFmtId="0" fontId="9" fillId="6" borderId="0" xfId="0" quotePrefix="1" applyFont="1" applyFill="1" applyAlignment="1">
      <alignment horizontal="center" wrapText="1"/>
    </xf>
    <xf numFmtId="0" fontId="9" fillId="6" borderId="0" xfId="0" applyFont="1" applyFill="1" applyAlignment="1">
      <alignment horizontal="left" vertical="center" wrapText="1"/>
    </xf>
    <xf numFmtId="0" fontId="10" fillId="6" borderId="0" xfId="1" applyFont="1" applyFill="1" applyAlignment="1">
      <alignment horizontal="left" wrapText="1"/>
    </xf>
    <xf numFmtId="0" fontId="10" fillId="6" borderId="0" xfId="0" applyFont="1" applyFill="1" applyAlignment="1">
      <alignment horizontal="left" wrapText="1"/>
    </xf>
    <xf numFmtId="0" fontId="0" fillId="6" borderId="0" xfId="0" applyFill="1"/>
    <xf numFmtId="0" fontId="0" fillId="6" borderId="0" xfId="0" applyFill="1" applyAlignment="1">
      <alignment wrapText="1"/>
    </xf>
    <xf numFmtId="0" fontId="8" fillId="6" borderId="0" xfId="0" applyFont="1" applyFill="1" applyAlignment="1">
      <alignment wrapText="1"/>
    </xf>
    <xf numFmtId="1" fontId="9" fillId="0" borderId="29" xfId="2" applyNumberFormat="1" applyFont="1" applyFill="1" applyBorder="1" applyAlignment="1">
      <alignment horizontal="center" wrapText="1"/>
    </xf>
    <xf numFmtId="164" fontId="9" fillId="0" borderId="29" xfId="2" applyNumberFormat="1" applyFont="1" applyFill="1" applyBorder="1" applyAlignment="1">
      <alignment horizontal="left" wrapText="1"/>
    </xf>
    <xf numFmtId="1" fontId="9" fillId="0" borderId="29" xfId="2" applyNumberFormat="1" applyFont="1" applyFill="1" applyBorder="1" applyAlignment="1">
      <alignment horizontal="left" wrapText="1"/>
    </xf>
    <xf numFmtId="0" fontId="9" fillId="0" borderId="29" xfId="1" applyFont="1" applyFill="1" applyBorder="1" applyAlignment="1">
      <alignment horizontal="left" wrapText="1"/>
    </xf>
    <xf numFmtId="0" fontId="6" fillId="0" borderId="29" xfId="1" applyFill="1" applyBorder="1" applyAlignment="1">
      <alignment horizontal="left" wrapText="1"/>
    </xf>
    <xf numFmtId="164" fontId="9" fillId="0" borderId="29" xfId="2" applyNumberFormat="1" applyFont="1" applyFill="1" applyBorder="1" applyAlignment="1">
      <alignment horizontal="left"/>
    </xf>
    <xf numFmtId="165" fontId="9" fillId="0" borderId="0" xfId="0" applyNumberFormat="1" applyFont="1" applyAlignment="1">
      <alignment wrapText="1"/>
    </xf>
    <xf numFmtId="0" fontId="9" fillId="0" borderId="50" xfId="0" applyFont="1" applyBorder="1"/>
    <xf numFmtId="0" fontId="54" fillId="0" borderId="24" xfId="0" applyFont="1" applyBorder="1"/>
    <xf numFmtId="0" fontId="52" fillId="0" borderId="24" xfId="0" applyFont="1" applyBorder="1" applyAlignment="1">
      <alignment wrapText="1"/>
    </xf>
    <xf numFmtId="0" fontId="52" fillId="0" borderId="24" xfId="0" applyFont="1" applyBorder="1"/>
    <xf numFmtId="165" fontId="9" fillId="0" borderId="41" xfId="0" applyNumberFormat="1" applyFont="1" applyBorder="1" applyAlignment="1">
      <alignment horizontal="right" wrapText="1"/>
    </xf>
    <xf numFmtId="2" fontId="9" fillId="0" borderId="41" xfId="0" applyNumberFormat="1" applyFont="1" applyBorder="1" applyAlignment="1">
      <alignment horizontal="right" wrapText="1"/>
    </xf>
    <xf numFmtId="0" fontId="64" fillId="0" borderId="24" xfId="0" applyFont="1" applyBorder="1"/>
    <xf numFmtId="14" fontId="9" fillId="0" borderId="1" xfId="0" applyNumberFormat="1" applyFont="1" applyBorder="1" applyAlignment="1">
      <alignment horizontal="left" wrapText="1"/>
    </xf>
    <xf numFmtId="14" fontId="9" fillId="0" borderId="29" xfId="0" applyNumberFormat="1" applyFont="1" applyBorder="1" applyAlignment="1">
      <alignment horizontal="left" wrapText="1"/>
    </xf>
    <xf numFmtId="0" fontId="9" fillId="16" borderId="43" xfId="0" applyFont="1" applyFill="1" applyBorder="1" applyAlignment="1">
      <alignment horizontal="left" wrapText="1"/>
    </xf>
    <xf numFmtId="0" fontId="9" fillId="0" borderId="43" xfId="0" applyFont="1" applyBorder="1" applyAlignment="1">
      <alignment wrapText="1"/>
    </xf>
    <xf numFmtId="0" fontId="9" fillId="0" borderId="47" xfId="0" applyFont="1" applyBorder="1" applyAlignment="1">
      <alignment horizontal="center"/>
    </xf>
    <xf numFmtId="0" fontId="97" fillId="0" borderId="0" xfId="0" applyFont="1"/>
    <xf numFmtId="0" fontId="9" fillId="0" borderId="54" xfId="0" applyFont="1" applyBorder="1" applyAlignment="1">
      <alignment horizontal="center" wrapText="1"/>
    </xf>
    <xf numFmtId="0" fontId="9" fillId="0" borderId="54" xfId="0" applyFont="1" applyBorder="1" applyAlignment="1">
      <alignment horizontal="left" wrapText="1"/>
    </xf>
    <xf numFmtId="0" fontId="27" fillId="0" borderId="54" xfId="0" applyFont="1" applyBorder="1" applyAlignment="1">
      <alignment horizontal="center" wrapText="1"/>
    </xf>
    <xf numFmtId="0" fontId="27" fillId="0" borderId="51" xfId="0" applyFont="1" applyBorder="1" applyAlignment="1">
      <alignment horizontal="left" wrapText="1"/>
    </xf>
    <xf numFmtId="0" fontId="0" fillId="0" borderId="27" xfId="0" applyBorder="1"/>
    <xf numFmtId="0" fontId="9" fillId="0" borderId="54" xfId="0" applyFont="1" applyBorder="1" applyAlignment="1">
      <alignment wrapText="1"/>
    </xf>
    <xf numFmtId="165" fontId="9" fillId="0" borderId="54" xfId="0" applyNumberFormat="1" applyFont="1" applyBorder="1" applyAlignment="1">
      <alignment horizontal="left" wrapText="1"/>
    </xf>
    <xf numFmtId="1" fontId="9" fillId="0" borderId="54" xfId="2" applyNumberFormat="1" applyFont="1" applyBorder="1" applyAlignment="1">
      <alignment horizontal="right" wrapText="1"/>
    </xf>
    <xf numFmtId="164" fontId="9" fillId="0" borderId="39" xfId="2" applyNumberFormat="1" applyFont="1" applyBorder="1" applyAlignment="1">
      <alignment horizontal="left" wrapText="1"/>
    </xf>
    <xf numFmtId="14" fontId="9" fillId="0" borderId="54" xfId="0" applyNumberFormat="1" applyFont="1" applyBorder="1" applyAlignment="1">
      <alignment horizontal="center" wrapText="1"/>
    </xf>
    <xf numFmtId="0" fontId="9" fillId="0" borderId="54" xfId="0" applyFont="1" applyBorder="1" applyAlignment="1">
      <alignment vertical="center" wrapText="1"/>
    </xf>
    <xf numFmtId="0" fontId="27" fillId="0" borderId="54" xfId="0" applyFont="1" applyBorder="1" applyAlignment="1">
      <alignment wrapText="1"/>
    </xf>
    <xf numFmtId="0" fontId="9" fillId="16" borderId="43" xfId="0" applyFont="1" applyFill="1" applyBorder="1" applyAlignment="1">
      <alignment vertical="center" wrapText="1"/>
    </xf>
    <xf numFmtId="0" fontId="9" fillId="16" borderId="43" xfId="0" applyFont="1" applyFill="1" applyBorder="1" applyAlignment="1">
      <alignment wrapText="1"/>
    </xf>
    <xf numFmtId="0" fontId="27" fillId="6" borderId="0" xfId="0" applyFont="1" applyFill="1" applyAlignment="1">
      <alignment wrapText="1"/>
    </xf>
    <xf numFmtId="0" fontId="44" fillId="0" borderId="0" xfId="0" applyFont="1" applyAlignment="1">
      <alignment wrapText="1"/>
    </xf>
    <xf numFmtId="0" fontId="27" fillId="16" borderId="0" xfId="0" applyFont="1" applyFill="1" applyAlignment="1">
      <alignment wrapText="1"/>
    </xf>
    <xf numFmtId="0" fontId="6" fillId="0" borderId="54" xfId="1" applyBorder="1" applyAlignment="1">
      <alignment horizontal="left" wrapText="1"/>
    </xf>
    <xf numFmtId="0" fontId="10" fillId="0" borderId="54" xfId="0" applyFont="1" applyBorder="1" applyAlignment="1">
      <alignment horizontal="left" wrapText="1"/>
    </xf>
    <xf numFmtId="0" fontId="10" fillId="0" borderId="55" xfId="0" applyFont="1" applyBorder="1" applyAlignment="1">
      <alignment horizontal="left" wrapText="1"/>
    </xf>
    <xf numFmtId="49" fontId="28" fillId="0" borderId="0" xfId="0" applyNumberFormat="1" applyFont="1" applyAlignment="1">
      <alignment horizontal="center" wrapText="1"/>
    </xf>
    <xf numFmtId="49" fontId="27" fillId="0" borderId="0" xfId="0" applyNumberFormat="1" applyFont="1" applyAlignment="1">
      <alignment horizontal="center" wrapText="1"/>
    </xf>
    <xf numFmtId="49" fontId="9" fillId="0" borderId="0" xfId="0" applyNumberFormat="1" applyFont="1" applyAlignment="1">
      <alignment horizontal="center"/>
    </xf>
    <xf numFmtId="49" fontId="9" fillId="0" borderId="41" xfId="0" applyNumberFormat="1" applyFont="1" applyBorder="1" applyAlignment="1">
      <alignment horizontal="center"/>
    </xf>
    <xf numFmtId="49" fontId="8" fillId="0" borderId="0" xfId="0" applyNumberFormat="1" applyFont="1" applyAlignment="1">
      <alignment horizontal="center"/>
    </xf>
    <xf numFmtId="49" fontId="0" fillId="0" borderId="0" xfId="0" applyNumberFormat="1"/>
    <xf numFmtId="0" fontId="108" fillId="3" borderId="6" xfId="0" applyFont="1" applyFill="1" applyBorder="1" applyAlignment="1">
      <alignment horizontal="center" vertical="center" wrapText="1" readingOrder="1"/>
    </xf>
    <xf numFmtId="0" fontId="12" fillId="4" borderId="59" xfId="0" applyFont="1" applyFill="1" applyBorder="1" applyAlignment="1">
      <alignment horizontal="center" vertical="center" wrapText="1" readingOrder="1"/>
    </xf>
    <xf numFmtId="0" fontId="14" fillId="3" borderId="61" xfId="0" applyFont="1" applyFill="1" applyBorder="1" applyAlignment="1">
      <alignment horizontal="center" vertical="center" wrapText="1" readingOrder="1"/>
    </xf>
    <xf numFmtId="0" fontId="14" fillId="4" borderId="0" xfId="0" applyFont="1" applyFill="1" applyAlignment="1">
      <alignment horizontal="center" vertical="center" wrapText="1" readingOrder="1"/>
    </xf>
    <xf numFmtId="0" fontId="5" fillId="3" borderId="6" xfId="0" applyFont="1" applyFill="1" applyBorder="1" applyAlignment="1">
      <alignment horizontal="center" vertical="center" wrapText="1" readingOrder="1"/>
    </xf>
    <xf numFmtId="0" fontId="5" fillId="3" borderId="58" xfId="0" applyFont="1" applyFill="1" applyBorder="1" applyAlignment="1">
      <alignment horizontal="center" vertical="center" wrapText="1" readingOrder="1"/>
    </xf>
    <xf numFmtId="0" fontId="98" fillId="0" borderId="0" xfId="0" applyFont="1"/>
    <xf numFmtId="0" fontId="6" fillId="0" borderId="0" xfId="1" applyNumberFormat="1" applyFill="1" applyBorder="1"/>
    <xf numFmtId="0" fontId="9" fillId="0" borderId="0" xfId="1" applyNumberFormat="1" applyFont="1" applyFill="1" applyBorder="1" applyAlignment="1">
      <alignment horizontal="left"/>
    </xf>
    <xf numFmtId="0" fontId="9" fillId="0" borderId="0" xfId="1" applyNumberFormat="1" applyFont="1" applyFill="1" applyAlignment="1">
      <alignment horizontal="left"/>
    </xf>
    <xf numFmtId="0" fontId="9" fillId="0" borderId="0" xfId="1" applyNumberFormat="1" applyFont="1" applyFill="1" applyAlignment="1">
      <alignment horizontal="left" wrapText="1"/>
    </xf>
    <xf numFmtId="0" fontId="104" fillId="0" borderId="0" xfId="0" applyFont="1"/>
    <xf numFmtId="0" fontId="6" fillId="0" borderId="0" xfId="1" applyFill="1" applyAlignment="1">
      <alignment horizontal="left"/>
    </xf>
    <xf numFmtId="0" fontId="83" fillId="0" borderId="0" xfId="0" applyFont="1"/>
    <xf numFmtId="0" fontId="84" fillId="0" borderId="0" xfId="0" applyFont="1"/>
    <xf numFmtId="0" fontId="82" fillId="0" borderId="0" xfId="0" applyFont="1"/>
    <xf numFmtId="0" fontId="9" fillId="0" borderId="0" xfId="0" quotePrefix="1" applyFont="1" applyAlignment="1">
      <alignment horizontal="center"/>
    </xf>
    <xf numFmtId="0" fontId="21" fillId="0" borderId="0" xfId="0" applyFont="1"/>
    <xf numFmtId="0" fontId="96" fillId="0" borderId="0" xfId="1" applyFont="1" applyFill="1" applyAlignment="1">
      <alignment horizontal="left" wrapText="1"/>
    </xf>
    <xf numFmtId="0" fontId="80" fillId="0" borderId="0" xfId="0" applyFont="1"/>
    <xf numFmtId="0" fontId="9" fillId="0" borderId="40" xfId="0" applyFont="1" applyBorder="1" applyAlignment="1">
      <alignment horizontal="left" wrapText="1"/>
    </xf>
    <xf numFmtId="0" fontId="91" fillId="0" borderId="0" xfId="1" applyFont="1" applyFill="1" applyBorder="1" applyAlignment="1">
      <alignment horizontal="left" wrapText="1"/>
    </xf>
    <xf numFmtId="171" fontId="9" fillId="0" borderId="0" xfId="0" applyNumberFormat="1" applyFont="1" applyAlignment="1">
      <alignment horizontal="left" wrapText="1"/>
    </xf>
    <xf numFmtId="0" fontId="91" fillId="0" borderId="0" xfId="1" applyFont="1" applyFill="1" applyAlignment="1">
      <alignment horizontal="left" wrapText="1"/>
    </xf>
    <xf numFmtId="0" fontId="94" fillId="0" borderId="0" xfId="0" applyFont="1" applyAlignment="1">
      <alignment horizontal="left" wrapText="1"/>
    </xf>
    <xf numFmtId="0" fontId="57" fillId="0" borderId="0" xfId="0" applyFont="1"/>
    <xf numFmtId="0" fontId="9" fillId="0" borderId="29" xfId="0" applyFont="1" applyBorder="1" applyAlignment="1">
      <alignment wrapText="1"/>
    </xf>
    <xf numFmtId="0" fontId="27" fillId="0" borderId="29" xfId="0" applyFont="1" applyBorder="1" applyAlignment="1">
      <alignment wrapText="1"/>
    </xf>
    <xf numFmtId="164" fontId="9" fillId="0" borderId="0" xfId="0" applyNumberFormat="1" applyFont="1" applyAlignment="1">
      <alignment horizontal="left"/>
    </xf>
    <xf numFmtId="0" fontId="103" fillId="0" borderId="0" xfId="0" applyFont="1"/>
    <xf numFmtId="0" fontId="102" fillId="0" borderId="0" xfId="0" applyFont="1"/>
    <xf numFmtId="0" fontId="105" fillId="0" borderId="43" xfId="0" applyFont="1" applyBorder="1" applyAlignment="1">
      <alignment wrapText="1"/>
    </xf>
    <xf numFmtId="0" fontId="81" fillId="0" borderId="0" xfId="0" applyFont="1"/>
    <xf numFmtId="164" fontId="9" fillId="0" borderId="0" xfId="2" applyNumberFormat="1" applyFont="1" applyFill="1" applyAlignment="1"/>
    <xf numFmtId="0" fontId="9" fillId="0" borderId="0" xfId="0" applyFont="1" applyAlignment="1">
      <alignment vertical="center"/>
    </xf>
    <xf numFmtId="171" fontId="9" fillId="0" borderId="0" xfId="0" applyNumberFormat="1" applyFont="1" applyAlignment="1">
      <alignment horizontal="right" wrapText="1"/>
    </xf>
    <xf numFmtId="0" fontId="0" fillId="0" borderId="24" xfId="0" quotePrefix="1" applyBorder="1"/>
    <xf numFmtId="1" fontId="9" fillId="0" borderId="24" xfId="2" applyNumberFormat="1" applyFont="1" applyFill="1" applyBorder="1" applyAlignment="1">
      <alignment horizontal="right" wrapText="1"/>
    </xf>
    <xf numFmtId="0" fontId="9" fillId="0" borderId="24" xfId="0" applyFont="1" applyBorder="1" applyAlignment="1">
      <alignment horizontal="left" vertical="center" wrapText="1"/>
    </xf>
    <xf numFmtId="0" fontId="9" fillId="0" borderId="24" xfId="0" applyFont="1" applyBorder="1" applyAlignment="1">
      <alignment wrapText="1"/>
    </xf>
    <xf numFmtId="0" fontId="85" fillId="0" borderId="24" xfId="1" applyFont="1" applyFill="1" applyBorder="1" applyAlignment="1">
      <alignment horizontal="left" wrapText="1"/>
    </xf>
    <xf numFmtId="1" fontId="9" fillId="0" borderId="24" xfId="0" applyNumberFormat="1" applyFont="1" applyBorder="1" applyAlignment="1">
      <alignment horizontal="center" wrapText="1"/>
    </xf>
    <xf numFmtId="171" fontId="9" fillId="0" borderId="24" xfId="0" applyNumberFormat="1" applyFont="1" applyBorder="1" applyAlignment="1">
      <alignment horizontal="left" wrapText="1"/>
    </xf>
    <xf numFmtId="164" fontId="9" fillId="0" borderId="24" xfId="2" applyNumberFormat="1" applyFont="1" applyFill="1" applyBorder="1" applyAlignment="1">
      <alignment horizontal="center" wrapText="1"/>
    </xf>
    <xf numFmtId="0" fontId="87" fillId="0" borderId="24" xfId="0" applyFont="1" applyBorder="1" applyAlignment="1">
      <alignment wrapText="1"/>
    </xf>
    <xf numFmtId="0" fontId="6" fillId="0" borderId="24" xfId="1" applyFill="1" applyBorder="1" applyAlignment="1">
      <alignment horizontal="left" wrapText="1"/>
    </xf>
    <xf numFmtId="0" fontId="85" fillId="0" borderId="0" xfId="1" applyFont="1" applyFill="1" applyBorder="1" applyAlignment="1">
      <alignment horizontal="left" wrapText="1"/>
    </xf>
    <xf numFmtId="14" fontId="6" fillId="0" borderId="0" xfId="1" applyNumberFormat="1" applyFill="1" applyBorder="1" applyAlignment="1">
      <alignment horizontal="left" wrapText="1"/>
    </xf>
    <xf numFmtId="0" fontId="0" fillId="0" borderId="0" xfId="0" quotePrefix="1" applyAlignment="1">
      <alignment wrapText="1"/>
    </xf>
    <xf numFmtId="165" fontId="101" fillId="0" borderId="0" xfId="0" applyNumberFormat="1" applyFont="1" applyAlignment="1">
      <alignment horizontal="right" wrapText="1"/>
    </xf>
    <xf numFmtId="0" fontId="101" fillId="0" borderId="0" xfId="0" applyFont="1" applyAlignment="1">
      <alignment horizontal="left" wrapText="1"/>
    </xf>
    <xf numFmtId="14" fontId="6" fillId="0" borderId="0" xfId="1" applyNumberFormat="1" applyFill="1" applyAlignment="1">
      <alignment horizontal="left" wrapText="1"/>
    </xf>
    <xf numFmtId="0" fontId="78" fillId="0" borderId="0" xfId="0" applyFont="1"/>
    <xf numFmtId="0" fontId="21" fillId="0" borderId="43" xfId="0" applyFont="1" applyBorder="1" applyAlignment="1">
      <alignment wrapText="1"/>
    </xf>
    <xf numFmtId="1" fontId="28" fillId="0" borderId="0" xfId="0" applyNumberFormat="1" applyFont="1" applyAlignment="1">
      <alignment wrapText="1"/>
    </xf>
    <xf numFmtId="0" fontId="28" fillId="0" borderId="0" xfId="0" applyFont="1" applyAlignment="1">
      <alignment wrapText="1"/>
    </xf>
    <xf numFmtId="168" fontId="28" fillId="0" borderId="0" xfId="0" applyNumberFormat="1" applyFont="1" applyAlignment="1">
      <alignment wrapText="1"/>
    </xf>
    <xf numFmtId="167" fontId="28" fillId="0" borderId="0" xfId="0" applyNumberFormat="1" applyFont="1" applyAlignment="1">
      <alignment wrapText="1"/>
    </xf>
    <xf numFmtId="171" fontId="28" fillId="0" borderId="0" xfId="0" applyNumberFormat="1" applyFont="1" applyAlignment="1">
      <alignment wrapText="1"/>
    </xf>
    <xf numFmtId="164" fontId="28" fillId="0" borderId="0" xfId="2" applyNumberFormat="1" applyFont="1" applyFill="1" applyBorder="1" applyAlignment="1">
      <alignment wrapText="1"/>
    </xf>
    <xf numFmtId="14" fontId="28" fillId="0" borderId="0" xfId="0" applyNumberFormat="1" applyFont="1" applyAlignment="1">
      <alignment wrapText="1"/>
    </xf>
    <xf numFmtId="0" fontId="20" fillId="0" borderId="0" xfId="0" applyFont="1" applyAlignment="1">
      <alignment wrapText="1"/>
    </xf>
    <xf numFmtId="171" fontId="9" fillId="0" borderId="0" xfId="0" applyNumberFormat="1" applyFont="1" applyAlignment="1">
      <alignment wrapText="1"/>
    </xf>
    <xf numFmtId="0" fontId="107" fillId="0" borderId="0" xfId="0" applyFont="1" applyAlignment="1">
      <alignment horizontal="left" wrapText="1"/>
    </xf>
    <xf numFmtId="0" fontId="18" fillId="0" borderId="0" xfId="0" applyFont="1"/>
    <xf numFmtId="168" fontId="27" fillId="0" borderId="0" xfId="0" applyNumberFormat="1" applyFont="1" applyAlignment="1">
      <alignment horizontal="right" wrapText="1"/>
    </xf>
    <xf numFmtId="167" fontId="27" fillId="0" borderId="0" xfId="0" applyNumberFormat="1" applyFont="1" applyAlignment="1">
      <alignment wrapText="1"/>
    </xf>
    <xf numFmtId="171" fontId="27" fillId="0" borderId="0" xfId="0" applyNumberFormat="1" applyFont="1" applyAlignment="1">
      <alignment wrapText="1"/>
    </xf>
    <xf numFmtId="171" fontId="78" fillId="0" borderId="0" xfId="0" applyNumberFormat="1" applyFont="1"/>
    <xf numFmtId="0" fontId="91" fillId="0" borderId="0" xfId="1" applyFont="1" applyFill="1" applyAlignment="1">
      <alignment wrapText="1"/>
    </xf>
    <xf numFmtId="0" fontId="9" fillId="0" borderId="0" xfId="1" applyFont="1" applyFill="1"/>
    <xf numFmtId="171" fontId="30" fillId="0" borderId="0" xfId="0" applyNumberFormat="1" applyFont="1" applyAlignment="1">
      <alignment wrapText="1"/>
    </xf>
    <xf numFmtId="171" fontId="9" fillId="0" borderId="0" xfId="0" applyNumberFormat="1" applyFont="1"/>
    <xf numFmtId="164" fontId="28" fillId="0" borderId="0" xfId="2" applyNumberFormat="1" applyFont="1" applyFill="1" applyBorder="1" applyAlignment="1">
      <alignment horizontal="center" wrapText="1"/>
    </xf>
    <xf numFmtId="0" fontId="96" fillId="0" borderId="0" xfId="0" applyFont="1"/>
    <xf numFmtId="164" fontId="9" fillId="0" borderId="0" xfId="0" applyNumberFormat="1" applyFont="1" applyAlignment="1">
      <alignment horizontal="center" wrapText="1"/>
    </xf>
    <xf numFmtId="164" fontId="9" fillId="0" borderId="0" xfId="0" applyNumberFormat="1" applyFont="1" applyAlignment="1">
      <alignment wrapText="1"/>
    </xf>
    <xf numFmtId="0" fontId="6" fillId="0" borderId="0" xfId="0" applyFont="1" applyAlignment="1">
      <alignment horizontal="center" vertical="top" wrapText="1"/>
    </xf>
    <xf numFmtId="171" fontId="52" fillId="0" borderId="0" xfId="0" applyNumberFormat="1" applyFont="1"/>
    <xf numFmtId="164" fontId="9" fillId="0" borderId="0" xfId="2" applyNumberFormat="1" applyFont="1" applyFill="1" applyAlignment="1">
      <alignment horizontal="center" wrapText="1"/>
    </xf>
    <xf numFmtId="164" fontId="9" fillId="0" borderId="0" xfId="2" applyNumberFormat="1" applyFont="1" applyFill="1" applyAlignment="1">
      <alignment wrapText="1"/>
    </xf>
    <xf numFmtId="164" fontId="9" fillId="0" borderId="0" xfId="2" quotePrefix="1" applyNumberFormat="1" applyFont="1" applyFill="1" applyBorder="1" applyAlignment="1">
      <alignment horizontal="center" wrapText="1"/>
    </xf>
    <xf numFmtId="0" fontId="35" fillId="0" borderId="0" xfId="0" applyFont="1" applyAlignment="1">
      <alignment wrapText="1"/>
    </xf>
    <xf numFmtId="167" fontId="9" fillId="0" borderId="0" xfId="0" applyNumberFormat="1" applyFont="1" applyAlignment="1">
      <alignment wrapText="1"/>
    </xf>
    <xf numFmtId="0" fontId="22" fillId="0" borderId="0" xfId="0" applyFont="1" applyAlignment="1">
      <alignment wrapText="1"/>
    </xf>
    <xf numFmtId="0" fontId="9" fillId="0" borderId="1" xfId="0" applyFont="1" applyBorder="1" applyAlignment="1">
      <alignment wrapText="1"/>
    </xf>
    <xf numFmtId="0" fontId="9" fillId="0" borderId="23" xfId="0" applyFont="1" applyBorder="1" applyAlignment="1">
      <alignment wrapText="1"/>
    </xf>
    <xf numFmtId="0" fontId="61" fillId="0" borderId="0" xfId="0" applyFont="1"/>
    <xf numFmtId="1" fontId="9" fillId="0" borderId="1" xfId="0" applyNumberFormat="1" applyFont="1" applyBorder="1" applyAlignment="1">
      <alignment horizontal="center" wrapText="1"/>
    </xf>
    <xf numFmtId="171" fontId="9" fillId="0" borderId="29" xfId="0" applyNumberFormat="1" applyFont="1" applyBorder="1" applyAlignment="1">
      <alignment horizontal="center" wrapText="1"/>
    </xf>
    <xf numFmtId="0" fontId="91" fillId="0" borderId="29" xfId="1" applyFont="1" applyFill="1" applyBorder="1" applyAlignment="1">
      <alignment wrapText="1"/>
    </xf>
    <xf numFmtId="0" fontId="6" fillId="0" borderId="29" xfId="1" applyFill="1" applyBorder="1" applyAlignment="1">
      <alignment wrapText="1"/>
    </xf>
    <xf numFmtId="168" fontId="9" fillId="0" borderId="1" xfId="0" applyNumberFormat="1" applyFont="1" applyBorder="1" applyAlignment="1">
      <alignment horizontal="right" wrapText="1"/>
    </xf>
    <xf numFmtId="167" fontId="9" fillId="0" borderId="1" xfId="0" applyNumberFormat="1" applyFont="1" applyBorder="1" applyAlignment="1">
      <alignment horizontal="center" wrapText="1"/>
    </xf>
    <xf numFmtId="171" fontId="9" fillId="0" borderId="48" xfId="0" applyNumberFormat="1" applyFont="1" applyBorder="1" applyAlignment="1">
      <alignment wrapText="1"/>
    </xf>
    <xf numFmtId="164" fontId="9" fillId="0" borderId="1" xfId="2" applyNumberFormat="1" applyFont="1" applyFill="1" applyBorder="1" applyAlignment="1">
      <alignment horizontal="center" wrapText="1"/>
    </xf>
    <xf numFmtId="164" fontId="9" fillId="0" borderId="1" xfId="2" applyNumberFormat="1" applyFont="1" applyFill="1" applyBorder="1" applyAlignment="1">
      <alignment wrapText="1"/>
    </xf>
    <xf numFmtId="0" fontId="9" fillId="0" borderId="48" xfId="0" applyFont="1" applyBorder="1" applyAlignment="1">
      <alignment wrapText="1"/>
    </xf>
    <xf numFmtId="0" fontId="6" fillId="0" borderId="48" xfId="1" applyFill="1" applyBorder="1" applyAlignment="1">
      <alignment wrapText="1"/>
    </xf>
    <xf numFmtId="0" fontId="9" fillId="0" borderId="48" xfId="0" applyFont="1" applyBorder="1" applyAlignment="1">
      <alignment horizontal="center" wrapText="1"/>
    </xf>
    <xf numFmtId="0" fontId="9" fillId="0" borderId="49" xfId="0" applyFont="1" applyBorder="1" applyAlignment="1">
      <alignment wrapText="1"/>
    </xf>
    <xf numFmtId="0" fontId="0" fillId="0" borderId="52" xfId="0" applyBorder="1"/>
    <xf numFmtId="0" fontId="75" fillId="0" borderId="52" xfId="0" applyFont="1" applyBorder="1" applyAlignment="1">
      <alignment readingOrder="1"/>
    </xf>
    <xf numFmtId="0" fontId="75" fillId="0" borderId="0" xfId="0" applyFont="1" applyAlignment="1">
      <alignment horizontal="left" readingOrder="1"/>
    </xf>
    <xf numFmtId="0" fontId="91" fillId="0" borderId="0" xfId="1" applyFont="1" applyFill="1"/>
    <xf numFmtId="0" fontId="30" fillId="0" borderId="0" xfId="1" applyFont="1" applyFill="1" applyAlignment="1">
      <alignment horizontal="center" wrapText="1"/>
    </xf>
    <xf numFmtId="0" fontId="85" fillId="0" borderId="0" xfId="1" applyFont="1" applyFill="1" applyAlignment="1">
      <alignment horizontal="left" vertical="top" wrapText="1"/>
    </xf>
    <xf numFmtId="0" fontId="85" fillId="0" borderId="0" xfId="1" applyFont="1" applyFill="1" applyAlignment="1">
      <alignment vertical="top" wrapText="1"/>
    </xf>
    <xf numFmtId="168" fontId="9" fillId="0" borderId="0" xfId="0" quotePrefix="1" applyNumberFormat="1" applyFont="1" applyAlignment="1">
      <alignment horizontal="right" wrapText="1"/>
    </xf>
    <xf numFmtId="0" fontId="85" fillId="0" borderId="0" xfId="1" applyFont="1" applyFill="1" applyAlignment="1">
      <alignment wrapText="1"/>
    </xf>
    <xf numFmtId="0" fontId="109" fillId="0" borderId="0" xfId="0" applyFont="1"/>
    <xf numFmtId="0" fontId="6" fillId="0" borderId="29" xfId="1" applyFill="1" applyBorder="1"/>
    <xf numFmtId="1" fontId="9" fillId="0" borderId="29" xfId="2" applyNumberFormat="1" applyFont="1" applyFill="1" applyBorder="1" applyAlignment="1">
      <alignment horizontal="center"/>
    </xf>
    <xf numFmtId="0" fontId="6" fillId="0" borderId="29" xfId="1" applyFill="1" applyBorder="1" applyAlignment="1">
      <alignment vertical="center"/>
    </xf>
    <xf numFmtId="0" fontId="9" fillId="0" borderId="29" xfId="1" applyFont="1" applyFill="1" applyBorder="1" applyAlignment="1">
      <alignment vertical="center" wrapText="1"/>
    </xf>
    <xf numFmtId="0" fontId="6" fillId="0" borderId="29" xfId="1" applyFill="1" applyBorder="1" applyAlignment="1">
      <alignment vertical="center" wrapText="1"/>
    </xf>
    <xf numFmtId="1" fontId="9" fillId="0" borderId="29" xfId="0" applyNumberFormat="1" applyFont="1" applyBorder="1" applyAlignment="1">
      <alignment horizontal="center" wrapText="1"/>
    </xf>
    <xf numFmtId="0" fontId="9" fillId="0" borderId="29" xfId="0" quotePrefix="1" applyFont="1" applyBorder="1" applyAlignment="1">
      <alignment horizontal="center" wrapText="1"/>
    </xf>
    <xf numFmtId="165" fontId="9" fillId="0" borderId="29" xfId="0" applyNumberFormat="1" applyFont="1" applyBorder="1" applyAlignment="1">
      <alignment horizontal="left" wrapText="1"/>
    </xf>
    <xf numFmtId="14" fontId="9" fillId="0" borderId="29" xfId="0" applyNumberFormat="1" applyFont="1" applyBorder="1" applyAlignment="1">
      <alignment horizontal="center" wrapText="1"/>
    </xf>
    <xf numFmtId="0" fontId="9" fillId="0" borderId="29" xfId="0" applyFont="1" applyBorder="1" applyAlignment="1">
      <alignment horizontal="center" vertical="center"/>
    </xf>
    <xf numFmtId="0" fontId="19" fillId="0" borderId="29" xfId="0" applyFont="1" applyBorder="1" applyAlignment="1">
      <alignment horizontal="center" wrapText="1"/>
    </xf>
    <xf numFmtId="0" fontId="20" fillId="0" borderId="29" xfId="0" applyFont="1" applyBorder="1" applyAlignment="1">
      <alignment horizontal="center" wrapText="1"/>
    </xf>
    <xf numFmtId="0" fontId="9" fillId="0" borderId="29" xfId="0" applyFont="1" applyBorder="1" applyAlignment="1">
      <alignment horizontal="left"/>
    </xf>
    <xf numFmtId="0" fontId="30" fillId="0" borderId="29" xfId="0" applyFont="1" applyBorder="1"/>
    <xf numFmtId="0" fontId="21" fillId="0" borderId="29" xfId="0" applyFont="1" applyBorder="1" applyAlignment="1">
      <alignment vertical="center" wrapText="1"/>
    </xf>
    <xf numFmtId="0" fontId="21" fillId="0" borderId="29" xfId="0" applyFont="1" applyBorder="1" applyAlignment="1">
      <alignment wrapText="1"/>
    </xf>
    <xf numFmtId="0" fontId="9" fillId="0" borderId="29" xfId="0" applyFont="1" applyBorder="1" applyAlignment="1">
      <alignment horizontal="center"/>
    </xf>
    <xf numFmtId="0" fontId="0" fillId="0" borderId="29" xfId="0" quotePrefix="1" applyBorder="1"/>
    <xf numFmtId="165" fontId="9" fillId="0" borderId="29" xfId="0" applyNumberFormat="1" applyFont="1" applyBorder="1" applyAlignment="1">
      <alignment horizontal="left"/>
    </xf>
    <xf numFmtId="0" fontId="8" fillId="0" borderId="29" xfId="0" applyFont="1" applyBorder="1" applyAlignment="1">
      <alignment horizontal="center" wrapText="1"/>
    </xf>
    <xf numFmtId="14" fontId="9" fillId="0" borderId="29" xfId="0" applyNumberFormat="1" applyFont="1" applyBorder="1" applyAlignment="1">
      <alignment horizontal="center"/>
    </xf>
    <xf numFmtId="0" fontId="30" fillId="0" borderId="29" xfId="0" applyFont="1" applyBorder="1" applyAlignment="1">
      <alignment wrapText="1"/>
    </xf>
    <xf numFmtId="0" fontId="8" fillId="0" borderId="29" xfId="0" applyFont="1" applyBorder="1"/>
    <xf numFmtId="0" fontId="0" fillId="0" borderId="29" xfId="0" applyBorder="1" applyAlignment="1">
      <alignment horizontal="center"/>
    </xf>
    <xf numFmtId="0" fontId="9" fillId="0" borderId="29" xfId="0" applyFont="1" applyBorder="1"/>
    <xf numFmtId="0" fontId="6" fillId="0" borderId="29" xfId="1" applyFill="1" applyBorder="1" applyAlignment="1">
      <alignment horizontal="left"/>
    </xf>
    <xf numFmtId="0" fontId="9" fillId="0" borderId="29" xfId="0" applyFont="1" applyBorder="1" applyAlignment="1">
      <alignment horizontal="center" vertical="top" wrapText="1"/>
    </xf>
    <xf numFmtId="1" fontId="9" fillId="0" borderId="29" xfId="2" applyNumberFormat="1" applyFont="1" applyFill="1" applyBorder="1" applyAlignment="1">
      <alignment horizontal="right"/>
    </xf>
    <xf numFmtId="14" fontId="9" fillId="0" borderId="29" xfId="0" applyNumberFormat="1" applyFont="1" applyBorder="1" applyAlignment="1">
      <alignment horizontal="left"/>
    </xf>
    <xf numFmtId="0" fontId="21" fillId="0" borderId="29" xfId="0" applyFont="1" applyBorder="1"/>
    <xf numFmtId="0" fontId="9" fillId="0" borderId="29" xfId="0" quotePrefix="1" applyFont="1" applyBorder="1" applyAlignment="1">
      <alignment horizontal="center"/>
    </xf>
    <xf numFmtId="0" fontId="78" fillId="0" borderId="29" xfId="0" applyFont="1" applyBorder="1"/>
    <xf numFmtId="0" fontId="44" fillId="0" borderId="29" xfId="0" applyFont="1" applyBorder="1" applyAlignment="1">
      <alignment wrapText="1"/>
    </xf>
    <xf numFmtId="165" fontId="9" fillId="0" borderId="29" xfId="0" applyNumberFormat="1" applyFont="1" applyBorder="1" applyAlignment="1">
      <alignment horizontal="center" wrapText="1"/>
    </xf>
    <xf numFmtId="0" fontId="65" fillId="0" borderId="29" xfId="0" applyFont="1" applyBorder="1" applyAlignment="1">
      <alignment wrapText="1"/>
    </xf>
    <xf numFmtId="0" fontId="55" fillId="0" borderId="29" xfId="0" applyFont="1" applyBorder="1" applyAlignment="1">
      <alignment wrapText="1"/>
    </xf>
    <xf numFmtId="49" fontId="9" fillId="0" borderId="29" xfId="0" applyNumberFormat="1" applyFont="1" applyBorder="1" applyAlignment="1">
      <alignment horizontal="left"/>
    </xf>
    <xf numFmtId="164" fontId="9" fillId="0" borderId="29" xfId="2" applyNumberFormat="1" applyFont="1" applyFill="1" applyBorder="1" applyAlignment="1">
      <alignment horizontal="center"/>
    </xf>
    <xf numFmtId="164" fontId="9" fillId="0" borderId="29" xfId="2" applyNumberFormat="1" applyFont="1" applyFill="1" applyBorder="1" applyAlignment="1">
      <alignment horizontal="right"/>
    </xf>
    <xf numFmtId="0" fontId="66" fillId="0" borderId="29" xfId="0" applyFont="1" applyBorder="1" applyAlignment="1">
      <alignment wrapText="1"/>
    </xf>
    <xf numFmtId="0" fontId="9" fillId="0" borderId="29" xfId="1" applyFont="1" applyFill="1" applyBorder="1" applyAlignment="1">
      <alignment wrapText="1"/>
    </xf>
    <xf numFmtId="0" fontId="0" fillId="0" borderId="29" xfId="0" applyBorder="1" applyAlignment="1">
      <alignment horizontal="left"/>
    </xf>
    <xf numFmtId="0" fontId="33" fillId="0" borderId="29" xfId="0" applyFont="1" applyBorder="1" applyAlignment="1">
      <alignment horizontal="left"/>
    </xf>
    <xf numFmtId="0" fontId="9" fillId="0" borderId="29"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29" xfId="0" applyFont="1" applyBorder="1" applyAlignment="1">
      <alignment horizontal="center" vertical="center"/>
    </xf>
    <xf numFmtId="0" fontId="21" fillId="0" borderId="29" xfId="0" applyFont="1" applyBorder="1" applyAlignment="1">
      <alignment vertical="center"/>
    </xf>
    <xf numFmtId="0" fontId="21" fillId="0" borderId="29" xfId="0" applyFont="1" applyBorder="1" applyAlignment="1">
      <alignment horizontal="right" vertical="center"/>
    </xf>
    <xf numFmtId="0" fontId="45" fillId="0" borderId="29" xfId="0" applyFont="1" applyBorder="1" applyAlignment="1">
      <alignment horizontal="center" vertical="center" wrapText="1"/>
    </xf>
    <xf numFmtId="0" fontId="45" fillId="0" borderId="29" xfId="0" applyFont="1" applyBorder="1" applyAlignment="1">
      <alignment vertical="center" wrapText="1"/>
    </xf>
    <xf numFmtId="0" fontId="45" fillId="0" borderId="29" xfId="0" applyFont="1" applyBorder="1" applyAlignment="1">
      <alignment vertical="center"/>
    </xf>
    <xf numFmtId="0" fontId="45" fillId="0" borderId="29" xfId="0" applyFont="1" applyBorder="1" applyAlignment="1">
      <alignment horizontal="center" vertical="center"/>
    </xf>
    <xf numFmtId="0" fontId="95" fillId="0" borderId="29" xfId="0" applyFont="1" applyBorder="1"/>
    <xf numFmtId="0" fontId="8" fillId="0" borderId="29" xfId="0" applyFont="1" applyBorder="1" applyAlignment="1">
      <alignment wrapText="1"/>
    </xf>
    <xf numFmtId="0" fontId="33" fillId="0" borderId="29" xfId="0" applyFont="1" applyBorder="1" applyAlignment="1">
      <alignment wrapText="1"/>
    </xf>
    <xf numFmtId="0" fontId="99" fillId="0" borderId="29" xfId="0" applyFont="1" applyBorder="1" applyAlignment="1">
      <alignment wrapText="1"/>
    </xf>
    <xf numFmtId="0" fontId="100" fillId="0" borderId="29" xfId="0" applyFont="1" applyBorder="1"/>
    <xf numFmtId="164" fontId="9" fillId="0" borderId="29" xfId="2" applyNumberFormat="1" applyFont="1" applyFill="1" applyBorder="1"/>
    <xf numFmtId="0" fontId="91" fillId="0" borderId="29" xfId="1" applyFont="1" applyFill="1" applyBorder="1" applyAlignment="1">
      <alignment horizontal="left" wrapText="1"/>
    </xf>
    <xf numFmtId="171" fontId="9" fillId="0" borderId="29" xfId="0" applyNumberFormat="1" applyFont="1" applyBorder="1" applyAlignment="1">
      <alignment horizontal="left"/>
    </xf>
    <xf numFmtId="0" fontId="106" fillId="0" borderId="29" xfId="0" applyFont="1" applyBorder="1"/>
    <xf numFmtId="0" fontId="97" fillId="0" borderId="29" xfId="0" applyFont="1" applyBorder="1" applyAlignment="1">
      <alignment wrapText="1"/>
    </xf>
    <xf numFmtId="1" fontId="9" fillId="0" borderId="29" xfId="0" applyNumberFormat="1" applyFont="1" applyBorder="1" applyAlignment="1">
      <alignment wrapText="1"/>
    </xf>
    <xf numFmtId="168" fontId="9" fillId="0" borderId="29" xfId="0" applyNumberFormat="1" applyFont="1" applyBorder="1" applyAlignment="1">
      <alignment horizontal="right" wrapText="1"/>
    </xf>
    <xf numFmtId="167" fontId="9" fillId="0" borderId="29" xfId="0" applyNumberFormat="1" applyFont="1" applyBorder="1" applyAlignment="1">
      <alignment horizontal="center" wrapText="1"/>
    </xf>
    <xf numFmtId="164" fontId="9" fillId="0" borderId="29" xfId="2" applyNumberFormat="1" applyFont="1" applyFill="1" applyBorder="1" applyAlignment="1">
      <alignment horizontal="center" wrapText="1"/>
    </xf>
    <xf numFmtId="1" fontId="9" fillId="0" borderId="29" xfId="0" applyNumberFormat="1" applyFont="1" applyBorder="1" applyAlignment="1">
      <alignment horizontal="left" wrapText="1"/>
    </xf>
    <xf numFmtId="14" fontId="9" fillId="0" borderId="29" xfId="1" applyNumberFormat="1" applyFont="1" applyFill="1" applyBorder="1" applyAlignment="1">
      <alignment horizontal="center" wrapText="1"/>
    </xf>
    <xf numFmtId="167" fontId="9" fillId="0" borderId="29" xfId="0" applyNumberFormat="1" applyFont="1" applyBorder="1" applyAlignment="1">
      <alignment horizontal="left" wrapText="1"/>
    </xf>
    <xf numFmtId="171" fontId="9" fillId="0" borderId="29" xfId="0" applyNumberFormat="1" applyFont="1" applyBorder="1" applyAlignment="1">
      <alignment horizontal="left" wrapText="1"/>
    </xf>
    <xf numFmtId="49" fontId="9" fillId="0" borderId="0" xfId="0" applyNumberFormat="1" applyFont="1" applyAlignment="1">
      <alignment horizontal="left"/>
    </xf>
    <xf numFmtId="0" fontId="0" fillId="0" borderId="45" xfId="0" applyBorder="1" applyAlignment="1">
      <alignment wrapText="1"/>
    </xf>
    <xf numFmtId="0" fontId="0" fillId="0" borderId="27" xfId="0" applyBorder="1" applyAlignment="1">
      <alignment wrapText="1"/>
    </xf>
    <xf numFmtId="0" fontId="0" fillId="0" borderId="0" xfId="0" quotePrefix="1" applyAlignment="1">
      <alignment horizontal="center" vertical="center"/>
    </xf>
    <xf numFmtId="0" fontId="27" fillId="0" borderId="0" xfId="0" applyFont="1" applyAlignment="1">
      <alignment vertical="center" wrapText="1"/>
    </xf>
    <xf numFmtId="168" fontId="9" fillId="0" borderId="0" xfId="0" applyNumberFormat="1" applyFont="1" applyAlignment="1">
      <alignment horizontal="center" wrapText="1"/>
    </xf>
    <xf numFmtId="0" fontId="9" fillId="0" borderId="47" xfId="0" applyFont="1" applyBorder="1"/>
    <xf numFmtId="14" fontId="9" fillId="0" borderId="47" xfId="0" applyNumberFormat="1" applyFont="1" applyBorder="1" applyAlignment="1">
      <alignment horizontal="center"/>
    </xf>
    <xf numFmtId="0" fontId="0" fillId="0" borderId="29" xfId="0" applyBorder="1" applyAlignment="1">
      <alignment horizontal="center" wrapText="1"/>
    </xf>
    <xf numFmtId="0" fontId="0" fillId="0" borderId="29" xfId="0" applyBorder="1" applyAlignment="1">
      <alignment horizontal="left" wrapText="1"/>
    </xf>
    <xf numFmtId="0" fontId="96" fillId="0" borderId="29" xfId="1" applyFont="1" applyFill="1" applyBorder="1"/>
    <xf numFmtId="165" fontId="0" fillId="0" borderId="29" xfId="0" applyNumberFormat="1" applyBorder="1" applyAlignment="1">
      <alignment horizontal="left" wrapText="1"/>
    </xf>
    <xf numFmtId="164" fontId="0" fillId="0" borderId="29" xfId="2" applyNumberFormat="1" applyFont="1" applyFill="1" applyBorder="1" applyAlignment="1">
      <alignment horizontal="center" wrapText="1"/>
    </xf>
    <xf numFmtId="14" fontId="0" fillId="0" borderId="29" xfId="0" applyNumberFormat="1" applyBorder="1" applyAlignment="1">
      <alignment horizontal="center" wrapText="1"/>
    </xf>
    <xf numFmtId="1" fontId="0" fillId="0" borderId="29" xfId="0" applyNumberFormat="1" applyBorder="1" applyAlignment="1">
      <alignment horizontal="left" wrapText="1"/>
    </xf>
    <xf numFmtId="0" fontId="87" fillId="0" borderId="29" xfId="0" applyFont="1" applyBorder="1" applyAlignment="1">
      <alignment wrapText="1"/>
    </xf>
    <xf numFmtId="0" fontId="2" fillId="0" borderId="29" xfId="0" applyFont="1" applyBorder="1"/>
    <xf numFmtId="49" fontId="9" fillId="0" borderId="29" xfId="0" applyNumberFormat="1" applyFont="1" applyBorder="1" applyAlignment="1">
      <alignment horizontal="center" wrapText="1"/>
    </xf>
    <xf numFmtId="49" fontId="9" fillId="0" borderId="29" xfId="0" quotePrefix="1" applyNumberFormat="1" applyFont="1" applyBorder="1" applyAlignment="1">
      <alignment horizontal="center" wrapText="1"/>
    </xf>
    <xf numFmtId="0" fontId="85" fillId="0" borderId="29" xfId="1" applyFont="1" applyFill="1" applyBorder="1" applyAlignment="1">
      <alignment horizontal="left" wrapText="1"/>
    </xf>
    <xf numFmtId="49" fontId="9" fillId="0" borderId="29" xfId="0" applyNumberFormat="1" applyFont="1" applyBorder="1" applyAlignment="1">
      <alignment horizontal="center"/>
    </xf>
    <xf numFmtId="0" fontId="2" fillId="0" borderId="29" xfId="0" applyFont="1" applyBorder="1" applyAlignment="1">
      <alignment wrapText="1"/>
    </xf>
    <xf numFmtId="0" fontId="2" fillId="0" borderId="29" xfId="0" applyFont="1" applyBorder="1" applyAlignment="1">
      <alignment horizontal="center" wrapText="1"/>
    </xf>
    <xf numFmtId="0" fontId="0" fillId="0" borderId="29" xfId="0" applyBorder="1" applyAlignment="1">
      <alignment horizontal="center" vertical="center"/>
    </xf>
    <xf numFmtId="0" fontId="85" fillId="0" borderId="29" xfId="1" applyFont="1" applyFill="1" applyBorder="1" applyAlignment="1">
      <alignment horizontal="center"/>
    </xf>
    <xf numFmtId="1" fontId="0" fillId="0" borderId="29" xfId="0" applyNumberFormat="1" applyBorder="1" applyAlignment="1">
      <alignment horizontal="center"/>
    </xf>
    <xf numFmtId="14" fontId="0" fillId="0" borderId="29" xfId="0" applyNumberFormat="1" applyBorder="1" applyAlignment="1">
      <alignment horizontal="center"/>
    </xf>
    <xf numFmtId="14" fontId="85" fillId="0" borderId="29" xfId="1" applyNumberFormat="1" applyFont="1" applyFill="1" applyBorder="1" applyAlignment="1">
      <alignment horizontal="center"/>
    </xf>
    <xf numFmtId="168" fontId="9" fillId="0" borderId="29" xfId="0" applyNumberFormat="1" applyFont="1" applyBorder="1" applyAlignment="1">
      <alignment horizontal="center" wrapText="1"/>
    </xf>
    <xf numFmtId="0" fontId="2" fillId="0" borderId="29" xfId="0" quotePrefix="1" applyFont="1" applyBorder="1"/>
    <xf numFmtId="0" fontId="88" fillId="0" borderId="29" xfId="0" applyFont="1" applyBorder="1" applyAlignment="1">
      <alignment wrapText="1"/>
    </xf>
    <xf numFmtId="0" fontId="86" fillId="0" borderId="29" xfId="0" applyFont="1" applyBorder="1" applyAlignment="1">
      <alignment horizontal="left" wrapText="1"/>
    </xf>
    <xf numFmtId="0" fontId="2" fillId="0" borderId="29" xfId="0" applyFont="1" applyBorder="1" applyAlignment="1">
      <alignment horizontal="center" vertical="center"/>
    </xf>
    <xf numFmtId="0" fontId="2" fillId="0" borderId="29" xfId="0" applyFont="1" applyBorder="1" applyAlignment="1">
      <alignment horizontal="center" vertical="center" wrapText="1"/>
    </xf>
    <xf numFmtId="0" fontId="2" fillId="0" borderId="29" xfId="0" quotePrefix="1" applyFont="1" applyBorder="1" applyAlignment="1">
      <alignment horizontal="center" vertical="center"/>
    </xf>
    <xf numFmtId="14" fontId="2" fillId="0" borderId="29" xfId="0" applyNumberFormat="1" applyFont="1" applyBorder="1" applyAlignment="1">
      <alignment horizontal="center" vertical="center"/>
    </xf>
    <xf numFmtId="0" fontId="9" fillId="0" borderId="29" xfId="0" applyFont="1" applyBorder="1" applyAlignment="1">
      <alignment horizontal="left" vertical="center" wrapText="1"/>
    </xf>
    <xf numFmtId="1" fontId="9" fillId="0" borderId="22" xfId="0" applyNumberFormat="1" applyFont="1" applyBorder="1" applyAlignment="1">
      <alignment horizontal="center" wrapText="1"/>
    </xf>
    <xf numFmtId="0" fontId="0" fillId="0" borderId="22" xfId="0" applyBorder="1"/>
    <xf numFmtId="168" fontId="9" fillId="0" borderId="22" xfId="0" applyNumberFormat="1" applyFont="1" applyBorder="1" applyAlignment="1">
      <alignment horizontal="right" wrapText="1"/>
    </xf>
    <xf numFmtId="167" fontId="9" fillId="0" borderId="22" xfId="0" applyNumberFormat="1" applyFont="1" applyBorder="1" applyAlignment="1">
      <alignment horizontal="center" wrapText="1"/>
    </xf>
    <xf numFmtId="1" fontId="0" fillId="0" borderId="29" xfId="0" applyNumberFormat="1" applyBorder="1"/>
    <xf numFmtId="14" fontId="0" fillId="0" borderId="29" xfId="0" applyNumberFormat="1" applyBorder="1"/>
    <xf numFmtId="0" fontId="28" fillId="18" borderId="36" xfId="0" applyFont="1" applyFill="1" applyBorder="1" applyAlignment="1">
      <alignment horizontal="center" wrapText="1"/>
    </xf>
    <xf numFmtId="0" fontId="0" fillId="0" borderId="38" xfId="0" applyBorder="1"/>
    <xf numFmtId="0" fontId="0" fillId="0" borderId="29" xfId="0" applyBorder="1" applyAlignment="1">
      <alignment horizontal="center" vertical="center" wrapText="1"/>
    </xf>
    <xf numFmtId="1" fontId="0" fillId="0" borderId="29" xfId="0" applyNumberFormat="1" applyBorder="1" applyAlignment="1">
      <alignment horizontal="center" vertical="center"/>
    </xf>
    <xf numFmtId="14" fontId="0" fillId="0" borderId="29" xfId="0" applyNumberFormat="1" applyBorder="1" applyAlignment="1">
      <alignment horizontal="center" vertical="center"/>
    </xf>
    <xf numFmtId="0" fontId="30" fillId="0" borderId="29" xfId="0" applyFont="1" applyBorder="1" applyAlignment="1">
      <alignment horizontal="center" vertical="center" wrapText="1"/>
    </xf>
    <xf numFmtId="0" fontId="0" fillId="0" borderId="29" xfId="1" applyFont="1" applyFill="1" applyBorder="1" applyAlignment="1">
      <alignment horizontal="center" vertical="center"/>
    </xf>
    <xf numFmtId="1" fontId="30" fillId="0" borderId="29" xfId="0" applyNumberFormat="1" applyFont="1" applyBorder="1" applyAlignment="1">
      <alignment horizontal="center" vertical="center"/>
    </xf>
    <xf numFmtId="0" fontId="56" fillId="0" borderId="29" xfId="0" applyFont="1" applyBorder="1" applyAlignment="1">
      <alignment horizontal="center" vertical="center" wrapText="1"/>
    </xf>
    <xf numFmtId="0" fontId="57" fillId="0" borderId="29" xfId="0" applyFont="1" applyBorder="1" applyAlignment="1">
      <alignment horizontal="center" vertical="center"/>
    </xf>
    <xf numFmtId="1" fontId="57" fillId="0" borderId="29" xfId="0" applyNumberFormat="1" applyFont="1" applyBorder="1" applyAlignment="1">
      <alignment horizontal="center" vertical="center" wrapText="1"/>
    </xf>
    <xf numFmtId="0" fontId="49" fillId="0" borderId="29" xfId="0" applyFont="1" applyBorder="1" applyAlignment="1">
      <alignment horizontal="center" vertical="center"/>
    </xf>
    <xf numFmtId="1" fontId="49" fillId="0" borderId="29" xfId="0" applyNumberFormat="1" applyFont="1" applyBorder="1" applyAlignment="1">
      <alignment horizontal="center" vertical="center"/>
    </xf>
    <xf numFmtId="0" fontId="30" fillId="0" borderId="29" xfId="0" applyFont="1" applyBorder="1" applyAlignment="1">
      <alignment horizontal="center" vertical="center"/>
    </xf>
    <xf numFmtId="0" fontId="58" fillId="0" borderId="29" xfId="0" applyFont="1" applyBorder="1" applyAlignment="1">
      <alignment horizontal="center" vertical="center" wrapText="1"/>
    </xf>
    <xf numFmtId="1" fontId="58" fillId="0" borderId="29" xfId="0" applyNumberFormat="1" applyFont="1" applyBorder="1" applyAlignment="1">
      <alignment horizontal="center" vertical="center" wrapText="1"/>
    </xf>
    <xf numFmtId="0" fontId="49" fillId="0" borderId="29" xfId="0" applyFont="1" applyBorder="1" applyAlignment="1">
      <alignment horizontal="center" vertical="center" wrapText="1"/>
    </xf>
    <xf numFmtId="0" fontId="59" fillId="0" borderId="29" xfId="0" applyFont="1" applyBorder="1" applyAlignment="1">
      <alignment horizontal="center" vertical="center" wrapText="1"/>
    </xf>
    <xf numFmtId="0" fontId="60" fillId="0" borderId="29" xfId="0" applyFont="1" applyBorder="1" applyAlignment="1">
      <alignment horizontal="center" vertical="center" wrapText="1"/>
    </xf>
    <xf numFmtId="14" fontId="0" fillId="0" borderId="29" xfId="0" applyNumberFormat="1" applyBorder="1" applyAlignment="1">
      <alignment horizontal="center" vertical="center" wrapText="1"/>
    </xf>
    <xf numFmtId="0" fontId="61" fillId="0" borderId="29" xfId="0" applyFont="1" applyBorder="1" applyAlignment="1">
      <alignment horizontal="center" vertical="center"/>
    </xf>
    <xf numFmtId="0" fontId="50" fillId="0" borderId="29" xfId="0" applyFont="1" applyBorder="1" applyAlignment="1">
      <alignment horizontal="center" vertical="center"/>
    </xf>
    <xf numFmtId="1" fontId="50" fillId="0" borderId="29" xfId="0" applyNumberFormat="1" applyFont="1" applyBorder="1" applyAlignment="1">
      <alignment horizontal="center" vertical="center"/>
    </xf>
    <xf numFmtId="0" fontId="0" fillId="0" borderId="29" xfId="0" quotePrefix="1" applyBorder="1" applyAlignment="1">
      <alignment horizontal="center" vertical="center"/>
    </xf>
    <xf numFmtId="0" fontId="50" fillId="0" borderId="29" xfId="0" applyFont="1" applyBorder="1" applyAlignment="1">
      <alignment horizontal="center" vertical="center" wrapText="1"/>
    </xf>
    <xf numFmtId="1" fontId="63" fillId="0" borderId="29" xfId="0" applyNumberFormat="1" applyFont="1" applyBorder="1" applyAlignment="1">
      <alignment horizontal="center" vertical="center"/>
    </xf>
    <xf numFmtId="0" fontId="33" fillId="0" borderId="29" xfId="0" applyFont="1" applyBorder="1" applyAlignment="1">
      <alignment horizontal="center" vertical="center"/>
    </xf>
    <xf numFmtId="0" fontId="85" fillId="0" borderId="29" xfId="1" applyFont="1" applyFill="1" applyBorder="1"/>
    <xf numFmtId="1" fontId="9" fillId="0" borderId="44" xfId="0" applyNumberFormat="1" applyFont="1" applyBorder="1" applyAlignment="1">
      <alignment horizontal="left" wrapText="1"/>
    </xf>
    <xf numFmtId="0" fontId="8" fillId="0" borderId="52" xfId="0" applyFont="1" applyBorder="1" applyAlignment="1">
      <alignment wrapText="1"/>
    </xf>
    <xf numFmtId="0" fontId="8" fillId="0" borderId="52" xfId="0" applyFont="1" applyBorder="1"/>
    <xf numFmtId="0" fontId="6" fillId="0" borderId="0" xfId="1" applyNumberFormat="1" applyFill="1" applyAlignment="1">
      <alignment horizontal="left"/>
    </xf>
    <xf numFmtId="0" fontId="46" fillId="0" borderId="0" xfId="1" applyFont="1" applyFill="1" applyBorder="1" applyAlignment="1">
      <alignment vertical="center" wrapText="1"/>
    </xf>
    <xf numFmtId="0" fontId="46" fillId="0" borderId="0" xfId="1" applyFont="1" applyFill="1" applyBorder="1" applyAlignment="1">
      <alignment wrapText="1"/>
    </xf>
    <xf numFmtId="0" fontId="45" fillId="0" borderId="0" xfId="0" applyFont="1" applyAlignment="1">
      <alignment horizontal="center" vertical="center" wrapText="1"/>
    </xf>
    <xf numFmtId="166" fontId="9" fillId="0" borderId="0" xfId="0" applyNumberFormat="1" applyFont="1" applyAlignment="1">
      <alignment horizontal="center" wrapText="1"/>
    </xf>
    <xf numFmtId="1" fontId="6" fillId="0" borderId="0" xfId="1" applyNumberFormat="1" applyFill="1" applyAlignment="1">
      <alignment horizontal="center" wrapText="1"/>
    </xf>
    <xf numFmtId="0" fontId="6" fillId="0" borderId="41" xfId="1" applyFill="1" applyBorder="1" applyAlignment="1">
      <alignment horizontal="left" wrapText="1"/>
    </xf>
    <xf numFmtId="0" fontId="0" fillId="0" borderId="41" xfId="0" applyBorder="1" applyAlignment="1">
      <alignment wrapText="1"/>
    </xf>
    <xf numFmtId="0" fontId="46" fillId="0" borderId="0" xfId="1" applyFont="1" applyFill="1" applyBorder="1" applyAlignment="1">
      <alignment vertical="center"/>
    </xf>
    <xf numFmtId="14" fontId="45" fillId="0" borderId="0" xfId="0" applyNumberFormat="1" applyFont="1"/>
    <xf numFmtId="0" fontId="53" fillId="0" borderId="0" xfId="0" applyFont="1"/>
    <xf numFmtId="173" fontId="9" fillId="0" borderId="0" xfId="0" applyNumberFormat="1" applyFont="1" applyAlignment="1">
      <alignment horizontal="left" wrapText="1"/>
    </xf>
    <xf numFmtId="164" fontId="8" fillId="0" borderId="0" xfId="2" applyNumberFormat="1" applyFont="1" applyFill="1" applyAlignment="1">
      <alignment horizontal="center"/>
    </xf>
    <xf numFmtId="1" fontId="8" fillId="0" borderId="0" xfId="2" applyNumberFormat="1" applyFont="1" applyFill="1" applyAlignment="1">
      <alignment horizontal="right"/>
    </xf>
    <xf numFmtId="172" fontId="9" fillId="0" borderId="0" xfId="0" applyNumberFormat="1" applyFont="1" applyAlignment="1">
      <alignment horizontal="left"/>
    </xf>
    <xf numFmtId="164" fontId="8" fillId="0" borderId="0" xfId="4" applyNumberFormat="1" applyFont="1" applyFill="1" applyAlignment="1">
      <alignment horizontal="center"/>
    </xf>
    <xf numFmtId="164" fontId="8" fillId="0" borderId="0" xfId="4" applyNumberFormat="1" applyFont="1" applyFill="1" applyAlignment="1">
      <alignment horizontal="right"/>
    </xf>
    <xf numFmtId="14" fontId="9" fillId="0" borderId="0" xfId="0" applyNumberFormat="1" applyFont="1" applyAlignment="1">
      <alignment horizontal="left" vertical="center" wrapText="1"/>
    </xf>
    <xf numFmtId="0" fontId="10" fillId="0" borderId="0" xfId="1" applyFont="1" applyFill="1" applyBorder="1" applyAlignment="1">
      <alignment horizontal="left" wrapText="1"/>
    </xf>
    <xf numFmtId="172" fontId="9" fillId="0" borderId="0" xfId="0" applyNumberFormat="1" applyFont="1" applyAlignment="1">
      <alignment horizontal="center" wrapText="1"/>
    </xf>
    <xf numFmtId="1" fontId="9" fillId="32" borderId="0" xfId="0" applyNumberFormat="1" applyFont="1" applyFill="1" applyAlignment="1">
      <alignment horizontal="center" wrapText="1"/>
    </xf>
    <xf numFmtId="0" fontId="9" fillId="32" borderId="0" xfId="0" applyFont="1" applyFill="1" applyAlignment="1">
      <alignment horizontal="center" wrapText="1"/>
    </xf>
    <xf numFmtId="0" fontId="9" fillId="32" borderId="0" xfId="0" applyFont="1" applyFill="1" applyAlignment="1">
      <alignment wrapText="1"/>
    </xf>
    <xf numFmtId="0" fontId="6" fillId="32" borderId="0" xfId="1" applyFill="1" applyAlignment="1">
      <alignment wrapText="1"/>
    </xf>
    <xf numFmtId="168" fontId="9" fillId="32" borderId="0" xfId="0" applyNumberFormat="1" applyFont="1" applyFill="1" applyAlignment="1">
      <alignment horizontal="right" wrapText="1"/>
    </xf>
    <xf numFmtId="167" fontId="9" fillId="32" borderId="0" xfId="0" applyNumberFormat="1" applyFont="1" applyFill="1" applyAlignment="1">
      <alignment horizontal="center" wrapText="1"/>
    </xf>
    <xf numFmtId="171" fontId="9" fillId="32" borderId="0" xfId="0" applyNumberFormat="1" applyFont="1" applyFill="1" applyAlignment="1">
      <alignment horizontal="center" wrapText="1"/>
    </xf>
    <xf numFmtId="164" fontId="9" fillId="32" borderId="0" xfId="2" applyNumberFormat="1" applyFont="1" applyFill="1" applyBorder="1" applyAlignment="1">
      <alignment horizontal="center" wrapText="1"/>
    </xf>
    <xf numFmtId="164" fontId="9" fillId="32" borderId="0" xfId="2" applyNumberFormat="1" applyFont="1" applyFill="1" applyBorder="1" applyAlignment="1">
      <alignment wrapText="1"/>
    </xf>
    <xf numFmtId="14" fontId="9" fillId="32" borderId="0" xfId="0" applyNumberFormat="1" applyFont="1" applyFill="1" applyAlignment="1">
      <alignment horizontal="center" wrapText="1"/>
    </xf>
    <xf numFmtId="172" fontId="9" fillId="32" borderId="0" xfId="0" applyNumberFormat="1" applyFont="1" applyFill="1" applyAlignment="1">
      <alignment horizontal="center" wrapText="1"/>
    </xf>
    <xf numFmtId="0" fontId="110" fillId="0" borderId="0" xfId="0" applyFont="1"/>
    <xf numFmtId="0" fontId="111" fillId="0" borderId="0" xfId="0" applyFont="1"/>
    <xf numFmtId="0" fontId="9" fillId="0" borderId="0" xfId="1" applyNumberFormat="1" applyFont="1" applyBorder="1" applyAlignment="1">
      <alignment horizontal="left" wrapText="1"/>
    </xf>
    <xf numFmtId="165" fontId="9" fillId="20" borderId="0" xfId="0" applyNumberFormat="1" applyFont="1" applyFill="1" applyAlignment="1">
      <alignment horizontal="left" wrapText="1"/>
    </xf>
    <xf numFmtId="164" fontId="9" fillId="6" borderId="0" xfId="2" applyNumberFormat="1" applyFont="1" applyFill="1" applyBorder="1" applyAlignment="1">
      <alignment horizontal="center"/>
    </xf>
    <xf numFmtId="1" fontId="9" fillId="6" borderId="0" xfId="2" applyNumberFormat="1" applyFont="1" applyFill="1" applyBorder="1" applyAlignment="1">
      <alignment horizontal="right"/>
    </xf>
    <xf numFmtId="1" fontId="9" fillId="20" borderId="0" xfId="0" applyNumberFormat="1" applyFont="1" applyFill="1" applyAlignment="1">
      <alignment horizontal="left" wrapText="1"/>
    </xf>
    <xf numFmtId="0" fontId="9" fillId="20" borderId="0" xfId="1" applyNumberFormat="1" applyFont="1" applyFill="1" applyBorder="1" applyAlignment="1">
      <alignment horizontal="left"/>
    </xf>
    <xf numFmtId="0" fontId="9" fillId="20" borderId="0" xfId="0" applyFont="1" applyFill="1" applyAlignment="1">
      <alignment horizontal="left" wrapText="1"/>
    </xf>
    <xf numFmtId="0" fontId="9" fillId="20" borderId="0" xfId="0" applyFont="1" applyFill="1" applyAlignment="1">
      <alignment horizontal="center" wrapText="1"/>
    </xf>
    <xf numFmtId="1" fontId="9" fillId="20" borderId="0" xfId="0" applyNumberFormat="1" applyFont="1" applyFill="1" applyAlignment="1">
      <alignment horizontal="center" wrapText="1"/>
    </xf>
    <xf numFmtId="0" fontId="9" fillId="6" borderId="0" xfId="0" applyFont="1" applyFill="1" applyAlignment="1">
      <alignment horizontal="center"/>
    </xf>
    <xf numFmtId="0" fontId="9" fillId="0" borderId="51" xfId="0" applyFont="1" applyBorder="1" applyAlignment="1">
      <alignment horizontal="center" wrapText="1"/>
    </xf>
    <xf numFmtId="0" fontId="9" fillId="0" borderId="39" xfId="0" applyFont="1" applyBorder="1" applyAlignment="1">
      <alignment horizontal="left" vertical="center" wrapText="1"/>
    </xf>
    <xf numFmtId="0" fontId="27" fillId="11" borderId="54" xfId="0" applyFont="1" applyFill="1" applyBorder="1" applyAlignment="1">
      <alignment wrapText="1"/>
    </xf>
    <xf numFmtId="0" fontId="44" fillId="0" borderId="43" xfId="0" applyFont="1" applyBorder="1" applyAlignment="1">
      <alignment wrapText="1"/>
    </xf>
    <xf numFmtId="0" fontId="0" fillId="0" borderId="1" xfId="0" applyBorder="1"/>
    <xf numFmtId="0" fontId="9" fillId="0" borderId="26" xfId="0" applyFont="1" applyBorder="1" applyAlignment="1">
      <alignment horizontal="left" wrapText="1"/>
    </xf>
    <xf numFmtId="0" fontId="9" fillId="0" borderId="26" xfId="0" applyFont="1" applyBorder="1" applyAlignment="1">
      <alignment wrapText="1"/>
    </xf>
    <xf numFmtId="164" fontId="9" fillId="0" borderId="23" xfId="2" applyNumberFormat="1" applyFont="1" applyFill="1" applyBorder="1" applyAlignment="1">
      <alignment wrapText="1"/>
    </xf>
    <xf numFmtId="0" fontId="91" fillId="0" borderId="0" xfId="1" applyFont="1" applyFill="1" applyBorder="1" applyAlignment="1">
      <alignment wrapText="1"/>
    </xf>
    <xf numFmtId="0" fontId="0" fillId="3" borderId="20" xfId="0" applyFill="1" applyBorder="1" applyAlignment="1">
      <alignment horizontal="center" vertical="center" wrapText="1" readingOrder="1"/>
    </xf>
    <xf numFmtId="0" fontId="0" fillId="3" borderId="60" xfId="0" applyFill="1" applyBorder="1" applyAlignment="1">
      <alignment horizontal="center" vertical="center" wrapText="1" readingOrder="1"/>
    </xf>
    <xf numFmtId="0" fontId="0" fillId="3" borderId="6" xfId="0" applyFill="1" applyBorder="1" applyAlignment="1">
      <alignment horizontal="center" vertical="center" wrapText="1" readingOrder="1"/>
    </xf>
    <xf numFmtId="0" fontId="0" fillId="29" borderId="0" xfId="0" applyFill="1" applyAlignment="1">
      <alignment wrapText="1"/>
    </xf>
    <xf numFmtId="0" fontId="0" fillId="29" borderId="0" xfId="0" applyFill="1"/>
    <xf numFmtId="165" fontId="9" fillId="29" borderId="0" xfId="0" applyNumberFormat="1" applyFont="1" applyFill="1" applyAlignment="1">
      <alignment horizontal="left" wrapText="1"/>
    </xf>
    <xf numFmtId="0" fontId="6" fillId="29" borderId="0" xfId="1" applyFill="1"/>
    <xf numFmtId="0" fontId="9" fillId="29" borderId="0" xfId="0" applyFont="1" applyFill="1" applyAlignment="1">
      <alignment horizontal="center"/>
    </xf>
    <xf numFmtId="0" fontId="9" fillId="29" borderId="0" xfId="0" applyFont="1" applyFill="1" applyAlignment="1">
      <alignment horizontal="left"/>
    </xf>
    <xf numFmtId="0" fontId="9" fillId="29" borderId="0" xfId="1" applyFont="1" applyFill="1" applyAlignment="1">
      <alignment horizontal="left" wrapText="1"/>
    </xf>
    <xf numFmtId="0" fontId="0" fillId="4" borderId="20" xfId="0" applyFill="1" applyBorder="1" applyAlignment="1">
      <alignment horizontal="center" vertical="center" wrapText="1" readingOrder="1"/>
    </xf>
    <xf numFmtId="0" fontId="0" fillId="4" borderId="6" xfId="0" applyFill="1" applyBorder="1" applyAlignment="1">
      <alignment horizontal="center" vertical="center" wrapText="1" readingOrder="1"/>
    </xf>
    <xf numFmtId="0" fontId="27" fillId="29" borderId="0" xfId="0" applyFont="1" applyFill="1" applyAlignment="1">
      <alignment horizontal="center" wrapText="1"/>
    </xf>
    <xf numFmtId="165" fontId="9" fillId="29" borderId="0" xfId="0" applyNumberFormat="1" applyFont="1" applyFill="1" applyAlignment="1">
      <alignment horizontal="right" wrapText="1"/>
    </xf>
    <xf numFmtId="2" fontId="9" fillId="29" borderId="0" xfId="0" applyNumberFormat="1" applyFont="1" applyFill="1" applyAlignment="1">
      <alignment horizontal="right" wrapText="1"/>
    </xf>
    <xf numFmtId="1" fontId="9" fillId="29" borderId="0" xfId="0" applyNumberFormat="1" applyFont="1" applyFill="1" applyAlignment="1">
      <alignment horizontal="right" wrapText="1"/>
    </xf>
    <xf numFmtId="164" fontId="9" fillId="29" borderId="0" xfId="2" applyNumberFormat="1" applyFont="1" applyFill="1" applyAlignment="1">
      <alignment horizontal="right" wrapText="1"/>
    </xf>
    <xf numFmtId="14" fontId="9" fillId="29" borderId="0" xfId="0" applyNumberFormat="1" applyFont="1" applyFill="1" applyAlignment="1">
      <alignment horizontal="left" wrapText="1"/>
    </xf>
    <xf numFmtId="164" fontId="9" fillId="29" borderId="0" xfId="2" applyNumberFormat="1" applyFont="1" applyFill="1" applyBorder="1" applyAlignment="1">
      <alignment horizontal="left"/>
    </xf>
    <xf numFmtId="1" fontId="9" fillId="29" borderId="0" xfId="2" applyNumberFormat="1" applyFont="1" applyFill="1" applyBorder="1" applyAlignment="1">
      <alignment horizontal="right"/>
    </xf>
    <xf numFmtId="14" fontId="9" fillId="29" borderId="0" xfId="0" applyNumberFormat="1" applyFont="1" applyFill="1" applyAlignment="1">
      <alignment horizontal="center"/>
    </xf>
    <xf numFmtId="1" fontId="9" fillId="9" borderId="0" xfId="0" applyNumberFormat="1" applyFont="1" applyFill="1" applyAlignment="1">
      <alignment horizontal="left" wrapText="1"/>
    </xf>
    <xf numFmtId="0" fontId="6" fillId="0" borderId="0" xfId="1" applyNumberFormat="1" applyFill="1" applyBorder="1" applyAlignment="1">
      <alignment wrapText="1"/>
    </xf>
    <xf numFmtId="0" fontId="0" fillId="0" borderId="46" xfId="0" applyBorder="1"/>
    <xf numFmtId="164" fontId="9" fillId="0" borderId="45" xfId="2" applyNumberFormat="1" applyFont="1" applyFill="1" applyBorder="1" applyAlignment="1">
      <alignment horizontal="center" wrapText="1"/>
    </xf>
    <xf numFmtId="0" fontId="6" fillId="0" borderId="24" xfId="1" applyFill="1" applyBorder="1"/>
    <xf numFmtId="0" fontId="9" fillId="0" borderId="24" xfId="1" applyFont="1" applyFill="1" applyBorder="1" applyAlignment="1">
      <alignment horizontal="left" wrapText="1"/>
    </xf>
    <xf numFmtId="0" fontId="9" fillId="0" borderId="24" xfId="1" applyFont="1" applyBorder="1" applyAlignment="1">
      <alignment horizontal="left" wrapText="1"/>
    </xf>
    <xf numFmtId="0" fontId="6" fillId="0" borderId="0" xfId="1" applyFill="1" applyBorder="1"/>
    <xf numFmtId="0" fontId="0" fillId="4" borderId="28" xfId="0" applyFill="1" applyBorder="1" applyAlignment="1">
      <alignment horizontal="center" vertical="center" wrapText="1" readingOrder="1"/>
    </xf>
    <xf numFmtId="0" fontId="6" fillId="29" borderId="0" xfId="1" applyNumberFormat="1" applyFill="1" applyAlignment="1">
      <alignment horizontal="left" wrapText="1"/>
    </xf>
    <xf numFmtId="0" fontId="6" fillId="29" borderId="0" xfId="1" applyNumberFormat="1" applyFill="1" applyAlignment="1">
      <alignment horizontal="left"/>
    </xf>
    <xf numFmtId="0" fontId="29" fillId="29" borderId="0" xfId="0" applyFont="1" applyFill="1" applyAlignment="1">
      <alignment horizontal="center"/>
    </xf>
    <xf numFmtId="0" fontId="8" fillId="29" borderId="0" xfId="0" quotePrefix="1" applyFont="1" applyFill="1" applyAlignment="1">
      <alignment horizontal="left" wrapText="1"/>
    </xf>
    <xf numFmtId="164" fontId="9" fillId="0" borderId="41" xfId="2" applyNumberFormat="1" applyFont="1" applyBorder="1" applyAlignment="1">
      <alignment horizontal="left"/>
    </xf>
    <xf numFmtId="0" fontId="9" fillId="9" borderId="41" xfId="0" applyFont="1" applyFill="1" applyBorder="1" applyAlignment="1">
      <alignment horizontal="left" wrapText="1"/>
    </xf>
    <xf numFmtId="0" fontId="45" fillId="0" borderId="44" xfId="0" applyFont="1" applyBorder="1" applyAlignment="1">
      <alignment vertical="center" wrapText="1"/>
    </xf>
    <xf numFmtId="0" fontId="6" fillId="0" borderId="0" xfId="1" applyNumberFormat="1" applyFill="1" applyBorder="1" applyAlignment="1">
      <alignment horizontal="left" wrapText="1"/>
    </xf>
    <xf numFmtId="1" fontId="9" fillId="0" borderId="0" xfId="2" applyNumberFormat="1" applyFont="1" applyFill="1" applyBorder="1" applyAlignment="1">
      <alignment horizontal="center" wrapText="1"/>
    </xf>
    <xf numFmtId="0" fontId="27" fillId="0" borderId="41" xfId="0" applyFont="1" applyBorder="1" applyAlignment="1">
      <alignment horizontal="left" wrapText="1"/>
    </xf>
    <xf numFmtId="0" fontId="27" fillId="26" borderId="27" xfId="0" applyFont="1" applyFill="1" applyBorder="1" applyAlignment="1">
      <alignment horizontal="left" wrapText="1"/>
    </xf>
    <xf numFmtId="0" fontId="90" fillId="0" borderId="0" xfId="0" applyFont="1" applyAlignment="1">
      <alignment horizontal="left" wrapText="1"/>
    </xf>
    <xf numFmtId="0" fontId="9" fillId="0" borderId="27" xfId="0" applyFont="1" applyBorder="1" applyAlignment="1">
      <alignment horizontal="center" wrapText="1"/>
    </xf>
    <xf numFmtId="0" fontId="9" fillId="0" borderId="52" xfId="0" applyFont="1" applyBorder="1" applyAlignment="1">
      <alignment horizontal="left"/>
    </xf>
    <xf numFmtId="1" fontId="9" fillId="29" borderId="0" xfId="0" applyNumberFormat="1" applyFont="1" applyFill="1" applyAlignment="1">
      <alignment horizontal="left" wrapText="1"/>
    </xf>
    <xf numFmtId="0" fontId="27" fillId="16" borderId="43" xfId="0" applyFont="1" applyFill="1" applyBorder="1" applyAlignment="1">
      <alignment wrapText="1"/>
    </xf>
    <xf numFmtId="0" fontId="27" fillId="23" borderId="0" xfId="0" applyFont="1" applyFill="1" applyAlignment="1">
      <alignment wrapText="1"/>
    </xf>
    <xf numFmtId="0" fontId="27" fillId="11" borderId="0" xfId="0" applyFont="1" applyFill="1" applyAlignment="1">
      <alignment wrapText="1"/>
    </xf>
    <xf numFmtId="0" fontId="27" fillId="0" borderId="57" xfId="0" applyFont="1" applyBorder="1" applyAlignment="1">
      <alignment wrapText="1"/>
    </xf>
    <xf numFmtId="0" fontId="91" fillId="0" borderId="51" xfId="1" applyFont="1" applyFill="1" applyBorder="1" applyAlignment="1">
      <alignment horizontal="left" wrapText="1"/>
    </xf>
    <xf numFmtId="0" fontId="27" fillId="0" borderId="1" xfId="0" applyFont="1" applyBorder="1" applyAlignment="1">
      <alignment horizontal="left" wrapText="1"/>
    </xf>
    <xf numFmtId="0" fontId="9" fillId="0" borderId="27" xfId="1" applyFont="1" applyFill="1" applyBorder="1" applyAlignment="1">
      <alignment horizontal="left" wrapText="1"/>
    </xf>
    <xf numFmtId="164" fontId="9" fillId="0" borderId="0" xfId="4" applyNumberFormat="1" applyFont="1" applyFill="1" applyBorder="1" applyAlignment="1">
      <alignment horizontal="right"/>
    </xf>
    <xf numFmtId="1" fontId="9" fillId="0" borderId="24" xfId="4" applyNumberFormat="1" applyFont="1" applyBorder="1" applyAlignment="1">
      <alignment horizontal="left" wrapText="1"/>
    </xf>
    <xf numFmtId="0" fontId="27" fillId="0" borderId="0" xfId="0" applyFont="1" applyAlignment="1">
      <alignment horizontal="left" vertical="center" wrapText="1"/>
    </xf>
    <xf numFmtId="0" fontId="85" fillId="0" borderId="0" xfId="1" applyFont="1" applyFill="1" applyBorder="1" applyAlignment="1">
      <alignment vertical="top" wrapText="1"/>
    </xf>
    <xf numFmtId="172" fontId="9" fillId="0" borderId="29" xfId="0" applyNumberFormat="1" applyFont="1" applyBorder="1" applyAlignment="1">
      <alignment horizontal="left" wrapText="1"/>
    </xf>
    <xf numFmtId="0" fontId="0" fillId="8" borderId="29" xfId="0" applyFill="1" applyBorder="1" applyAlignment="1">
      <alignment horizontal="center" vertical="center"/>
    </xf>
    <xf numFmtId="0" fontId="81" fillId="8" borderId="29" xfId="0" applyFont="1" applyFill="1" applyBorder="1"/>
    <xf numFmtId="0" fontId="0" fillId="8" borderId="29" xfId="0" applyFill="1" applyBorder="1" applyAlignment="1">
      <alignment horizontal="center" vertical="center" wrapText="1"/>
    </xf>
    <xf numFmtId="0" fontId="6" fillId="8" borderId="29" xfId="1" applyFill="1" applyBorder="1"/>
    <xf numFmtId="0" fontId="0" fillId="8" borderId="29" xfId="0" applyFill="1" applyBorder="1"/>
    <xf numFmtId="1" fontId="0" fillId="8" borderId="29" xfId="0" applyNumberFormat="1" applyFill="1" applyBorder="1"/>
    <xf numFmtId="14" fontId="0" fillId="8" borderId="29" xfId="0" applyNumberFormat="1" applyFill="1" applyBorder="1"/>
    <xf numFmtId="0" fontId="0" fillId="8" borderId="29" xfId="0" applyFill="1" applyBorder="1" applyAlignment="1">
      <alignment wrapText="1"/>
    </xf>
    <xf numFmtId="0" fontId="0" fillId="0" borderId="0" xfId="0" applyAlignment="1">
      <alignment horizontal="right"/>
    </xf>
    <xf numFmtId="0" fontId="0" fillId="0" borderId="0" xfId="0" applyAlignment="1">
      <alignment horizontal="center" vertical="center" wrapText="1"/>
    </xf>
    <xf numFmtId="0" fontId="0" fillId="0" borderId="0" xfId="0" quotePrefix="1"/>
    <xf numFmtId="0" fontId="87" fillId="0" borderId="45" xfId="0" applyFont="1" applyBorder="1" applyAlignment="1">
      <alignment wrapText="1"/>
    </xf>
    <xf numFmtId="0" fontId="87" fillId="0" borderId="47" xfId="0" applyFont="1" applyBorder="1" applyAlignment="1">
      <alignment wrapText="1"/>
    </xf>
    <xf numFmtId="1" fontId="9" fillId="0" borderId="52" xfId="0" applyNumberFormat="1" applyFont="1" applyBorder="1" applyAlignment="1">
      <alignment horizontal="left" wrapText="1"/>
    </xf>
    <xf numFmtId="1" fontId="9" fillId="0" borderId="44" xfId="0" applyNumberFormat="1" applyFont="1" applyBorder="1" applyAlignment="1">
      <alignment horizontal="center" wrapText="1"/>
    </xf>
    <xf numFmtId="164" fontId="9" fillId="0" borderId="41" xfId="2" applyNumberFormat="1" applyFont="1" applyFill="1" applyBorder="1" applyAlignment="1">
      <alignment horizontal="right"/>
    </xf>
    <xf numFmtId="164" fontId="9" fillId="0" borderId="0" xfId="2" applyNumberFormat="1" applyFont="1" applyFill="1" applyAlignment="1">
      <alignment horizontal="right"/>
    </xf>
    <xf numFmtId="0" fontId="6" fillId="0" borderId="22" xfId="1" applyNumberFormat="1" applyFill="1" applyBorder="1" applyAlignment="1">
      <alignment wrapText="1"/>
    </xf>
    <xf numFmtId="49" fontId="9" fillId="0" borderId="22" xfId="0" applyNumberFormat="1" applyFont="1" applyBorder="1" applyAlignment="1">
      <alignment horizontal="center"/>
    </xf>
    <xf numFmtId="164" fontId="9" fillId="0" borderId="22" xfId="2" applyNumberFormat="1" applyFont="1" applyFill="1" applyBorder="1" applyAlignment="1">
      <alignment horizontal="center"/>
    </xf>
    <xf numFmtId="1" fontId="9" fillId="0" borderId="22" xfId="2" applyNumberFormat="1" applyFont="1" applyFill="1" applyBorder="1" applyAlignment="1">
      <alignment horizontal="right"/>
    </xf>
    <xf numFmtId="0" fontId="9" fillId="0" borderId="43" xfId="0" applyFont="1" applyBorder="1" applyAlignment="1">
      <alignment horizontal="left"/>
    </xf>
    <xf numFmtId="0" fontId="9" fillId="0" borderId="22" xfId="0" applyFont="1" applyBorder="1" applyAlignment="1">
      <alignment horizontal="left"/>
    </xf>
    <xf numFmtId="0" fontId="9" fillId="0" borderId="22" xfId="1" applyNumberFormat="1" applyFont="1" applyFill="1" applyBorder="1" applyAlignment="1">
      <alignment horizontal="left"/>
    </xf>
    <xf numFmtId="0" fontId="9" fillId="0" borderId="41" xfId="0" applyFont="1" applyBorder="1" applyAlignment="1">
      <alignment horizontal="left" vertical="center" wrapText="1"/>
    </xf>
    <xf numFmtId="0" fontId="0" fillId="0" borderId="0" xfId="0" applyAlignment="1">
      <alignment vertical="center" wrapText="1"/>
    </xf>
    <xf numFmtId="0" fontId="45" fillId="0" borderId="0" xfId="0" applyFont="1" applyAlignment="1">
      <alignment horizontal="left" wrapText="1"/>
    </xf>
    <xf numFmtId="0" fontId="9" fillId="0" borderId="0" xfId="2" applyNumberFormat="1" applyFont="1" applyFill="1" applyAlignment="1">
      <alignment horizontal="center"/>
    </xf>
    <xf numFmtId="164" fontId="9" fillId="0" borderId="0" xfId="4" applyNumberFormat="1" applyFont="1" applyFill="1" applyAlignment="1">
      <alignment horizontal="center" wrapText="1"/>
    </xf>
    <xf numFmtId="164" fontId="9" fillId="0" borderId="0" xfId="4" applyNumberFormat="1" applyFont="1" applyBorder="1" applyAlignment="1">
      <alignment horizontal="center" vertical="center" wrapText="1"/>
    </xf>
    <xf numFmtId="0" fontId="0" fillId="0" borderId="51" xfId="0" applyBorder="1"/>
    <xf numFmtId="0" fontId="27" fillId="11" borderId="56" xfId="0" applyFont="1" applyFill="1" applyBorder="1" applyAlignment="1">
      <alignment wrapText="1"/>
    </xf>
    <xf numFmtId="0" fontId="27" fillId="29" borderId="0" xfId="1" applyFont="1" applyFill="1" applyBorder="1" applyAlignment="1">
      <alignment horizontal="left" wrapText="1"/>
    </xf>
    <xf numFmtId="0" fontId="27" fillId="0" borderId="0" xfId="0" quotePrefix="1" applyFont="1" applyAlignment="1">
      <alignment horizontal="left" wrapText="1"/>
    </xf>
    <xf numFmtId="49" fontId="9" fillId="0" borderId="24" xfId="0" applyNumberFormat="1" applyFont="1" applyBorder="1" applyAlignment="1">
      <alignment horizontal="left" wrapText="1"/>
    </xf>
    <xf numFmtId="1" fontId="9" fillId="0" borderId="0" xfId="4" applyNumberFormat="1" applyFont="1" applyFill="1" applyBorder="1" applyAlignment="1">
      <alignment horizontal="left" wrapText="1"/>
    </xf>
    <xf numFmtId="14" fontId="9" fillId="0" borderId="24" xfId="0" applyNumberFormat="1" applyFont="1" applyBorder="1" applyAlignment="1">
      <alignment horizontal="left" vertical="top" wrapText="1"/>
    </xf>
    <xf numFmtId="0" fontId="9" fillId="0" borderId="25" xfId="0" applyFont="1" applyBorder="1" applyAlignment="1">
      <alignment horizontal="left" vertical="top" wrapText="1"/>
    </xf>
    <xf numFmtId="0" fontId="27" fillId="16" borderId="0" xfId="0" applyFont="1" applyFill="1" applyAlignment="1">
      <alignment vertical="center" wrapText="1"/>
    </xf>
    <xf numFmtId="0" fontId="9" fillId="24" borderId="52" xfId="0" applyFont="1" applyFill="1" applyBorder="1" applyAlignment="1">
      <alignment horizontal="left" wrapText="1"/>
    </xf>
    <xf numFmtId="165" fontId="9" fillId="0" borderId="43" xfId="0" applyNumberFormat="1" applyFont="1" applyBorder="1" applyAlignment="1">
      <alignment horizontal="left" wrapText="1"/>
    </xf>
    <xf numFmtId="0" fontId="9" fillId="0" borderId="0" xfId="4" applyNumberFormat="1" applyFont="1" applyBorder="1" applyAlignment="1">
      <alignment horizontal="right" wrapText="1"/>
    </xf>
    <xf numFmtId="0" fontId="9" fillId="0" borderId="24" xfId="0" applyFont="1" applyBorder="1" applyAlignment="1">
      <alignment horizontal="right" wrapText="1"/>
    </xf>
    <xf numFmtId="0" fontId="9" fillId="32" borderId="0" xfId="0" applyFont="1" applyFill="1" applyAlignment="1">
      <alignment horizontal="left" wrapText="1"/>
    </xf>
    <xf numFmtId="0" fontId="27" fillId="0" borderId="1" xfId="0" applyFont="1" applyBorder="1" applyAlignment="1">
      <alignment horizontal="center" wrapText="1"/>
    </xf>
    <xf numFmtId="14" fontId="27" fillId="0" borderId="1" xfId="0" applyNumberFormat="1" applyFont="1" applyBorder="1" applyAlignment="1">
      <alignment wrapText="1"/>
    </xf>
    <xf numFmtId="1" fontId="8" fillId="0" borderId="29" xfId="0" applyNumberFormat="1" applyFont="1" applyBorder="1" applyAlignment="1">
      <alignment horizontal="center" wrapText="1"/>
    </xf>
    <xf numFmtId="0" fontId="0" fillId="0" borderId="0" xfId="0" quotePrefix="1" applyAlignment="1">
      <alignment horizontal="center"/>
    </xf>
    <xf numFmtId="0" fontId="9" fillId="0" borderId="0" xfId="2" applyNumberFormat="1" applyFont="1" applyFill="1" applyBorder="1" applyAlignment="1">
      <alignment horizontal="center" wrapText="1"/>
    </xf>
    <xf numFmtId="0" fontId="9" fillId="0" borderId="62" xfId="0" applyFont="1" applyBorder="1" applyAlignment="1">
      <alignment horizontal="center" wrapText="1"/>
    </xf>
    <xf numFmtId="0" fontId="9" fillId="0" borderId="62" xfId="0" applyFont="1" applyBorder="1" applyAlignment="1">
      <alignment horizontal="left" wrapText="1"/>
    </xf>
    <xf numFmtId="0" fontId="9" fillId="0" borderId="62" xfId="0" applyFont="1" applyBorder="1" applyAlignment="1">
      <alignment horizontal="center"/>
    </xf>
    <xf numFmtId="165" fontId="9" fillId="0" borderId="62" xfId="0" applyNumberFormat="1" applyFont="1" applyBorder="1" applyAlignment="1">
      <alignment horizontal="left" wrapText="1"/>
    </xf>
    <xf numFmtId="1" fontId="9" fillId="0" borderId="62" xfId="2" applyNumberFormat="1" applyFont="1" applyFill="1" applyBorder="1" applyAlignment="1">
      <alignment horizontal="center"/>
    </xf>
    <xf numFmtId="164" fontId="9" fillId="0" borderId="62" xfId="2" applyNumberFormat="1" applyFont="1" applyFill="1" applyBorder="1" applyAlignment="1">
      <alignment horizontal="left"/>
    </xf>
    <xf numFmtId="0" fontId="9" fillId="0" borderId="62" xfId="0" applyFont="1" applyBorder="1" applyAlignment="1">
      <alignment horizontal="left"/>
    </xf>
    <xf numFmtId="14" fontId="9" fillId="0" borderId="62" xfId="0" applyNumberFormat="1" applyFont="1" applyBorder="1" applyAlignment="1">
      <alignment horizontal="center" wrapText="1"/>
    </xf>
    <xf numFmtId="0" fontId="6" fillId="0" borderId="62" xfId="1" applyFill="1" applyBorder="1" applyAlignment="1">
      <alignment horizontal="left" wrapText="1"/>
    </xf>
    <xf numFmtId="0" fontId="9" fillId="0" borderId="29" xfId="2" applyNumberFormat="1" applyFont="1" applyFill="1" applyBorder="1" applyAlignment="1">
      <alignment horizontal="center" wrapText="1"/>
    </xf>
    <xf numFmtId="0" fontId="66" fillId="0" borderId="45" xfId="0" applyFont="1" applyBorder="1" applyAlignment="1">
      <alignment wrapText="1"/>
    </xf>
    <xf numFmtId="0" fontId="9" fillId="0" borderId="0" xfId="2" applyNumberFormat="1" applyFont="1" applyFill="1" applyAlignment="1">
      <alignment horizontal="left" wrapText="1"/>
    </xf>
    <xf numFmtId="0" fontId="9" fillId="0" borderId="0" xfId="2" applyNumberFormat="1" applyFont="1" applyAlignment="1">
      <alignment horizontal="right" wrapText="1"/>
    </xf>
    <xf numFmtId="0" fontId="9" fillId="0" borderId="0" xfId="2" applyNumberFormat="1" applyFont="1" applyFill="1" applyAlignment="1">
      <alignment horizontal="right" wrapText="1"/>
    </xf>
    <xf numFmtId="0" fontId="9" fillId="0" borderId="53" xfId="0" applyFont="1" applyBorder="1" applyAlignment="1">
      <alignment horizontal="left" wrapText="1"/>
    </xf>
    <xf numFmtId="0" fontId="9" fillId="31" borderId="0" xfId="0" applyFont="1" applyFill="1" applyAlignment="1">
      <alignment wrapText="1"/>
    </xf>
    <xf numFmtId="0" fontId="6" fillId="0" borderId="0" xfId="1" applyBorder="1" applyAlignment="1">
      <alignment horizontal="center" vertical="center" wrapText="1"/>
    </xf>
    <xf numFmtId="0" fontId="81" fillId="0" borderId="0" xfId="0" applyFont="1" applyAlignment="1">
      <alignment horizontal="center" vertical="center"/>
    </xf>
    <xf numFmtId="0" fontId="9" fillId="33" borderId="43" xfId="0" applyFont="1" applyFill="1" applyBorder="1" applyAlignment="1">
      <alignment horizontal="left" wrapText="1"/>
    </xf>
    <xf numFmtId="1" fontId="9" fillId="14" borderId="0" xfId="0" applyNumberFormat="1" applyFont="1" applyFill="1" applyAlignment="1">
      <alignment horizontal="center" wrapText="1"/>
    </xf>
    <xf numFmtId="0" fontId="9" fillId="14" borderId="0" xfId="0" applyFont="1" applyFill="1" applyAlignment="1">
      <alignment horizontal="center" wrapText="1"/>
    </xf>
    <xf numFmtId="0" fontId="9" fillId="14" borderId="0" xfId="0" applyFont="1" applyFill="1" applyAlignment="1">
      <alignment horizontal="left" wrapText="1"/>
    </xf>
    <xf numFmtId="0" fontId="0" fillId="14" borderId="0" xfId="0" applyFill="1"/>
    <xf numFmtId="0" fontId="9" fillId="14" borderId="0" xfId="0" applyFont="1" applyFill="1" applyAlignment="1">
      <alignment horizontal="center"/>
    </xf>
    <xf numFmtId="165" fontId="9" fillId="14" borderId="0" xfId="0" applyNumberFormat="1" applyFont="1" applyFill="1" applyAlignment="1">
      <alignment horizontal="left" wrapText="1"/>
    </xf>
    <xf numFmtId="164" fontId="9" fillId="14" borderId="0" xfId="2" applyNumberFormat="1" applyFont="1" applyFill="1" applyAlignment="1">
      <alignment horizontal="left"/>
    </xf>
    <xf numFmtId="1" fontId="9" fillId="14" borderId="0" xfId="2" applyNumberFormat="1" applyFont="1" applyFill="1" applyAlignment="1">
      <alignment horizontal="right"/>
    </xf>
    <xf numFmtId="0" fontId="9" fillId="14" borderId="0" xfId="0" applyFont="1" applyFill="1" applyAlignment="1">
      <alignment horizontal="left"/>
    </xf>
    <xf numFmtId="14" fontId="9" fillId="14" borderId="0" xfId="0" applyNumberFormat="1" applyFont="1" applyFill="1" applyAlignment="1">
      <alignment horizontal="center"/>
    </xf>
    <xf numFmtId="0" fontId="9" fillId="14" borderId="44" xfId="0" applyFont="1" applyFill="1" applyBorder="1" applyAlignment="1">
      <alignment horizontal="left" wrapText="1"/>
    </xf>
    <xf numFmtId="0" fontId="29" fillId="14" borderId="44" xfId="0" applyFont="1" applyFill="1" applyBorder="1" applyAlignment="1">
      <alignment horizontal="center"/>
    </xf>
    <xf numFmtId="0" fontId="8" fillId="14" borderId="0" xfId="0" applyFont="1" applyFill="1" applyAlignment="1">
      <alignment horizontal="center" wrapText="1"/>
    </xf>
    <xf numFmtId="0" fontId="8" fillId="14" borderId="0" xfId="0" applyFont="1" applyFill="1" applyAlignment="1">
      <alignment wrapText="1"/>
    </xf>
    <xf numFmtId="0" fontId="6" fillId="14" borderId="0" xfId="1" applyFill="1" applyAlignment="1">
      <alignment horizontal="center" wrapText="1"/>
    </xf>
    <xf numFmtId="0" fontId="8" fillId="14" borderId="0" xfId="0" applyFont="1" applyFill="1" applyAlignment="1">
      <alignment horizontal="left" wrapText="1"/>
    </xf>
    <xf numFmtId="0" fontId="9" fillId="14" borderId="0" xfId="0" applyFont="1" applyFill="1" applyAlignment="1">
      <alignment wrapText="1"/>
    </xf>
    <xf numFmtId="0" fontId="8" fillId="14" borderId="0" xfId="0" applyFont="1" applyFill="1"/>
    <xf numFmtId="0" fontId="6" fillId="14" borderId="0" xfId="1" applyNumberFormat="1" applyFill="1" applyAlignment="1">
      <alignment horizontal="left" wrapText="1"/>
    </xf>
    <xf numFmtId="164" fontId="9" fillId="14" borderId="0" xfId="2" applyNumberFormat="1" applyFont="1" applyFill="1" applyBorder="1" applyAlignment="1">
      <alignment horizontal="left"/>
    </xf>
    <xf numFmtId="1" fontId="9" fillId="14" borderId="0" xfId="2" applyNumberFormat="1" applyFont="1" applyFill="1" applyBorder="1" applyAlignment="1">
      <alignment horizontal="right"/>
    </xf>
    <xf numFmtId="0" fontId="6" fillId="14" borderId="0" xfId="1" applyNumberFormat="1" applyFill="1" applyAlignment="1">
      <alignment horizontal="left"/>
    </xf>
    <xf numFmtId="0" fontId="9" fillId="14" borderId="0" xfId="1" applyFont="1" applyFill="1" applyAlignment="1">
      <alignment horizontal="left" wrapText="1"/>
    </xf>
    <xf numFmtId="0" fontId="0" fillId="14" borderId="44" xfId="0" applyFill="1" applyBorder="1" applyAlignment="1">
      <alignment wrapText="1"/>
    </xf>
    <xf numFmtId="0" fontId="0" fillId="14" borderId="0" xfId="0" applyFill="1" applyAlignment="1">
      <alignment wrapText="1"/>
    </xf>
    <xf numFmtId="0" fontId="8" fillId="14" borderId="0" xfId="0" quotePrefix="1" applyFont="1" applyFill="1" applyAlignment="1">
      <alignment horizontal="left" wrapText="1"/>
    </xf>
    <xf numFmtId="1" fontId="9" fillId="16" borderId="0" xfId="0" applyNumberFormat="1" applyFont="1" applyFill="1" applyAlignment="1">
      <alignment horizontal="center" wrapText="1"/>
    </xf>
    <xf numFmtId="0" fontId="9" fillId="16" borderId="0" xfId="0" applyFont="1" applyFill="1" applyAlignment="1">
      <alignment horizontal="center" wrapText="1"/>
    </xf>
    <xf numFmtId="0" fontId="6" fillId="16" borderId="0" xfId="1" applyNumberFormat="1" applyFill="1" applyAlignment="1">
      <alignment horizontal="left" wrapText="1"/>
    </xf>
    <xf numFmtId="0" fontId="9" fillId="16" borderId="0" xfId="0" applyFont="1" applyFill="1" applyAlignment="1">
      <alignment horizontal="center"/>
    </xf>
    <xf numFmtId="165" fontId="9" fillId="16" borderId="0" xfId="0" applyNumberFormat="1" applyFont="1" applyFill="1" applyAlignment="1">
      <alignment horizontal="left" wrapText="1"/>
    </xf>
    <xf numFmtId="164" fontId="9" fillId="16" borderId="0" xfId="2" applyNumberFormat="1" applyFont="1" applyFill="1" applyBorder="1" applyAlignment="1">
      <alignment horizontal="left"/>
    </xf>
    <xf numFmtId="1" fontId="9" fillId="16" borderId="0" xfId="2" applyNumberFormat="1" applyFont="1" applyFill="1" applyBorder="1" applyAlignment="1">
      <alignment horizontal="right"/>
    </xf>
    <xf numFmtId="0" fontId="6" fillId="16" borderId="0" xfId="1" applyNumberFormat="1" applyFill="1" applyAlignment="1">
      <alignment horizontal="left"/>
    </xf>
    <xf numFmtId="0" fontId="9" fillId="16" borderId="0" xfId="0" applyFont="1" applyFill="1" applyAlignment="1">
      <alignment horizontal="left"/>
    </xf>
    <xf numFmtId="14" fontId="9" fillId="16" borderId="0" xfId="0" applyNumberFormat="1" applyFont="1" applyFill="1" applyAlignment="1">
      <alignment horizontal="center"/>
    </xf>
    <xf numFmtId="0" fontId="9" fillId="16" borderId="0" xfId="1" applyFont="1" applyFill="1" applyAlignment="1">
      <alignment horizontal="left" wrapText="1"/>
    </xf>
    <xf numFmtId="0" fontId="0" fillId="16" borderId="44" xfId="0" applyFill="1" applyBorder="1" applyAlignment="1">
      <alignment wrapText="1"/>
    </xf>
    <xf numFmtId="0" fontId="29" fillId="16" borderId="0" xfId="0" applyFont="1" applyFill="1" applyAlignment="1">
      <alignment horizontal="center"/>
    </xf>
    <xf numFmtId="0" fontId="8" fillId="16" borderId="0" xfId="0" applyFont="1" applyFill="1" applyAlignment="1">
      <alignment wrapText="1"/>
    </xf>
    <xf numFmtId="0" fontId="8" fillId="16" borderId="0" xfId="0" applyFont="1" applyFill="1"/>
    <xf numFmtId="0" fontId="8" fillId="16" borderId="0" xfId="0" quotePrefix="1" applyFont="1" applyFill="1" applyAlignment="1">
      <alignment horizontal="left" wrapText="1"/>
    </xf>
    <xf numFmtId="0" fontId="9" fillId="16" borderId="0" xfId="0" applyFont="1" applyFill="1" applyAlignment="1">
      <alignment wrapText="1"/>
    </xf>
    <xf numFmtId="0" fontId="29" fillId="16" borderId="44" xfId="0" applyFont="1" applyFill="1" applyBorder="1" applyAlignment="1">
      <alignment horizontal="center"/>
    </xf>
    <xf numFmtId="0" fontId="6" fillId="14" borderId="0" xfId="1" applyFill="1" applyAlignment="1">
      <alignment horizontal="left" wrapText="1"/>
    </xf>
    <xf numFmtId="0" fontId="29" fillId="14" borderId="0" xfId="0" applyFont="1" applyFill="1" applyAlignment="1">
      <alignment horizontal="center"/>
    </xf>
    <xf numFmtId="0" fontId="6" fillId="0" borderId="0" xfId="1" applyFill="1" applyAlignment="1">
      <alignment horizontal="center" wrapText="1"/>
    </xf>
    <xf numFmtId="0" fontId="112" fillId="0" borderId="47" xfId="0" applyFont="1" applyBorder="1" applyAlignment="1">
      <alignment horizontal="left" wrapText="1"/>
    </xf>
    <xf numFmtId="1" fontId="9" fillId="6" borderId="0" xfId="0" applyNumberFormat="1" applyFont="1" applyFill="1" applyAlignment="1">
      <alignment horizontal="center" wrapText="1"/>
    </xf>
    <xf numFmtId="0" fontId="9" fillId="34" borderId="0" xfId="0" applyFont="1" applyFill="1" applyAlignment="1">
      <alignment horizontal="center" wrapText="1"/>
    </xf>
    <xf numFmtId="0" fontId="9" fillId="34" borderId="0" xfId="0" applyFont="1" applyFill="1" applyAlignment="1">
      <alignment wrapText="1"/>
    </xf>
    <xf numFmtId="0" fontId="9" fillId="34" borderId="0" xfId="0" applyFont="1" applyFill="1" applyAlignment="1">
      <alignment horizontal="left" wrapText="1"/>
    </xf>
    <xf numFmtId="0" fontId="113" fillId="34" borderId="0" xfId="0" applyFont="1" applyFill="1" applyAlignment="1">
      <alignment wrapText="1"/>
    </xf>
    <xf numFmtId="0" fontId="9" fillId="34" borderId="0" xfId="0" applyFont="1" applyFill="1" applyAlignment="1">
      <alignment horizontal="center"/>
    </xf>
    <xf numFmtId="0" fontId="9" fillId="34" borderId="0" xfId="0" applyFont="1" applyFill="1" applyAlignment="1">
      <alignment horizontal="right" wrapText="1"/>
    </xf>
    <xf numFmtId="0" fontId="9" fillId="34" borderId="0" xfId="0" applyFont="1" applyFill="1" applyAlignment="1">
      <alignment horizontal="left"/>
    </xf>
    <xf numFmtId="0" fontId="113" fillId="34" borderId="0" xfId="0" applyFont="1" applyFill="1" applyAlignment="1">
      <alignment horizontal="left" wrapText="1"/>
    </xf>
    <xf numFmtId="14" fontId="9" fillId="34" borderId="0" xfId="0" applyNumberFormat="1" applyFont="1" applyFill="1" applyAlignment="1">
      <alignment wrapText="1"/>
    </xf>
    <xf numFmtId="0" fontId="6" fillId="34" borderId="0" xfId="1" applyFill="1" applyAlignment="1">
      <alignment horizontal="left" vertical="center" wrapText="1"/>
    </xf>
    <xf numFmtId="0" fontId="9" fillId="34" borderId="27" xfId="0" applyFont="1" applyFill="1" applyBorder="1" applyAlignment="1">
      <alignment horizontal="left" wrapText="1"/>
    </xf>
    <xf numFmtId="0" fontId="10" fillId="6" borderId="0" xfId="0" applyFont="1" applyFill="1" applyAlignment="1">
      <alignment horizontal="left"/>
    </xf>
    <xf numFmtId="0" fontId="9" fillId="34" borderId="0" xfId="0" applyFont="1" applyFill="1" applyAlignment="1">
      <alignment horizontal="right"/>
    </xf>
    <xf numFmtId="0" fontId="113" fillId="34" borderId="0" xfId="0" applyFont="1" applyFill="1" applyAlignment="1">
      <alignment horizontal="left"/>
    </xf>
    <xf numFmtId="14" fontId="9" fillId="34" borderId="0" xfId="0" applyNumberFormat="1" applyFont="1" applyFill="1" applyAlignment="1">
      <alignment horizontal="center" wrapText="1"/>
    </xf>
    <xf numFmtId="0" fontId="6" fillId="34" borderId="0" xfId="1" applyFill="1" applyAlignment="1">
      <alignment wrapText="1"/>
    </xf>
    <xf numFmtId="0" fontId="6" fillId="6" borderId="0" xfId="1" applyFill="1"/>
    <xf numFmtId="49" fontId="9" fillId="6" borderId="0" xfId="0" applyNumberFormat="1" applyFont="1" applyFill="1" applyAlignment="1">
      <alignment horizontal="center"/>
    </xf>
    <xf numFmtId="0" fontId="0" fillId="6" borderId="0" xfId="0" applyFill="1" applyAlignment="1">
      <alignment horizontal="center"/>
    </xf>
    <xf numFmtId="164" fontId="9" fillId="6" borderId="0" xfId="2" applyNumberFormat="1" applyFont="1" applyFill="1" applyAlignment="1">
      <alignment horizontal="center"/>
    </xf>
    <xf numFmtId="0" fontId="9" fillId="6" borderId="0" xfId="0" applyFont="1" applyFill="1" applyAlignment="1">
      <alignment horizontal="left"/>
    </xf>
    <xf numFmtId="0" fontId="9" fillId="6" borderId="0" xfId="1" applyFont="1" applyFill="1" applyAlignment="1">
      <alignment horizontal="left" wrapText="1"/>
    </xf>
    <xf numFmtId="0" fontId="9" fillId="6" borderId="0" xfId="0" applyFont="1" applyFill="1"/>
    <xf numFmtId="0" fontId="6" fillId="6" borderId="0" xfId="1" applyFill="1" applyAlignment="1">
      <alignment wrapText="1"/>
    </xf>
    <xf numFmtId="0" fontId="8" fillId="6" borderId="0" xfId="0" applyFont="1" applyFill="1"/>
    <xf numFmtId="0" fontId="6" fillId="0" borderId="0" xfId="1" applyNumberFormat="1" applyFill="1"/>
    <xf numFmtId="0" fontId="117" fillId="0" borderId="0" xfId="1" applyFont="1" applyFill="1" applyAlignment="1">
      <alignment wrapText="1"/>
    </xf>
    <xf numFmtId="1" fontId="6" fillId="0" borderId="0" xfId="1" applyNumberFormat="1" applyFill="1" applyAlignment="1">
      <alignment horizontal="left" wrapText="1"/>
    </xf>
    <xf numFmtId="0" fontId="9" fillId="0" borderId="0" xfId="1" applyFont="1" applyFill="1" applyAlignment="1">
      <alignment horizontal="left"/>
    </xf>
    <xf numFmtId="0" fontId="0" fillId="0" borderId="2" xfId="0" applyBorder="1"/>
    <xf numFmtId="0" fontId="0" fillId="0" borderId="1" xfId="0" applyBorder="1" applyAlignment="1">
      <alignment vertical="center" wrapText="1"/>
    </xf>
    <xf numFmtId="0" fontId="6" fillId="0" borderId="1" xfId="1" applyFill="1" applyBorder="1" applyAlignment="1">
      <alignment horizontal="left" wrapText="1"/>
    </xf>
    <xf numFmtId="0" fontId="10" fillId="0" borderId="0" xfId="1" applyFont="1" applyFill="1" applyAlignment="1">
      <alignment horizontal="left" wrapText="1"/>
    </xf>
    <xf numFmtId="165" fontId="9" fillId="0" borderId="0" xfId="0" applyNumberFormat="1" applyFont="1" applyAlignment="1">
      <alignment horizontal="center" wrapText="1"/>
    </xf>
    <xf numFmtId="0" fontId="27" fillId="0" borderId="0" xfId="1" applyFont="1" applyFill="1" applyBorder="1" applyAlignment="1">
      <alignment horizontal="left" wrapText="1"/>
    </xf>
    <xf numFmtId="1" fontId="9" fillId="24" borderId="0" xfId="0" applyNumberFormat="1" applyFont="1" applyFill="1" applyAlignment="1">
      <alignment horizontal="left" wrapText="1"/>
    </xf>
    <xf numFmtId="0" fontId="9" fillId="24" borderId="0" xfId="0" applyFont="1" applyFill="1" applyAlignment="1">
      <alignment horizontal="center" wrapText="1"/>
    </xf>
    <xf numFmtId="0" fontId="27" fillId="24" borderId="2" xfId="0" applyFont="1" applyFill="1" applyBorder="1" applyAlignment="1">
      <alignment horizontal="left" wrapText="1"/>
    </xf>
    <xf numFmtId="0" fontId="27" fillId="24" borderId="0" xfId="0" applyFont="1" applyFill="1" applyAlignment="1">
      <alignment horizontal="center" wrapText="1"/>
    </xf>
    <xf numFmtId="0" fontId="27" fillId="24" borderId="0" xfId="0" applyFont="1" applyFill="1" applyAlignment="1">
      <alignment horizontal="left" wrapText="1"/>
    </xf>
    <xf numFmtId="165" fontId="9" fillId="24" borderId="0" xfId="0" applyNumberFormat="1" applyFont="1" applyFill="1" applyAlignment="1">
      <alignment horizontal="right" wrapText="1"/>
    </xf>
    <xf numFmtId="2" fontId="9" fillId="24" borderId="0" xfId="0" applyNumberFormat="1" applyFont="1" applyFill="1" applyAlignment="1">
      <alignment horizontal="right" wrapText="1"/>
    </xf>
    <xf numFmtId="1" fontId="9" fillId="24" borderId="0" xfId="0" applyNumberFormat="1" applyFont="1" applyFill="1" applyAlignment="1">
      <alignment horizontal="right" wrapText="1"/>
    </xf>
    <xf numFmtId="164" fontId="9" fillId="24" borderId="0" xfId="2" applyNumberFormat="1" applyFont="1" applyFill="1" applyAlignment="1">
      <alignment horizontal="right" wrapText="1"/>
    </xf>
    <xf numFmtId="14" fontId="9" fillId="24" borderId="0" xfId="0" applyNumberFormat="1" applyFont="1" applyFill="1" applyAlignment="1">
      <alignment horizontal="left" wrapText="1"/>
    </xf>
    <xf numFmtId="0" fontId="9" fillId="24" borderId="0" xfId="1" applyFont="1" applyFill="1" applyAlignment="1">
      <alignment horizontal="left" wrapText="1"/>
    </xf>
    <xf numFmtId="0" fontId="8" fillId="24" borderId="0" xfId="0" applyFont="1" applyFill="1" applyAlignment="1">
      <alignment horizontal="left" wrapText="1"/>
    </xf>
    <xf numFmtId="1" fontId="9" fillId="16" borderId="0" xfId="0" applyNumberFormat="1" applyFont="1" applyFill="1" applyAlignment="1">
      <alignment horizontal="left" wrapText="1"/>
    </xf>
    <xf numFmtId="0" fontId="27" fillId="16" borderId="0" xfId="0" applyFont="1" applyFill="1" applyAlignment="1">
      <alignment horizontal="left" wrapText="1"/>
    </xf>
    <xf numFmtId="0" fontId="27" fillId="16" borderId="0" xfId="0" applyFont="1" applyFill="1" applyAlignment="1">
      <alignment horizontal="center" wrapText="1"/>
    </xf>
    <xf numFmtId="0" fontId="0" fillId="16" borderId="0" xfId="0" applyFill="1"/>
    <xf numFmtId="165" fontId="9" fillId="16" borderId="0" xfId="0" applyNumberFormat="1" applyFont="1" applyFill="1" applyAlignment="1">
      <alignment horizontal="right" wrapText="1"/>
    </xf>
    <xf numFmtId="2" fontId="9" fillId="16" borderId="0" xfId="0" applyNumberFormat="1" applyFont="1" applyFill="1" applyAlignment="1">
      <alignment horizontal="right" wrapText="1"/>
    </xf>
    <xf numFmtId="1" fontId="9" fillId="16" borderId="0" xfId="0" applyNumberFormat="1" applyFont="1" applyFill="1" applyAlignment="1">
      <alignment horizontal="right" wrapText="1"/>
    </xf>
    <xf numFmtId="164" fontId="9" fillId="16" borderId="0" xfId="2" applyNumberFormat="1" applyFont="1" applyFill="1" applyAlignment="1">
      <alignment horizontal="right" wrapText="1"/>
    </xf>
    <xf numFmtId="14" fontId="9" fillId="16" borderId="0" xfId="0" applyNumberFormat="1" applyFont="1" applyFill="1" applyAlignment="1">
      <alignment horizontal="left" wrapText="1"/>
    </xf>
    <xf numFmtId="0" fontId="8" fillId="16" borderId="0" xfId="0" applyFont="1" applyFill="1" applyAlignment="1">
      <alignment horizontal="left" wrapText="1"/>
    </xf>
    <xf numFmtId="0" fontId="6" fillId="16" borderId="46" xfId="1" applyFill="1" applyBorder="1" applyAlignment="1">
      <alignment horizontal="left" wrapText="1"/>
    </xf>
    <xf numFmtId="164" fontId="9" fillId="16" borderId="0" xfId="2" applyNumberFormat="1" applyFont="1" applyFill="1" applyBorder="1" applyAlignment="1">
      <alignment horizontal="right" wrapText="1"/>
    </xf>
    <xf numFmtId="164" fontId="9" fillId="16" borderId="0" xfId="2" applyNumberFormat="1" applyFont="1" applyFill="1" applyBorder="1" applyAlignment="1">
      <alignment horizontal="left" wrapText="1"/>
    </xf>
    <xf numFmtId="0" fontId="6" fillId="16" borderId="0" xfId="1" applyFill="1"/>
    <xf numFmtId="0" fontId="112" fillId="16" borderId="47" xfId="0" applyFont="1" applyFill="1" applyBorder="1" applyAlignment="1">
      <alignment horizontal="left" wrapText="1"/>
    </xf>
    <xf numFmtId="0" fontId="9" fillId="16" borderId="0" xfId="1" applyFont="1" applyFill="1" applyBorder="1" applyAlignment="1">
      <alignment horizontal="left" wrapText="1"/>
    </xf>
    <xf numFmtId="1" fontId="9" fillId="16" borderId="0" xfId="0" applyNumberFormat="1" applyFont="1" applyFill="1" applyAlignment="1">
      <alignment wrapText="1"/>
    </xf>
    <xf numFmtId="0" fontId="9" fillId="35" borderId="0" xfId="0" applyFont="1" applyFill="1" applyAlignment="1">
      <alignment horizontal="center" wrapText="1"/>
    </xf>
    <xf numFmtId="0" fontId="9" fillId="35" borderId="0" xfId="0" applyFont="1" applyFill="1" applyAlignment="1">
      <alignment horizontal="left" wrapText="1"/>
    </xf>
    <xf numFmtId="0" fontId="9" fillId="35" borderId="0" xfId="0" applyFont="1" applyFill="1" applyAlignment="1">
      <alignment wrapText="1"/>
    </xf>
    <xf numFmtId="0" fontId="6" fillId="35" borderId="0" xfId="1" applyFill="1" applyAlignment="1">
      <alignment wrapText="1"/>
    </xf>
    <xf numFmtId="0" fontId="9" fillId="35" borderId="0" xfId="0" applyFont="1" applyFill="1" applyAlignment="1">
      <alignment horizontal="right" wrapText="1"/>
    </xf>
    <xf numFmtId="14" fontId="9" fillId="35" borderId="0" xfId="0" applyNumberFormat="1" applyFont="1" applyFill="1" applyAlignment="1">
      <alignment horizontal="center" wrapText="1"/>
    </xf>
    <xf numFmtId="168" fontId="9" fillId="16" borderId="0" xfId="0" applyNumberFormat="1" applyFont="1" applyFill="1" applyAlignment="1">
      <alignment horizontal="right" wrapText="1"/>
    </xf>
    <xf numFmtId="167" fontId="9" fillId="16" borderId="0" xfId="0" applyNumberFormat="1" applyFont="1" applyFill="1" applyAlignment="1">
      <alignment horizontal="center" wrapText="1"/>
    </xf>
    <xf numFmtId="171" fontId="9" fillId="16" borderId="0" xfId="0" applyNumberFormat="1" applyFont="1" applyFill="1" applyAlignment="1">
      <alignment horizontal="center" wrapText="1"/>
    </xf>
    <xf numFmtId="164" fontId="9" fillId="16" borderId="0" xfId="2" applyNumberFormat="1" applyFont="1" applyFill="1" applyAlignment="1">
      <alignment horizontal="center" wrapText="1"/>
    </xf>
    <xf numFmtId="164" fontId="9" fillId="35" borderId="0" xfId="2" applyNumberFormat="1" applyFont="1" applyFill="1" applyAlignment="1">
      <alignment wrapText="1"/>
    </xf>
    <xf numFmtId="0" fontId="9" fillId="35" borderId="0" xfId="1" applyFont="1" applyFill="1" applyAlignment="1">
      <alignment wrapText="1"/>
    </xf>
    <xf numFmtId="0" fontId="9" fillId="35" borderId="0" xfId="0" applyFont="1" applyFill="1" applyAlignment="1">
      <alignment vertical="center" wrapText="1"/>
    </xf>
    <xf numFmtId="1" fontId="9" fillId="16" borderId="29" xfId="0" applyNumberFormat="1" applyFont="1" applyFill="1" applyBorder="1" applyAlignment="1">
      <alignment horizontal="center" wrapText="1"/>
    </xf>
    <xf numFmtId="0" fontId="9" fillId="16" borderId="29" xfId="0" applyFont="1" applyFill="1" applyBorder="1" applyAlignment="1">
      <alignment horizontal="center" wrapText="1"/>
    </xf>
    <xf numFmtId="0" fontId="9" fillId="16" borderId="29" xfId="0" applyFont="1" applyFill="1" applyBorder="1" applyAlignment="1">
      <alignment horizontal="left" wrapText="1"/>
    </xf>
    <xf numFmtId="0" fontId="6" fillId="16" borderId="29" xfId="1" applyFill="1" applyBorder="1" applyAlignment="1">
      <alignment horizontal="left" wrapText="1"/>
    </xf>
    <xf numFmtId="0" fontId="9" fillId="16" borderId="29" xfId="0" quotePrefix="1" applyFont="1" applyFill="1" applyBorder="1" applyAlignment="1">
      <alignment horizontal="center" wrapText="1"/>
    </xf>
    <xf numFmtId="165" fontId="9" fillId="16" borderId="29" xfId="0" applyNumberFormat="1" applyFont="1" applyFill="1" applyBorder="1" applyAlignment="1">
      <alignment horizontal="left" wrapText="1"/>
    </xf>
    <xf numFmtId="1" fontId="9" fillId="16" borderId="29" xfId="2" applyNumberFormat="1" applyFont="1" applyFill="1" applyBorder="1" applyAlignment="1">
      <alignment horizontal="center" wrapText="1"/>
    </xf>
    <xf numFmtId="164" fontId="9" fillId="16" borderId="29" xfId="2" applyNumberFormat="1" applyFont="1" applyFill="1" applyBorder="1" applyAlignment="1">
      <alignment horizontal="left" wrapText="1"/>
    </xf>
    <xf numFmtId="1" fontId="9" fillId="16" borderId="29" xfId="2" applyNumberFormat="1" applyFont="1" applyFill="1" applyBorder="1" applyAlignment="1">
      <alignment horizontal="left" wrapText="1"/>
    </xf>
    <xf numFmtId="14" fontId="9" fillId="16" borderId="29" xfId="0" applyNumberFormat="1" applyFont="1" applyFill="1" applyBorder="1" applyAlignment="1">
      <alignment horizontal="center" wrapText="1"/>
    </xf>
    <xf numFmtId="0" fontId="0" fillId="16" borderId="29" xfId="0" applyFill="1" applyBorder="1"/>
    <xf numFmtId="0" fontId="9" fillId="16" borderId="29" xfId="1" applyFont="1" applyFill="1" applyBorder="1" applyAlignment="1">
      <alignment horizontal="left" wrapText="1"/>
    </xf>
    <xf numFmtId="0" fontId="9" fillId="16" borderId="29" xfId="0" applyFont="1" applyFill="1" applyBorder="1" applyAlignment="1">
      <alignment horizontal="center" vertical="center"/>
    </xf>
    <xf numFmtId="0" fontId="19" fillId="16" borderId="29" xfId="0" applyFont="1" applyFill="1" applyBorder="1" applyAlignment="1">
      <alignment horizontal="center" wrapText="1"/>
    </xf>
    <xf numFmtId="1" fontId="9" fillId="8" borderId="29" xfId="0" applyNumberFormat="1" applyFont="1" applyFill="1" applyBorder="1" applyAlignment="1">
      <alignment horizontal="center" wrapText="1"/>
    </xf>
    <xf numFmtId="0" fontId="9" fillId="8" borderId="29" xfId="0" applyFont="1" applyFill="1" applyBorder="1" applyAlignment="1">
      <alignment horizontal="left" wrapText="1"/>
    </xf>
    <xf numFmtId="0" fontId="9" fillId="8" borderId="29" xfId="0" applyFont="1" applyFill="1" applyBorder="1" applyAlignment="1">
      <alignment horizontal="center" wrapText="1"/>
    </xf>
    <xf numFmtId="167" fontId="9" fillId="8" borderId="29" xfId="0" applyNumberFormat="1" applyFont="1" applyFill="1" applyBorder="1" applyAlignment="1">
      <alignment horizontal="center" wrapText="1"/>
    </xf>
    <xf numFmtId="165" fontId="9" fillId="8" borderId="29" xfId="0" applyNumberFormat="1" applyFont="1" applyFill="1" applyBorder="1" applyAlignment="1">
      <alignment horizontal="left" wrapText="1"/>
    </xf>
    <xf numFmtId="1" fontId="9" fillId="8" borderId="29" xfId="2" applyNumberFormat="1" applyFont="1" applyFill="1" applyBorder="1" applyAlignment="1">
      <alignment horizontal="center" wrapText="1"/>
    </xf>
    <xf numFmtId="164" fontId="9" fillId="8" borderId="29" xfId="2" applyNumberFormat="1" applyFont="1" applyFill="1" applyBorder="1" applyAlignment="1">
      <alignment horizontal="left" wrapText="1"/>
    </xf>
    <xf numFmtId="1" fontId="9" fillId="8" borderId="29" xfId="0" applyNumberFormat="1" applyFont="1" applyFill="1" applyBorder="1" applyAlignment="1">
      <alignment horizontal="left" wrapText="1"/>
    </xf>
    <xf numFmtId="14" fontId="9" fillId="8" borderId="29" xfId="1" applyNumberFormat="1" applyFont="1" applyFill="1" applyBorder="1" applyAlignment="1">
      <alignment horizontal="center" wrapText="1"/>
    </xf>
    <xf numFmtId="167" fontId="9" fillId="8" borderId="29" xfId="0" applyNumberFormat="1" applyFont="1" applyFill="1" applyBorder="1" applyAlignment="1">
      <alignment horizontal="left" wrapText="1"/>
    </xf>
    <xf numFmtId="171" fontId="6" fillId="8" borderId="29" xfId="1" applyNumberFormat="1" applyFill="1" applyBorder="1" applyAlignment="1">
      <alignment horizontal="left" wrapText="1"/>
    </xf>
    <xf numFmtId="0" fontId="19" fillId="8" borderId="29" xfId="0" applyFont="1" applyFill="1" applyBorder="1" applyAlignment="1">
      <alignment horizontal="center" wrapText="1"/>
    </xf>
    <xf numFmtId="0" fontId="20" fillId="8" borderId="29" xfId="0" applyFont="1" applyFill="1" applyBorder="1" applyAlignment="1">
      <alignment horizontal="center" wrapText="1"/>
    </xf>
    <xf numFmtId="0" fontId="9" fillId="8" borderId="29" xfId="0" applyFont="1" applyFill="1" applyBorder="1" applyAlignment="1">
      <alignment horizontal="center"/>
    </xf>
    <xf numFmtId="165" fontId="9" fillId="8" borderId="29" xfId="0" applyNumberFormat="1" applyFont="1" applyFill="1" applyBorder="1" applyAlignment="1">
      <alignment horizontal="left"/>
    </xf>
    <xf numFmtId="1" fontId="9" fillId="8" borderId="29" xfId="2" applyNumberFormat="1" applyFont="1" applyFill="1" applyBorder="1" applyAlignment="1">
      <alignment horizontal="center"/>
    </xf>
    <xf numFmtId="164" fontId="9" fillId="8" borderId="29" xfId="2" applyNumberFormat="1" applyFont="1" applyFill="1" applyBorder="1" applyAlignment="1">
      <alignment horizontal="left"/>
    </xf>
    <xf numFmtId="0" fontId="9" fillId="8" borderId="29" xfId="0" applyFont="1" applyFill="1" applyBorder="1" applyAlignment="1">
      <alignment horizontal="left"/>
    </xf>
    <xf numFmtId="14" fontId="9" fillId="8" borderId="29" xfId="0" applyNumberFormat="1" applyFont="1" applyFill="1" applyBorder="1" applyAlignment="1">
      <alignment horizontal="center" wrapText="1"/>
    </xf>
    <xf numFmtId="0" fontId="9" fillId="8" borderId="29" xfId="1" applyFont="1" applyFill="1" applyBorder="1" applyAlignment="1">
      <alignment horizontal="left" wrapText="1"/>
    </xf>
    <xf numFmtId="0" fontId="9" fillId="8" borderId="29" xfId="0" applyFont="1" applyFill="1" applyBorder="1" applyAlignment="1">
      <alignment horizontal="center" vertical="center"/>
    </xf>
    <xf numFmtId="0" fontId="9" fillId="8" borderId="29" xfId="0" quotePrefix="1" applyFont="1" applyFill="1" applyBorder="1" applyAlignment="1">
      <alignment horizontal="left"/>
    </xf>
    <xf numFmtId="0" fontId="8" fillId="8" borderId="29" xfId="0" applyFont="1" applyFill="1" applyBorder="1"/>
    <xf numFmtId="0" fontId="6" fillId="8" borderId="29" xfId="1" applyFill="1" applyBorder="1" applyAlignment="1">
      <alignment horizontal="left" wrapText="1"/>
    </xf>
    <xf numFmtId="0" fontId="0" fillId="8" borderId="29" xfId="0" applyFill="1" applyBorder="1" applyAlignment="1">
      <alignment vertical="center" wrapText="1"/>
    </xf>
    <xf numFmtId="171" fontId="9" fillId="8" borderId="29" xfId="1" applyNumberFormat="1" applyFont="1" applyFill="1" applyBorder="1" applyAlignment="1">
      <alignment horizontal="left" wrapText="1"/>
    </xf>
    <xf numFmtId="0" fontId="114" fillId="8" borderId="29" xfId="0" applyFont="1" applyFill="1" applyBorder="1" applyAlignment="1">
      <alignment wrapText="1"/>
    </xf>
    <xf numFmtId="0" fontId="6" fillId="8" borderId="29" xfId="1" applyFill="1" applyBorder="1" applyAlignment="1">
      <alignment horizontal="left"/>
    </xf>
    <xf numFmtId="0" fontId="9" fillId="0" borderId="29" xfId="0" quotePrefix="1" applyFont="1" applyBorder="1" applyAlignment="1">
      <alignment horizontal="left"/>
    </xf>
    <xf numFmtId="0" fontId="9" fillId="0" borderId="29" xfId="1" applyFont="1" applyFill="1" applyBorder="1" applyAlignment="1">
      <alignment horizontal="left"/>
    </xf>
    <xf numFmtId="0" fontId="116" fillId="0" borderId="0" xfId="0" applyFont="1" applyAlignment="1">
      <alignment horizontal="left" wrapText="1"/>
    </xf>
    <xf numFmtId="0" fontId="115" fillId="0" borderId="0" xfId="0" applyFont="1" applyAlignment="1">
      <alignment vertical="center" wrapText="1"/>
    </xf>
    <xf numFmtId="0" fontId="6" fillId="0" borderId="0" xfId="1" applyFill="1" applyAlignment="1">
      <alignment vertical="center" wrapText="1"/>
    </xf>
    <xf numFmtId="0" fontId="6" fillId="0" borderId="51" xfId="1" applyFill="1" applyBorder="1"/>
    <xf numFmtId="164" fontId="9" fillId="0" borderId="0" xfId="2" quotePrefix="1" applyNumberFormat="1" applyFont="1" applyFill="1" applyAlignment="1">
      <alignment horizontal="left" wrapText="1"/>
    </xf>
    <xf numFmtId="0" fontId="9" fillId="0" borderId="36" xfId="0" applyFont="1" applyBorder="1" applyAlignment="1">
      <alignment horizontal="center" wrapText="1"/>
    </xf>
    <xf numFmtId="0" fontId="9" fillId="0" borderId="36" xfId="0" applyFont="1" applyBorder="1" applyAlignment="1">
      <alignment horizontal="left" wrapText="1"/>
    </xf>
    <xf numFmtId="0" fontId="9" fillId="0" borderId="36" xfId="1" applyFont="1" applyFill="1" applyBorder="1" applyAlignment="1">
      <alignment horizontal="left" wrapText="1"/>
    </xf>
    <xf numFmtId="164" fontId="9" fillId="0" borderId="36" xfId="2" applyNumberFormat="1" applyFont="1" applyFill="1" applyBorder="1" applyAlignment="1">
      <alignment horizontal="left" wrapText="1"/>
    </xf>
    <xf numFmtId="14" fontId="9" fillId="0" borderId="36" xfId="0" applyNumberFormat="1" applyFont="1" applyBorder="1" applyAlignment="1">
      <alignment horizontal="left" wrapText="1"/>
    </xf>
    <xf numFmtId="165" fontId="9" fillId="0" borderId="36" xfId="0" applyNumberFormat="1" applyFont="1" applyBorder="1" applyAlignment="1">
      <alignment horizontal="left" wrapText="1"/>
    </xf>
    <xf numFmtId="0" fontId="8" fillId="0" borderId="36" xfId="0" applyFont="1" applyBorder="1" applyAlignment="1">
      <alignment horizontal="center" wrapText="1"/>
    </xf>
    <xf numFmtId="0" fontId="61" fillId="0" borderId="29" xfId="0" applyFont="1" applyBorder="1" applyAlignment="1">
      <alignment vertical="center"/>
    </xf>
    <xf numFmtId="0" fontId="61" fillId="0" borderId="29" xfId="0" applyFont="1" applyBorder="1" applyAlignment="1">
      <alignment horizontal="center" vertical="center" wrapText="1"/>
    </xf>
    <xf numFmtId="0" fontId="29" fillId="0" borderId="41" xfId="0" applyFont="1" applyBorder="1" applyAlignment="1">
      <alignment horizontal="center"/>
    </xf>
    <xf numFmtId="0" fontId="8" fillId="0" borderId="0" xfId="0" quotePrefix="1" applyFont="1" applyAlignment="1">
      <alignment horizontal="left" wrapText="1"/>
    </xf>
    <xf numFmtId="0" fontId="6" fillId="0" borderId="41" xfId="1" applyNumberFormat="1" applyFill="1" applyBorder="1" applyAlignment="1">
      <alignment horizontal="left" wrapText="1"/>
    </xf>
    <xf numFmtId="0" fontId="6" fillId="0" borderId="41" xfId="1" applyNumberFormat="1" applyFill="1" applyBorder="1" applyAlignment="1">
      <alignment horizontal="left"/>
    </xf>
    <xf numFmtId="0" fontId="9" fillId="0" borderId="41" xfId="1" applyFont="1" applyFill="1" applyBorder="1" applyAlignment="1">
      <alignment horizontal="left" wrapText="1"/>
    </xf>
    <xf numFmtId="0" fontId="112" fillId="0" borderId="29" xfId="0" applyFont="1" applyBorder="1" applyAlignment="1">
      <alignment horizontal="left" wrapText="1"/>
    </xf>
    <xf numFmtId="0" fontId="112" fillId="0" borderId="29" xfId="0" applyFont="1" applyBorder="1" applyAlignment="1">
      <alignment horizontal="center" wrapText="1"/>
    </xf>
    <xf numFmtId="165" fontId="112" fillId="0" borderId="29" xfId="0" applyNumberFormat="1" applyFont="1" applyBorder="1" applyAlignment="1">
      <alignment horizontal="left" wrapText="1"/>
    </xf>
    <xf numFmtId="164" fontId="112" fillId="0" borderId="29" xfId="2" applyNumberFormat="1" applyFont="1" applyFill="1" applyBorder="1" applyAlignment="1">
      <alignment horizontal="center" wrapText="1"/>
    </xf>
    <xf numFmtId="14" fontId="112" fillId="0" borderId="29" xfId="0" applyNumberFormat="1" applyFont="1" applyBorder="1" applyAlignment="1">
      <alignment horizontal="center" wrapText="1"/>
    </xf>
    <xf numFmtId="1" fontId="112" fillId="0" borderId="29" xfId="0" applyNumberFormat="1" applyFont="1" applyBorder="1" applyAlignment="1">
      <alignment horizontal="left" wrapText="1"/>
    </xf>
    <xf numFmtId="0" fontId="47" fillId="0" borderId="29" xfId="0" applyFont="1" applyBorder="1" applyAlignment="1">
      <alignment horizontal="center" vertical="center"/>
    </xf>
    <xf numFmtId="0" fontId="62" fillId="0" borderId="29" xfId="0" applyFont="1" applyBorder="1" applyAlignment="1">
      <alignment horizontal="center" vertical="center" wrapText="1"/>
    </xf>
    <xf numFmtId="1" fontId="107" fillId="0" borderId="45" xfId="0" applyNumberFormat="1" applyFont="1" applyBorder="1" applyAlignment="1">
      <alignment horizontal="center" wrapText="1"/>
    </xf>
    <xf numFmtId="0" fontId="107" fillId="0" borderId="45" xfId="0" applyFont="1" applyBorder="1" applyAlignment="1">
      <alignment horizontal="center" wrapText="1"/>
    </xf>
    <xf numFmtId="0" fontId="107" fillId="0" borderId="45" xfId="0" applyFont="1" applyBorder="1" applyAlignment="1">
      <alignment horizontal="left" wrapText="1"/>
    </xf>
    <xf numFmtId="165" fontId="107" fillId="0" borderId="45" xfId="0" applyNumberFormat="1" applyFont="1" applyBorder="1" applyAlignment="1">
      <alignment horizontal="left" wrapText="1"/>
    </xf>
    <xf numFmtId="164" fontId="107" fillId="0" borderId="45" xfId="2" applyNumberFormat="1" applyFont="1" applyFill="1" applyBorder="1" applyAlignment="1">
      <alignment horizontal="center" wrapText="1"/>
    </xf>
    <xf numFmtId="0" fontId="1" fillId="0" borderId="0" xfId="0" applyFont="1"/>
    <xf numFmtId="14" fontId="107" fillId="0" borderId="45" xfId="0" applyNumberFormat="1" applyFont="1" applyBorder="1" applyAlignment="1">
      <alignment horizontal="center" wrapText="1"/>
    </xf>
    <xf numFmtId="0" fontId="118" fillId="0" borderId="45" xfId="1" applyFont="1" applyFill="1" applyBorder="1" applyAlignment="1">
      <alignment horizontal="left" wrapText="1"/>
    </xf>
    <xf numFmtId="0" fontId="1" fillId="0" borderId="0" xfId="0" applyFont="1" applyAlignment="1">
      <alignment wrapText="1"/>
    </xf>
    <xf numFmtId="1" fontId="107" fillId="0" borderId="45" xfId="0" applyNumberFormat="1" applyFont="1" applyBorder="1" applyAlignment="1">
      <alignment horizontal="left" wrapText="1"/>
    </xf>
    <xf numFmtId="0" fontId="107" fillId="0" borderId="0" xfId="0" applyFont="1" applyAlignment="1">
      <alignment wrapText="1"/>
    </xf>
    <xf numFmtId="1" fontId="112" fillId="8" borderId="45" xfId="0" applyNumberFormat="1" applyFont="1" applyFill="1" applyBorder="1" applyAlignment="1">
      <alignment horizontal="center" wrapText="1"/>
    </xf>
    <xf numFmtId="0" fontId="9" fillId="8" borderId="45" xfId="0" applyFont="1" applyFill="1" applyBorder="1" applyAlignment="1">
      <alignment horizontal="center" wrapText="1"/>
    </xf>
    <xf numFmtId="0" fontId="112" fillId="8" borderId="45" xfId="0" applyFont="1" applyFill="1" applyBorder="1" applyAlignment="1">
      <alignment horizontal="left" wrapText="1"/>
    </xf>
    <xf numFmtId="0" fontId="112" fillId="8" borderId="45" xfId="0" applyFont="1" applyFill="1" applyBorder="1" applyAlignment="1">
      <alignment horizontal="center" wrapText="1"/>
    </xf>
    <xf numFmtId="165" fontId="112" fillId="8" borderId="45" xfId="0" applyNumberFormat="1" applyFont="1" applyFill="1" applyBorder="1" applyAlignment="1">
      <alignment horizontal="left" wrapText="1"/>
    </xf>
    <xf numFmtId="164" fontId="112" fillId="8" borderId="45" xfId="2" applyNumberFormat="1" applyFont="1" applyFill="1" applyBorder="1" applyAlignment="1">
      <alignment horizontal="center" wrapText="1"/>
    </xf>
    <xf numFmtId="14" fontId="112" fillId="8" borderId="45" xfId="0" applyNumberFormat="1" applyFont="1" applyFill="1" applyBorder="1" applyAlignment="1">
      <alignment horizontal="center" wrapText="1"/>
    </xf>
    <xf numFmtId="1" fontId="112" fillId="8" borderId="45" xfId="0" applyNumberFormat="1" applyFont="1" applyFill="1" applyBorder="1" applyAlignment="1">
      <alignment horizontal="left" wrapText="1"/>
    </xf>
    <xf numFmtId="0" fontId="6" fillId="8" borderId="45" xfId="1" applyFill="1" applyBorder="1" applyAlignment="1">
      <alignment horizontal="left" wrapText="1"/>
    </xf>
    <xf numFmtId="0" fontId="87" fillId="8" borderId="0" xfId="0" applyFont="1" applyFill="1" applyAlignment="1">
      <alignment wrapText="1"/>
    </xf>
    <xf numFmtId="1" fontId="112" fillId="0" borderId="47" xfId="0" applyNumberFormat="1" applyFont="1" applyBorder="1" applyAlignment="1">
      <alignment horizontal="center" wrapText="1"/>
    </xf>
    <xf numFmtId="0" fontId="112" fillId="0" borderId="47" xfId="0" applyFont="1" applyBorder="1" applyAlignment="1">
      <alignment horizontal="center" wrapText="1"/>
    </xf>
    <xf numFmtId="0" fontId="112" fillId="0" borderId="47" xfId="1" applyFont="1" applyFill="1" applyBorder="1" applyAlignment="1">
      <alignment horizontal="left" wrapText="1"/>
    </xf>
    <xf numFmtId="165" fontId="112" fillId="0" borderId="47" xfId="0" applyNumberFormat="1" applyFont="1" applyBorder="1" applyAlignment="1">
      <alignment horizontal="left" wrapText="1"/>
    </xf>
    <xf numFmtId="164" fontId="112" fillId="0" borderId="47" xfId="2" applyNumberFormat="1" applyFont="1" applyFill="1" applyBorder="1" applyAlignment="1">
      <alignment horizontal="center" wrapText="1"/>
    </xf>
    <xf numFmtId="14" fontId="112" fillId="0" borderId="47" xfId="0" applyNumberFormat="1" applyFont="1" applyBorder="1" applyAlignment="1">
      <alignment horizontal="center" wrapText="1"/>
    </xf>
    <xf numFmtId="1" fontId="112" fillId="0" borderId="47" xfId="0" applyNumberFormat="1" applyFont="1" applyBorder="1" applyAlignment="1">
      <alignment horizontal="left" wrapText="1"/>
    </xf>
    <xf numFmtId="1" fontId="9" fillId="0" borderId="47" xfId="0" applyNumberFormat="1" applyFont="1" applyBorder="1" applyAlignment="1">
      <alignment horizontal="center" wrapText="1"/>
    </xf>
    <xf numFmtId="0" fontId="9" fillId="0" borderId="64" xfId="0" applyFont="1" applyBorder="1" applyAlignment="1">
      <alignment horizontal="center" wrapText="1"/>
    </xf>
    <xf numFmtId="1" fontId="9" fillId="8" borderId="0" xfId="0" applyNumberFormat="1" applyFont="1" applyFill="1" applyAlignment="1">
      <alignment horizontal="center" wrapText="1"/>
    </xf>
    <xf numFmtId="0" fontId="9" fillId="8" borderId="0" xfId="0" applyFont="1" applyFill="1" applyAlignment="1">
      <alignment horizontal="center" wrapText="1"/>
    </xf>
    <xf numFmtId="165" fontId="9" fillId="8" borderId="0" xfId="0" applyNumberFormat="1" applyFont="1" applyFill="1" applyAlignment="1">
      <alignment horizontal="left" wrapText="1"/>
    </xf>
    <xf numFmtId="164" fontId="9" fillId="8" borderId="0" xfId="2" applyNumberFormat="1" applyFont="1" applyFill="1" applyAlignment="1">
      <alignment horizontal="left" wrapText="1"/>
    </xf>
    <xf numFmtId="0" fontId="9" fillId="8" borderId="0" xfId="1" applyFont="1" applyFill="1" applyAlignment="1">
      <alignment horizontal="left" wrapText="1"/>
    </xf>
    <xf numFmtId="14" fontId="9" fillId="8" borderId="0" xfId="0" applyNumberFormat="1" applyFont="1" applyFill="1" applyAlignment="1">
      <alignment horizontal="center" wrapText="1"/>
    </xf>
    <xf numFmtId="0" fontId="9" fillId="8" borderId="63" xfId="0" applyFont="1" applyFill="1" applyBorder="1" applyAlignment="1">
      <alignment horizontal="left" wrapText="1"/>
    </xf>
    <xf numFmtId="0" fontId="9" fillId="8" borderId="0" xfId="0" applyFont="1" applyFill="1" applyAlignment="1">
      <alignment wrapText="1"/>
    </xf>
    <xf numFmtId="0" fontId="9" fillId="0" borderId="47" xfId="0" applyFont="1" applyBorder="1" applyAlignment="1">
      <alignment horizontal="left" vertical="center" wrapText="1"/>
    </xf>
    <xf numFmtId="0" fontId="9" fillId="8" borderId="47" xfId="0" applyFont="1" applyFill="1" applyBorder="1" applyAlignment="1">
      <alignment horizontal="left" wrapText="1"/>
    </xf>
    <xf numFmtId="1" fontId="9" fillId="0" borderId="36" xfId="0" applyNumberFormat="1" applyFont="1" applyBorder="1" applyAlignment="1">
      <alignment horizontal="center" wrapText="1"/>
    </xf>
    <xf numFmtId="0" fontId="0" fillId="0" borderId="36" xfId="0" applyBorder="1"/>
    <xf numFmtId="0" fontId="0" fillId="0" borderId="36" xfId="0" applyBorder="1" applyAlignment="1">
      <alignment wrapText="1"/>
    </xf>
    <xf numFmtId="14" fontId="9" fillId="8" borderId="29" xfId="0" applyNumberFormat="1" applyFont="1" applyFill="1" applyBorder="1" applyAlignment="1">
      <alignment horizontal="left" wrapText="1"/>
    </xf>
    <xf numFmtId="0" fontId="8" fillId="8" borderId="29" xfId="0" applyFont="1" applyFill="1" applyBorder="1" applyAlignment="1">
      <alignment horizontal="center" wrapText="1"/>
    </xf>
    <xf numFmtId="1" fontId="9" fillId="8" borderId="47" xfId="0" applyNumberFormat="1" applyFont="1" applyFill="1" applyBorder="1" applyAlignment="1">
      <alignment horizontal="center" wrapText="1"/>
    </xf>
    <xf numFmtId="0" fontId="9" fillId="8" borderId="47" xfId="0" applyFont="1" applyFill="1" applyBorder="1" applyAlignment="1">
      <alignment horizontal="center" wrapText="1"/>
    </xf>
    <xf numFmtId="165" fontId="9" fillId="8" borderId="47" xfId="0" applyNumberFormat="1" applyFont="1" applyFill="1" applyBorder="1" applyAlignment="1">
      <alignment horizontal="left" wrapText="1"/>
    </xf>
    <xf numFmtId="164" fontId="9" fillId="8" borderId="47" xfId="2" applyNumberFormat="1" applyFont="1" applyFill="1" applyBorder="1" applyAlignment="1">
      <alignment horizontal="center" wrapText="1"/>
    </xf>
    <xf numFmtId="0" fontId="9" fillId="8" borderId="47" xfId="1" applyFont="1" applyFill="1" applyBorder="1" applyAlignment="1">
      <alignment horizontal="left" wrapText="1"/>
    </xf>
    <xf numFmtId="14" fontId="9" fillId="8" borderId="47" xfId="0" applyNumberFormat="1" applyFont="1" applyFill="1" applyBorder="1" applyAlignment="1">
      <alignment horizontal="center" wrapText="1"/>
    </xf>
    <xf numFmtId="1" fontId="9" fillId="8" borderId="47" xfId="0" applyNumberFormat="1" applyFont="1" applyFill="1" applyBorder="1" applyAlignment="1">
      <alignment horizontal="left" wrapText="1"/>
    </xf>
    <xf numFmtId="0" fontId="0" fillId="0" borderId="36" xfId="0" applyBorder="1" applyAlignment="1">
      <alignment horizontal="center" vertical="center"/>
    </xf>
    <xf numFmtId="0" fontId="0" fillId="0" borderId="36" xfId="0" applyBorder="1" applyAlignment="1">
      <alignment horizontal="center" vertical="center" wrapText="1"/>
    </xf>
    <xf numFmtId="0" fontId="61" fillId="0" borderId="36" xfId="0" applyFont="1" applyBorder="1" applyAlignment="1">
      <alignment vertical="center"/>
    </xf>
    <xf numFmtId="1" fontId="0" fillId="0" borderId="36" xfId="0" applyNumberFormat="1" applyBorder="1" applyAlignment="1">
      <alignment horizontal="center" vertical="center"/>
    </xf>
    <xf numFmtId="0" fontId="61" fillId="0" borderId="36" xfId="0" applyFont="1" applyBorder="1" applyAlignment="1">
      <alignment horizontal="center" vertical="center" wrapText="1"/>
    </xf>
    <xf numFmtId="14" fontId="0" fillId="0" borderId="36" xfId="0" applyNumberFormat="1" applyBorder="1" applyAlignment="1">
      <alignment horizontal="center" vertical="center"/>
    </xf>
    <xf numFmtId="0" fontId="9" fillId="0" borderId="38" xfId="0" applyFont="1" applyBorder="1" applyAlignment="1">
      <alignment wrapText="1"/>
    </xf>
    <xf numFmtId="0" fontId="6" fillId="0" borderId="29" xfId="1" applyBorder="1"/>
    <xf numFmtId="0" fontId="37" fillId="0" borderId="0" xfId="0" applyFont="1" applyAlignment="1">
      <alignment horizontal="center" vertical="center"/>
    </xf>
    <xf numFmtId="0" fontId="37" fillId="0" borderId="42" xfId="0" applyFont="1" applyBorder="1" applyAlignment="1">
      <alignment horizontal="center" vertical="center"/>
    </xf>
    <xf numFmtId="14" fontId="37" fillId="0" borderId="0" xfId="0" applyNumberFormat="1" applyFont="1" applyAlignment="1">
      <alignment horizontal="center" vertical="center"/>
    </xf>
    <xf numFmtId="14" fontId="37" fillId="0" borderId="42" xfId="0" applyNumberFormat="1" applyFont="1" applyBorder="1" applyAlignment="1">
      <alignment horizontal="center" vertical="center"/>
    </xf>
    <xf numFmtId="0" fontId="11" fillId="2" borderId="12" xfId="0" applyFont="1" applyFill="1" applyBorder="1" applyAlignment="1">
      <alignment horizontal="left" vertical="center" wrapText="1" readingOrder="1"/>
    </xf>
    <xf numFmtId="0" fontId="11" fillId="2" borderId="17" xfId="0" applyFont="1" applyFill="1" applyBorder="1" applyAlignment="1">
      <alignment horizontal="left" vertical="center" wrapText="1" readingOrder="1"/>
    </xf>
    <xf numFmtId="49" fontId="11" fillId="2" borderId="13" xfId="0" applyNumberFormat="1" applyFont="1" applyFill="1" applyBorder="1" applyAlignment="1">
      <alignment horizontal="center" vertical="center" wrapText="1" readingOrder="1"/>
    </xf>
    <xf numFmtId="49" fontId="11" fillId="2" borderId="14" xfId="0" applyNumberFormat="1" applyFont="1" applyFill="1" applyBorder="1" applyAlignment="1">
      <alignment horizontal="center" vertical="center" wrapText="1" readingOrder="1"/>
    </xf>
    <xf numFmtId="49" fontId="11" fillId="2" borderId="15" xfId="0" applyNumberFormat="1" applyFont="1" applyFill="1" applyBorder="1" applyAlignment="1">
      <alignment horizontal="center" vertical="center" wrapText="1" readingOrder="1"/>
    </xf>
    <xf numFmtId="0" fontId="11" fillId="2" borderId="15" xfId="0" applyFont="1" applyFill="1" applyBorder="1" applyAlignment="1">
      <alignment horizontal="center" vertical="center" wrapText="1" readingOrder="1"/>
    </xf>
    <xf numFmtId="0" fontId="11" fillId="2" borderId="14" xfId="0" applyFont="1" applyFill="1" applyBorder="1" applyAlignment="1">
      <alignment horizontal="center" vertical="center" wrapText="1" readingOrder="1"/>
    </xf>
    <xf numFmtId="0" fontId="11" fillId="2" borderId="16" xfId="0" applyFont="1" applyFill="1" applyBorder="1" applyAlignment="1">
      <alignment horizontal="center" vertical="center" wrapText="1" readingOrder="1"/>
    </xf>
    <xf numFmtId="0" fontId="0" fillId="0" borderId="0" xfId="0" applyAlignment="1">
      <alignment horizontal="left" wrapText="1"/>
    </xf>
    <xf numFmtId="0" fontId="92" fillId="0" borderId="29" xfId="0" applyFont="1" applyBorder="1" applyAlignment="1">
      <alignment horizontal="center" vertical="center" wrapText="1"/>
    </xf>
    <xf numFmtId="0" fontId="3" fillId="0" borderId="29" xfId="0" applyFont="1" applyBorder="1" applyAlignment="1">
      <alignment horizontal="center" vertical="center" wrapText="1"/>
    </xf>
    <xf numFmtId="0" fontId="23" fillId="0" borderId="32" xfId="0" applyFont="1" applyBorder="1" applyAlignment="1">
      <alignment horizontal="right" vertical="center" wrapText="1"/>
    </xf>
    <xf numFmtId="0" fontId="23" fillId="0" borderId="34" xfId="0" applyFont="1" applyBorder="1" applyAlignment="1">
      <alignment horizontal="right" vertical="center" wrapText="1"/>
    </xf>
    <xf numFmtId="0" fontId="16" fillId="7" borderId="30" xfId="0" applyFont="1" applyFill="1" applyBorder="1" applyAlignment="1">
      <alignment horizontal="center"/>
    </xf>
    <xf numFmtId="0" fontId="16" fillId="7" borderId="31" xfId="0" applyFont="1" applyFill="1" applyBorder="1" applyAlignment="1">
      <alignment horizontal="center"/>
    </xf>
    <xf numFmtId="0" fontId="5" fillId="0" borderId="0" xfId="0" applyFont="1" applyAlignment="1">
      <alignment horizontal="center" wrapText="1"/>
    </xf>
    <xf numFmtId="0" fontId="16" fillId="7" borderId="0" xfId="0" applyFont="1" applyFill="1" applyAlignment="1">
      <alignment horizontal="center" wrapText="1"/>
    </xf>
    <xf numFmtId="0" fontId="3" fillId="0" borderId="33" xfId="0" applyFont="1" applyBorder="1" applyAlignment="1">
      <alignment horizontal="center" vertical="center" wrapText="1"/>
    </xf>
    <xf numFmtId="0" fontId="3" fillId="0" borderId="35" xfId="0" applyFont="1" applyBorder="1" applyAlignment="1">
      <alignment horizontal="center" vertical="center" wrapText="1"/>
    </xf>
    <xf numFmtId="0" fontId="23" fillId="0" borderId="32" xfId="0" applyFont="1" applyBorder="1" applyAlignment="1">
      <alignment horizontal="right" vertical="center"/>
    </xf>
    <xf numFmtId="0" fontId="23" fillId="0" borderId="34" xfId="0" applyFont="1" applyBorder="1" applyAlignment="1">
      <alignment horizontal="right" vertical="center"/>
    </xf>
    <xf numFmtId="0" fontId="16" fillId="5" borderId="30" xfId="0" applyFont="1" applyFill="1" applyBorder="1" applyAlignment="1">
      <alignment horizontal="center"/>
    </xf>
    <xf numFmtId="0" fontId="16" fillId="5" borderId="31" xfId="0" applyFont="1" applyFill="1" applyBorder="1" applyAlignment="1">
      <alignment horizontal="center"/>
    </xf>
    <xf numFmtId="0" fontId="16" fillId="5" borderId="0" xfId="0" applyFont="1" applyFill="1" applyAlignment="1">
      <alignment horizontal="center"/>
    </xf>
  </cellXfs>
  <cellStyles count="6">
    <cellStyle name="Comma" xfId="2" builtinId="3"/>
    <cellStyle name="Comma 2" xfId="4" xr:uid="{F3DC352F-FD83-4AE9-B605-3AC3E32A6F49}"/>
    <cellStyle name="Hyperlink" xfId="1" builtinId="8"/>
    <cellStyle name="Hyperlink 2" xfId="3" xr:uid="{CCDA45F7-892C-45A2-8ECF-4D13A783A4B6}"/>
    <cellStyle name="Normal" xfId="0" builtinId="0"/>
    <cellStyle name="Normal 2" xfId="5" xr:uid="{880CADA4-7165-4D14-943F-EBE9E9CE9B7E}"/>
  </cellStyles>
  <dxfs count="54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vertAlign val="baseline"/>
        <sz val="11"/>
        <family val="2"/>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amily val="2"/>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amily val="2"/>
      </font>
      <fill>
        <patternFill patternType="none">
          <fgColor indexed="64"/>
          <bgColor auto="1"/>
        </patternFill>
      </fill>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amily val="2"/>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alignment wrapText="1"/>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numFmt numFmtId="19" formatCode="m/d/yyyy"/>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numFmt numFmtId="1"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amily val="2"/>
      </font>
      <fill>
        <patternFill patternType="none">
          <fgColor indexed="64"/>
          <bgColor auto="1"/>
        </patternFill>
      </fill>
    </dxf>
    <dxf>
      <font>
        <b/>
        <i val="0"/>
        <strike val="0"/>
        <condense val="0"/>
        <extend val="0"/>
        <outline val="0"/>
        <shadow val="0"/>
        <u val="none"/>
        <vertAlign val="baseline"/>
        <sz val="11"/>
        <color auto="1"/>
        <name val="Calibri"/>
        <family val="2"/>
        <scheme val="minor"/>
      </font>
      <fill>
        <patternFill patternType="solid">
          <fgColor indexed="64"/>
          <bgColor theme="5"/>
        </patternFill>
      </fill>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4" formatCode="_(* #,##0_);_(* \(#,##0\);_(* &quot;-&quot;??_);_(@_)"/>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border diagonalUp="0" diagonalDown="0">
        <left/>
        <right/>
        <top style="thin">
          <color theme="5" tint="0.39997558519241921"/>
        </top>
        <bottom style="thin">
          <color theme="5" tint="0.39997558519241921"/>
        </bottom>
        <vertical/>
        <horizontal/>
      </border>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i val="0"/>
        <strike val="0"/>
        <condense val="0"/>
        <extend val="0"/>
        <outline val="0"/>
        <shadow val="0"/>
        <u val="none"/>
        <vertAlign val="baseline"/>
        <sz val="10"/>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4" formatCode="_(* #,##0_);_(* \(#,##0\);_(* &quot;-&quot;??_);_(@_)"/>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numFmt numFmtId="0" formatCode="General"/>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numFmt numFmtId="1" formatCode="0"/>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numFmt numFmtId="19" formatCode="m/d/yyyy"/>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numFmt numFmtId="164" formatCode="_(* #,##0_);_(* \(#,##0\);_(* &quot;-&quot;??_);_(@_)"/>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numFmt numFmtId="165" formatCode="0.0000"/>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numFmt numFmtId="165" formatCode="0.0000"/>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scheme val="minor"/>
      </font>
      <alignment horizontal="left" vertical="bottom" textRotation="0" wrapText="1" indent="0" justifyLastLine="0" shrinkToFit="0" readingOrder="0"/>
    </dxf>
    <dxf>
      <font>
        <b/>
        <i val="0"/>
        <strike val="0"/>
        <condense val="0"/>
        <extend val="0"/>
        <outline val="0"/>
        <shadow val="0"/>
        <u val="none"/>
        <vertAlign val="baseline"/>
        <sz val="11"/>
        <color auto="1"/>
        <name val="Calibri"/>
        <scheme val="minor"/>
      </font>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numFmt numFmtId="0" formatCode="General"/>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numFmt numFmtId="0" formatCode="General"/>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numFmt numFmtId="164" formatCode="_(* #,##0_);_(* \(#,##0\);_(* &quot;-&quot;??_);_(@_)"/>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solid">
          <fgColor indexed="64"/>
          <bgColor rgb="FFEC74D5"/>
        </patternFill>
      </fill>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b/>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9" formatCode="m/d/yyyy"/>
      <fill>
        <patternFill patternType="none">
          <bgColor auto="1"/>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64" formatCode="_(* #,##0_);_(* \(#,##0\);_(* &quot;-&quot;??_);_(@_)"/>
      <fill>
        <patternFill patternType="none">
          <bgColor auto="1"/>
        </patternFill>
      </fill>
      <alignment horizontal="left"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 formatCode="0"/>
      <fill>
        <patternFill patternType="none">
          <bgColor auto="1"/>
        </patternFill>
      </fill>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65" formatCode="0.0000"/>
      <fill>
        <patternFill patternType="none">
          <bgColor auto="1"/>
        </patternFill>
      </fill>
      <alignment horizontal="left"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65" formatCode="0.0000"/>
      <fill>
        <patternFill patternType="none">
          <bgColor auto="1"/>
        </patternFill>
      </fill>
      <alignment horizontal="left"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0" formatCode="General"/>
      <fill>
        <patternFill patternType="none">
          <bgColor auto="1"/>
        </patternFill>
      </fill>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indent="0" justifyLastLine="0" shrinkToFit="0" readingOrder="0"/>
    </dxf>
    <dxf>
      <font>
        <b/>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solid">
          <fgColor indexed="64"/>
          <bgColor rgb="FFEC74D5"/>
        </patternFill>
      </fill>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64" formatCode="_(* #,##0_);_(* \(#,##0\);_(* &quot;-&quot;??_);_(@_)"/>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4" formatCode="_(* #,##0_);_(* \(#,##0\);_(* &quot;-&quot;??_);_(@_)"/>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4" formatCode="_(* #,##0_);_(* \(#,##0\);_(* &quot;-&quot;??_);_(@_)"/>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64" formatCode="_(* #,##0_);_(* \(#,##0\);_(* &quot;-&quot;??_);_(@_)"/>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4" formatCode="_(* #,##0_);_(* \(#,##0\);_(* &quot;-&quot;??_);_(@_)"/>
      <fill>
        <patternFill patternType="solid">
          <fgColor indexed="64"/>
          <bgColor rgb="FFEC74D5"/>
        </patternFill>
      </fill>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71" formatCode="0.00000"/>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71" formatCode="0.00000"/>
      <fill>
        <patternFill patternType="solid">
          <fgColor indexed="64"/>
          <bgColor rgb="FFEC74D5"/>
        </patternFill>
      </fill>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71" formatCode="0.00000"/>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71" formatCode="0.00000"/>
      <fill>
        <patternFill patternType="solid">
          <fgColor indexed="64"/>
          <bgColor rgb="FFEC74D5"/>
        </patternFill>
      </fill>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67" formatCode="[&lt;=9999999]###\-####;\(###\)\ ###\-####"/>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7" formatCode="[&lt;=9999999]###\-####;\(###\)\ ###\-####"/>
      <fill>
        <patternFill patternType="solid">
          <fgColor indexed="64"/>
          <bgColor rgb="FFEC74D5"/>
        </patternFill>
      </fill>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68" formatCode="00000"/>
      <alignment horizontal="righ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8" formatCode="00000"/>
      <fill>
        <patternFill patternType="solid">
          <fgColor indexed="64"/>
          <bgColor rgb="FFEC74D5"/>
        </patternFill>
      </fill>
      <alignment horizontal="righ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solid">
          <fgColor indexed="64"/>
          <bgColor rgb="FFEC74D5"/>
        </patternFill>
      </fill>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solid">
          <fgColor indexed="64"/>
          <bgColor rgb="FFEC74D5"/>
        </patternFill>
      </fill>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solid">
          <fgColor indexed="64"/>
          <bgColor rgb="FFEC74D5"/>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solid">
          <fgColor indexed="64"/>
          <bgColor rgb="FFEC74D5"/>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solid">
          <fgColor indexed="64"/>
          <bgColor rgb="FFEC74D5"/>
        </patternFill>
      </fill>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solid">
          <fgColor indexed="64"/>
          <bgColor rgb="FFEC74D5"/>
        </patternFill>
      </fill>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 formatCode="0"/>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4" formatCode="_(* #,##0_);_(* \(#,##0\);_(* &quot;-&quot;??_);_(@_)"/>
      <alignment horizontal="righ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2" formatCode="0.00"/>
      <alignment horizontal="righ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righ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none"/>
      </font>
      <alignment horizontal="left" vertical="bottom" textRotation="0" wrapText="1" indent="0" justifyLastLine="0" shrinkToFit="0" readingOrder="0"/>
      <border diagonalUp="0" diagonalDown="0" outline="0">
        <left/>
        <right/>
        <top style="thin">
          <color rgb="FF8EA9DB"/>
        </top>
        <bottom style="thin">
          <color rgb="FF8EA9DB"/>
        </bottom>
      </border>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none"/>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none"/>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none"/>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none"/>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none"/>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none"/>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none"/>
      </font>
      <numFmt numFmtId="0" formatCode="General"/>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none"/>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center"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9" formatCode="m/d/yyyy"/>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border diagonalUp="0" diagonalDown="0">
        <left/>
        <right/>
        <top style="thin">
          <color theme="7" tint="0.39997558519241921"/>
        </top>
        <bottom style="thin">
          <color theme="7" tint="0.39997558519241921"/>
        </bottom>
        <vertical/>
        <horizontal/>
      </border>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 formatCode="0"/>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none"/>
      </font>
      <alignment horizontal="left" textRotation="0" wrapText="1" indent="0" justifyLastLine="0" shrinkToFit="0" readingOrder="0"/>
    </dxf>
    <dxf>
      <font>
        <b/>
        <i val="0"/>
        <strike val="0"/>
        <condense val="0"/>
        <extend val="0"/>
        <outline val="0"/>
        <shadow val="0"/>
        <u val="none"/>
        <vertAlign val="baseline"/>
        <sz val="11"/>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alignment horizontal="left" textRotation="0" indent="0" justifyLastLine="0" shrinkToFit="0" readingOrder="0"/>
    </dxf>
    <dxf>
      <font>
        <b val="0"/>
        <i val="0"/>
        <strike val="0"/>
        <condense val="0"/>
        <extend val="0"/>
        <outline val="0"/>
        <shadow val="0"/>
        <u val="none"/>
        <vertAlign val="baseline"/>
        <sz val="11"/>
        <color auto="1"/>
        <name val="Calibri"/>
        <family val="2"/>
        <scheme val="none"/>
      </font>
      <alignment horizontal="left" textRotation="0" indent="0" justifyLastLine="0" shrinkToFit="0" readingOrder="0"/>
    </dxf>
    <dxf>
      <font>
        <b val="0"/>
        <i val="0"/>
        <strike val="0"/>
        <condense val="0"/>
        <extend val="0"/>
        <outline val="0"/>
        <shadow val="0"/>
        <u val="none"/>
        <vertAlign val="baseline"/>
        <sz val="11"/>
        <color auto="1"/>
        <name val="Calibri"/>
        <family val="2"/>
        <scheme val="none"/>
      </font>
      <alignment horizontal="left" textRotation="0" indent="0" justifyLastLine="0" shrinkToFit="0" readingOrder="0"/>
    </dxf>
    <dxf>
      <font>
        <b val="0"/>
        <i val="0"/>
        <strike val="0"/>
        <condense val="0"/>
        <extend val="0"/>
        <outline val="0"/>
        <shadow val="0"/>
        <u val="none"/>
        <vertAlign val="baseline"/>
        <sz val="11"/>
        <color auto="1"/>
        <name val="Calibri"/>
        <family val="2"/>
        <scheme val="none"/>
      </font>
      <alignment horizontal="left" textRotation="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alignment horizontal="left" textRotation="0" indent="0" justifyLastLine="0" shrinkToFit="0" readingOrder="0"/>
    </dxf>
    <dxf>
      <font>
        <b val="0"/>
        <i val="0"/>
        <strike val="0"/>
        <condense val="0"/>
        <extend val="0"/>
        <outline val="0"/>
        <shadow val="0"/>
        <u val="none"/>
        <vertAlign val="baseline"/>
        <sz val="11"/>
        <color auto="1"/>
        <name val="Calibri"/>
        <family val="2"/>
        <scheme val="none"/>
      </font>
      <alignment horizontal="left" textRotation="0" indent="0" justifyLastLine="0" shrinkToFit="0" readingOrder="0"/>
    </dxf>
    <dxf>
      <font>
        <b val="0"/>
        <i val="0"/>
        <strike val="0"/>
        <condense val="0"/>
        <extend val="0"/>
        <outline val="0"/>
        <shadow val="0"/>
        <u val="none"/>
        <vertAlign val="baseline"/>
        <sz val="11"/>
        <color auto="1"/>
        <name val="Calibri"/>
        <family val="2"/>
        <scheme val="none"/>
      </font>
      <fill>
        <patternFill patternType="none"/>
      </fill>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right" vertical="bottom" textRotation="0" indent="0" justifyLastLine="0" shrinkToFit="0" readingOrder="0"/>
    </dxf>
    <dxf>
      <font>
        <b val="0"/>
        <i val="0"/>
        <strike val="0"/>
        <condense val="0"/>
        <extend val="0"/>
        <outline val="0"/>
        <shadow val="0"/>
        <u val="none"/>
        <vertAlign val="baseline"/>
        <sz val="11"/>
        <color auto="1"/>
        <name val="Calibri"/>
        <family val="2"/>
        <scheme val="minor"/>
      </font>
      <numFmt numFmtId="164" formatCode="_(* #,##0_);_(* \(#,##0\);_(* &quot;-&quot;??_);_(@_)"/>
      <alignment horizontal="center" vertical="bottom" textRotation="0"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none"/>
      </font>
      <alignment horizontal="left" textRotation="0" indent="0" justifyLastLine="0" shrinkToFit="0" readingOrder="0"/>
    </dxf>
    <dxf>
      <font>
        <b/>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name val="Calibri"/>
        <family val="2"/>
      </font>
    </dxf>
    <dxf>
      <font>
        <strike val="0"/>
        <outline val="0"/>
        <shadow val="0"/>
        <u val="none"/>
        <vertAlign val="baseline"/>
        <sz val="11"/>
        <name val="Calibri"/>
        <family val="2"/>
      </font>
    </dxf>
    <dxf>
      <font>
        <strike val="0"/>
        <outline val="0"/>
        <shadow val="0"/>
        <u val="none"/>
        <vertAlign val="baseline"/>
        <sz val="11"/>
        <name val="Calibri"/>
        <family val="2"/>
      </font>
      <alignment vertical="bottom" textRotation="0" wrapText="1" indent="0" justifyLastLine="0" shrinkToFit="0" readingOrder="0"/>
    </dxf>
    <dxf>
      <font>
        <strike val="0"/>
        <outline val="0"/>
        <shadow val="0"/>
        <u val="none"/>
        <vertAlign val="baseline"/>
        <sz val="11"/>
        <name val="Calibri"/>
        <family val="2"/>
      </font>
    </dxf>
    <dxf>
      <font>
        <b val="0"/>
        <i val="0"/>
        <strike val="0"/>
        <condense val="0"/>
        <extend val="0"/>
        <outline val="0"/>
        <shadow val="0"/>
        <u val="none"/>
        <vertAlign val="baseline"/>
        <sz val="11"/>
        <color auto="1"/>
        <name val="Calibri"/>
        <family val="2"/>
        <scheme val="minor"/>
      </font>
      <numFmt numFmtId="0" formatCode="General"/>
      <alignment horizontal="center" vertical="bottom"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numFmt numFmtId="0" formatCode="General"/>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center" vertical="bottom" textRotation="0" wrapText="1" indent="0" justifyLastLine="0" shrinkToFit="0" readingOrder="0"/>
    </dxf>
    <dxf>
      <font>
        <strike val="0"/>
        <outline val="0"/>
        <shadow val="0"/>
        <u val="none"/>
        <vertAlign val="baseline"/>
        <sz val="11"/>
        <name val="Calibri"/>
        <family val="2"/>
      </font>
    </dxf>
    <dxf>
      <font>
        <b/>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strike val="0"/>
        <outline val="0"/>
        <shadow val="0"/>
        <vertAlign val="baseline"/>
        <sz val="11"/>
        <name val="Calibri"/>
        <family val="2"/>
        <scheme val="minor"/>
      </font>
    </dxf>
    <dxf>
      <font>
        <b val="0"/>
        <i val="0"/>
        <strike val="0"/>
        <condense val="0"/>
        <extend val="0"/>
        <outline val="0"/>
        <shadow val="0"/>
        <u val="none"/>
        <vertAlign val="baseline"/>
        <sz val="8"/>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center" vertical="bottom" textRotation="0" wrapText="1" indent="0" justifyLastLine="0" shrinkToFit="0" readingOrder="0"/>
    </dxf>
    <dxf>
      <font>
        <strike val="0"/>
        <outline val="0"/>
        <shadow val="0"/>
        <vertAlign val="baseline"/>
        <sz val="11"/>
        <name val="Calibri"/>
        <family val="2"/>
        <scheme val="minor"/>
      </font>
    </dxf>
    <dxf>
      <font>
        <b/>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1" defaultTableStyle="TableStyleMedium2" defaultPivotStyle="PivotStyleLight16">
    <tableStyle name="Invisible" pivot="0" table="0" count="0" xr9:uid="{85F81BBF-5791-432C-8C09-187EC15AB6F2}"/>
  </tableStyles>
  <colors>
    <mruColors>
      <color rgb="FFEC74D5"/>
      <color rgb="FFF1C3E9"/>
      <color rgb="FFCBD7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9" Type="http://schemas.openxmlformats.org/officeDocument/2006/relationships/customXml" Target="../customXml/item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42" Type="http://schemas.openxmlformats.org/officeDocument/2006/relationships/customXml" Target="../customXml/item11.xml"/><Relationship Id="rId47" Type="http://schemas.openxmlformats.org/officeDocument/2006/relationships/customXml" Target="../customXml/item16.xml"/><Relationship Id="rId50" Type="http://schemas.openxmlformats.org/officeDocument/2006/relationships/customXml" Target="../customXml/item1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onnections" Target="connections.xml"/><Relationship Id="rId33" Type="http://schemas.openxmlformats.org/officeDocument/2006/relationships/customXml" Target="../customXml/item2.xml"/><Relationship Id="rId38" Type="http://schemas.openxmlformats.org/officeDocument/2006/relationships/customXml" Target="../customXml/item7.xml"/><Relationship Id="rId46" Type="http://schemas.openxmlformats.org/officeDocument/2006/relationships/customXml" Target="../customXml/item1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owerPivotData" Target="model/item.data"/><Relationship Id="rId41" Type="http://schemas.openxmlformats.org/officeDocument/2006/relationships/customXml" Target="../customXml/item10.xml"/><Relationship Id="rId54" Type="http://schemas.openxmlformats.org/officeDocument/2006/relationships/customXml" Target="../customXml/item2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1.xml"/><Relationship Id="rId37" Type="http://schemas.openxmlformats.org/officeDocument/2006/relationships/customXml" Target="../customXml/item6.xml"/><Relationship Id="rId40" Type="http://schemas.openxmlformats.org/officeDocument/2006/relationships/customXml" Target="../customXml/item9.xml"/><Relationship Id="rId45" Type="http://schemas.openxmlformats.org/officeDocument/2006/relationships/customXml" Target="../customXml/item14.xml"/><Relationship Id="rId53" Type="http://schemas.openxmlformats.org/officeDocument/2006/relationships/customXml" Target="../customXml/item2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36" Type="http://schemas.openxmlformats.org/officeDocument/2006/relationships/customXml" Target="../customXml/item5.xml"/><Relationship Id="rId49" Type="http://schemas.openxmlformats.org/officeDocument/2006/relationships/customXml" Target="../customXml/item1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4" Type="http://schemas.openxmlformats.org/officeDocument/2006/relationships/customXml" Target="../customXml/item13.xml"/><Relationship Id="rId52" Type="http://schemas.openxmlformats.org/officeDocument/2006/relationships/customXml" Target="../customXml/item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microsoft.com/office/2017/10/relationships/person" Target="persons/person.xml"/><Relationship Id="rId35" Type="http://schemas.openxmlformats.org/officeDocument/2006/relationships/customXml" Target="../customXml/item4.xml"/><Relationship Id="rId43" Type="http://schemas.openxmlformats.org/officeDocument/2006/relationships/customXml" Target="../customXml/item12.xml"/><Relationship Id="rId48" Type="http://schemas.openxmlformats.org/officeDocument/2006/relationships/customXml" Target="../customXml/item17.xml"/><Relationship Id="rId8" Type="http://schemas.openxmlformats.org/officeDocument/2006/relationships/worksheet" Target="worksheets/sheet8.xml"/><Relationship Id="rId51" Type="http://schemas.openxmlformats.org/officeDocument/2006/relationships/customXml" Target="../customXml/item20.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7</xdr:col>
      <xdr:colOff>9525</xdr:colOff>
      <xdr:row>0</xdr:row>
      <xdr:rowOff>57149</xdr:rowOff>
    </xdr:from>
    <xdr:to>
      <xdr:col>22</xdr:col>
      <xdr:colOff>45230</xdr:colOff>
      <xdr:row>115</xdr:row>
      <xdr:rowOff>68416</xdr:rowOff>
    </xdr:to>
    <xdr:grpSp>
      <xdr:nvGrpSpPr>
        <xdr:cNvPr id="15" name="Group 14">
          <a:extLst>
            <a:ext uri="{FF2B5EF4-FFF2-40B4-BE49-F238E27FC236}">
              <a16:creationId xmlns:a16="http://schemas.microsoft.com/office/drawing/2014/main" id="{62E3E307-688A-49B7-0398-EA5D3C920152}"/>
            </a:ext>
          </a:extLst>
        </xdr:cNvPr>
        <xdr:cNvGrpSpPr/>
      </xdr:nvGrpSpPr>
      <xdr:grpSpPr>
        <a:xfrm>
          <a:off x="4053746" y="57149"/>
          <a:ext cx="8701894" cy="21559628"/>
          <a:chOff x="4010025" y="57149"/>
          <a:chExt cx="8608205" cy="21918767"/>
        </a:xfrm>
      </xdr:grpSpPr>
      <xdr:grpSp>
        <xdr:nvGrpSpPr>
          <xdr:cNvPr id="14" name="Group 13">
            <a:extLst>
              <a:ext uri="{FF2B5EF4-FFF2-40B4-BE49-F238E27FC236}">
                <a16:creationId xmlns:a16="http://schemas.microsoft.com/office/drawing/2014/main" id="{F213AD3D-669A-7FA9-0E13-A546C9E91462}"/>
              </a:ext>
            </a:extLst>
          </xdr:cNvPr>
          <xdr:cNvGrpSpPr/>
        </xdr:nvGrpSpPr>
        <xdr:grpSpPr>
          <a:xfrm>
            <a:off x="4067175" y="57149"/>
            <a:ext cx="8551055" cy="4695826"/>
            <a:chOff x="4333875" y="57149"/>
            <a:chExt cx="9122555" cy="4695826"/>
          </a:xfrm>
        </xdr:grpSpPr>
        <xdr:pic>
          <xdr:nvPicPr>
            <xdr:cNvPr id="2" name="Picture 1">
              <a:extLst>
                <a:ext uri="{FF2B5EF4-FFF2-40B4-BE49-F238E27FC236}">
                  <a16:creationId xmlns:a16="http://schemas.microsoft.com/office/drawing/2014/main" id="{1010ADF7-D688-902F-1A80-73336BAE9CAC}"/>
                </a:ext>
              </a:extLst>
            </xdr:cNvPr>
            <xdr:cNvPicPr>
              <a:picLocks noChangeAspect="1"/>
            </xdr:cNvPicPr>
          </xdr:nvPicPr>
          <xdr:blipFill>
            <a:blip xmlns:r="http://schemas.openxmlformats.org/officeDocument/2006/relationships" r:embed="rId1"/>
            <a:stretch>
              <a:fillRect/>
            </a:stretch>
          </xdr:blipFill>
          <xdr:spPr>
            <a:xfrm>
              <a:off x="4333875" y="57149"/>
              <a:ext cx="9122555" cy="4695826"/>
            </a:xfrm>
            <a:prstGeom prst="rect">
              <a:avLst/>
            </a:prstGeom>
            <a:ln w="28575">
              <a:solidFill>
                <a:sysClr val="windowText" lastClr="000000"/>
              </a:solidFill>
            </a:ln>
          </xdr:spPr>
        </xdr:pic>
        <xdr:sp macro="" textlink="">
          <xdr:nvSpPr>
            <xdr:cNvPr id="7" name="TextBox 6">
              <a:extLst>
                <a:ext uri="{FF2B5EF4-FFF2-40B4-BE49-F238E27FC236}">
                  <a16:creationId xmlns:a16="http://schemas.microsoft.com/office/drawing/2014/main" id="{38557460-B3D7-611C-2BC1-FA47CF9785F7}"/>
                </a:ext>
              </a:extLst>
            </xdr:cNvPr>
            <xdr:cNvSpPr txBox="1"/>
          </xdr:nvSpPr>
          <xdr:spPr>
            <a:xfrm>
              <a:off x="12592050" y="381000"/>
              <a:ext cx="352425"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1</a:t>
              </a:r>
            </a:p>
          </xdr:txBody>
        </xdr:sp>
      </xdr:grpSp>
      <xdr:grpSp>
        <xdr:nvGrpSpPr>
          <xdr:cNvPr id="13" name="Group 12">
            <a:extLst>
              <a:ext uri="{FF2B5EF4-FFF2-40B4-BE49-F238E27FC236}">
                <a16:creationId xmlns:a16="http://schemas.microsoft.com/office/drawing/2014/main" id="{FAEF12F2-6DC0-B624-F616-930553314487}"/>
              </a:ext>
            </a:extLst>
          </xdr:cNvPr>
          <xdr:cNvGrpSpPr/>
        </xdr:nvGrpSpPr>
        <xdr:grpSpPr>
          <a:xfrm>
            <a:off x="4010025" y="5219699"/>
            <a:ext cx="8590638" cy="5210175"/>
            <a:chOff x="4276725" y="5219699"/>
            <a:chExt cx="9124038" cy="5210175"/>
          </a:xfrm>
        </xdr:grpSpPr>
        <xdr:pic>
          <xdr:nvPicPr>
            <xdr:cNvPr id="3" name="Picture 2">
              <a:extLst>
                <a:ext uri="{FF2B5EF4-FFF2-40B4-BE49-F238E27FC236}">
                  <a16:creationId xmlns:a16="http://schemas.microsoft.com/office/drawing/2014/main" id="{3A81BEFE-62ED-DD96-BDDC-06CCFF54E977}"/>
                </a:ext>
              </a:extLst>
            </xdr:cNvPr>
            <xdr:cNvPicPr>
              <a:picLocks noChangeAspect="1"/>
            </xdr:cNvPicPr>
          </xdr:nvPicPr>
          <xdr:blipFill>
            <a:blip xmlns:r="http://schemas.openxmlformats.org/officeDocument/2006/relationships" r:embed="rId2"/>
            <a:stretch>
              <a:fillRect/>
            </a:stretch>
          </xdr:blipFill>
          <xdr:spPr>
            <a:xfrm>
              <a:off x="4276725" y="5219699"/>
              <a:ext cx="9124038" cy="5210175"/>
            </a:xfrm>
            <a:prstGeom prst="rect">
              <a:avLst/>
            </a:prstGeom>
            <a:ln w="28575">
              <a:solidFill>
                <a:sysClr val="windowText" lastClr="000000"/>
              </a:solidFill>
            </a:ln>
          </xdr:spPr>
        </xdr:pic>
        <xdr:sp macro="" textlink="">
          <xdr:nvSpPr>
            <xdr:cNvPr id="8" name="TextBox 7">
              <a:extLst>
                <a:ext uri="{FF2B5EF4-FFF2-40B4-BE49-F238E27FC236}">
                  <a16:creationId xmlns:a16="http://schemas.microsoft.com/office/drawing/2014/main" id="{5C76B7A7-418E-4BEA-A35E-C8D89841C09A}"/>
                </a:ext>
              </a:extLst>
            </xdr:cNvPr>
            <xdr:cNvSpPr txBox="1"/>
          </xdr:nvSpPr>
          <xdr:spPr>
            <a:xfrm>
              <a:off x="12468225" y="5391149"/>
              <a:ext cx="352425"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2</a:t>
              </a:r>
            </a:p>
          </xdr:txBody>
        </xdr:sp>
      </xdr:grpSp>
      <xdr:grpSp>
        <xdr:nvGrpSpPr>
          <xdr:cNvPr id="11" name="Group 10">
            <a:extLst>
              <a:ext uri="{FF2B5EF4-FFF2-40B4-BE49-F238E27FC236}">
                <a16:creationId xmlns:a16="http://schemas.microsoft.com/office/drawing/2014/main" id="{C9911EEC-BB19-7CD4-F1AB-2C517F19572B}"/>
              </a:ext>
            </a:extLst>
          </xdr:cNvPr>
          <xdr:cNvGrpSpPr/>
        </xdr:nvGrpSpPr>
        <xdr:grpSpPr>
          <a:xfrm>
            <a:off x="4029074" y="17030700"/>
            <a:ext cx="8562975" cy="4945216"/>
            <a:chOff x="4295774" y="17030700"/>
            <a:chExt cx="9134475" cy="4945216"/>
          </a:xfrm>
        </xdr:grpSpPr>
        <xdr:pic>
          <xdr:nvPicPr>
            <xdr:cNvPr id="6" name="Picture 5">
              <a:extLst>
                <a:ext uri="{FF2B5EF4-FFF2-40B4-BE49-F238E27FC236}">
                  <a16:creationId xmlns:a16="http://schemas.microsoft.com/office/drawing/2014/main" id="{2A5CF0DC-2087-45E4-06FC-24172988D157}"/>
                </a:ext>
              </a:extLst>
            </xdr:cNvPr>
            <xdr:cNvPicPr>
              <a:picLocks noChangeAspect="1"/>
            </xdr:cNvPicPr>
          </xdr:nvPicPr>
          <xdr:blipFill>
            <a:blip xmlns:r="http://schemas.openxmlformats.org/officeDocument/2006/relationships" r:embed="rId3"/>
            <a:stretch>
              <a:fillRect/>
            </a:stretch>
          </xdr:blipFill>
          <xdr:spPr>
            <a:xfrm>
              <a:off x="4295774" y="17030700"/>
              <a:ext cx="9134475" cy="4945216"/>
            </a:xfrm>
            <a:prstGeom prst="rect">
              <a:avLst/>
            </a:prstGeom>
            <a:ln w="28575">
              <a:solidFill>
                <a:sysClr val="windowText" lastClr="000000"/>
              </a:solidFill>
            </a:ln>
          </xdr:spPr>
        </xdr:pic>
        <xdr:sp macro="" textlink="">
          <xdr:nvSpPr>
            <xdr:cNvPr id="9" name="TextBox 8">
              <a:extLst>
                <a:ext uri="{FF2B5EF4-FFF2-40B4-BE49-F238E27FC236}">
                  <a16:creationId xmlns:a16="http://schemas.microsoft.com/office/drawing/2014/main" id="{67E0A91F-B143-48C5-825D-ECEA7B838914}"/>
                </a:ext>
              </a:extLst>
            </xdr:cNvPr>
            <xdr:cNvSpPr txBox="1"/>
          </xdr:nvSpPr>
          <xdr:spPr>
            <a:xfrm>
              <a:off x="12563475" y="17211674"/>
              <a:ext cx="352425"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4</a:t>
              </a:r>
            </a:p>
          </xdr:txBody>
        </xdr:sp>
      </xdr:grpSp>
      <xdr:grpSp>
        <xdr:nvGrpSpPr>
          <xdr:cNvPr id="12" name="Group 11">
            <a:extLst>
              <a:ext uri="{FF2B5EF4-FFF2-40B4-BE49-F238E27FC236}">
                <a16:creationId xmlns:a16="http://schemas.microsoft.com/office/drawing/2014/main" id="{CD68EE4D-DA6C-7675-2AB3-868A9AB7524A}"/>
              </a:ext>
            </a:extLst>
          </xdr:cNvPr>
          <xdr:cNvGrpSpPr/>
        </xdr:nvGrpSpPr>
        <xdr:grpSpPr>
          <a:xfrm>
            <a:off x="4057650" y="11277600"/>
            <a:ext cx="8546576" cy="5314950"/>
            <a:chOff x="4324350" y="11277600"/>
            <a:chExt cx="9079976" cy="5314950"/>
          </a:xfrm>
        </xdr:grpSpPr>
        <xdr:pic>
          <xdr:nvPicPr>
            <xdr:cNvPr id="5" name="Picture 4">
              <a:extLst>
                <a:ext uri="{FF2B5EF4-FFF2-40B4-BE49-F238E27FC236}">
                  <a16:creationId xmlns:a16="http://schemas.microsoft.com/office/drawing/2014/main" id="{9719C871-052A-B2C6-6AC0-13982CCAE917}"/>
                </a:ext>
              </a:extLst>
            </xdr:cNvPr>
            <xdr:cNvPicPr>
              <a:picLocks noChangeAspect="1"/>
            </xdr:cNvPicPr>
          </xdr:nvPicPr>
          <xdr:blipFill>
            <a:blip xmlns:r="http://schemas.openxmlformats.org/officeDocument/2006/relationships" r:embed="rId4"/>
            <a:stretch>
              <a:fillRect/>
            </a:stretch>
          </xdr:blipFill>
          <xdr:spPr>
            <a:xfrm>
              <a:off x="4324350" y="11277600"/>
              <a:ext cx="9079976" cy="5314950"/>
            </a:xfrm>
            <a:prstGeom prst="rect">
              <a:avLst/>
            </a:prstGeom>
            <a:ln w="28575">
              <a:solidFill>
                <a:sysClr val="windowText" lastClr="000000"/>
              </a:solidFill>
            </a:ln>
          </xdr:spPr>
        </xdr:pic>
        <xdr:sp macro="" textlink="">
          <xdr:nvSpPr>
            <xdr:cNvPr id="10" name="TextBox 9">
              <a:extLst>
                <a:ext uri="{FF2B5EF4-FFF2-40B4-BE49-F238E27FC236}">
                  <a16:creationId xmlns:a16="http://schemas.microsoft.com/office/drawing/2014/main" id="{C41C4C8F-5049-43F8-8A5F-F2D8B18F7285}"/>
                </a:ext>
              </a:extLst>
            </xdr:cNvPr>
            <xdr:cNvSpPr txBox="1"/>
          </xdr:nvSpPr>
          <xdr:spPr>
            <a:xfrm>
              <a:off x="12830175" y="11506199"/>
              <a:ext cx="352425"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3</a:t>
              </a:r>
            </a:p>
          </xdr:txBody>
        </xdr:sp>
      </xdr:grpSp>
    </xdr:grpSp>
    <xdr:clientData/>
  </xdr:twoCellAnchor>
</xdr:wsDr>
</file>

<file path=xl/persons/person.xml><?xml version="1.0" encoding="utf-8"?>
<personList xmlns="http://schemas.microsoft.com/office/spreadsheetml/2018/threadedcomments" xmlns:x="http://schemas.openxmlformats.org/spreadsheetml/2006/main">
  <person displayName="Pesaran, Ahmad" id="{2C2C4BEA-CB55-446A-BA57-88AB25201322}" userId="S::apesaran@nrel.gov::2b6520c5-1386-497c-8b4f-dc57dace0761" providerId="AD"/>
  <person displayName="von Kuegelgen, Theresa" id="{371C6FE6-DBCE-4266-BB13-0FC61FE0BDA1}" userId="S::tvonkueg@nrel.gov::b9280b42-6e46-42c2-8903-b705ffb727e2" providerId="AD"/>
  <person displayName="Putsche, Vicky" id="{E9698ADD-6194-4801-A696-0490CFD63F87}" userId="S::vputsche@nrel.gov::31f28e80-1326-4412-9b41-05eedc0fedde"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3" connectionId="1" xr16:uid="{BABCA093-0B15-419A-896E-B720F11296F3}" autoFormatId="16" applyNumberFormats="0" applyBorderFormats="0" applyFontFormats="0" applyPatternFormats="0" applyAlignmentFormats="0" applyWidthHeightFormats="0">
  <queryTableRefresh nextId="83">
    <queryTableFields count="40">
      <queryTableField id="1" name="ID" tableColumnId="1"/>
      <queryTableField id="2" name="Status" tableColumnId="2"/>
      <queryTableField id="3" name="Supply Chain Segment" tableColumnId="3"/>
      <queryTableField id="4" name="Company" tableColumnId="4"/>
      <queryTableField id="5" name="NAATBatt Member" tableColumnId="5"/>
      <queryTableField id="6" name="Facility Name" tableColumnId="6"/>
      <queryTableField id="45" name="Product/Facility Type" tableColumnId="7"/>
      <queryTableField id="8" name="Product" tableColumnId="8"/>
      <queryTableField id="33" name="Company Website" tableColumnId="9"/>
      <queryTableField id="10" name="Facility Address" tableColumnId="10"/>
      <queryTableField id="11" name="Facility City" tableColumnId="11"/>
      <queryTableField id="12" name="Facility State or Province" tableColumnId="12"/>
      <queryTableField id="13" name="Facility Country" tableColumnId="13"/>
      <queryTableField id="14" name="Facility Zip" tableColumnId="14"/>
      <queryTableField id="15" name="Facility Phone" tableColumnId="15"/>
      <queryTableField id="16" name="Latitude" tableColumnId="16"/>
      <queryTableField id="17" name="Longitude" tableColumnId="17"/>
      <queryTableField id="18" name="Facility Workforce" tableColumnId="18"/>
      <queryTableField id="19" name="Production Capacity" tableColumnId="19"/>
      <queryTableField id="30" name="Production Units" tableColumnId="30"/>
      <queryTableField id="21" name="HQ Company" tableColumnId="21"/>
      <queryTableField id="34" name="HQ Company Website" tableColumnId="20"/>
      <queryTableField id="23" name="HQ City" tableColumnId="23"/>
      <queryTableField id="24" name="HQ State or Province" tableColumnId="24"/>
      <queryTableField id="25" name="HQ Country" tableColumnId="25"/>
      <queryTableField id="26" name="QC" tableColumnId="26"/>
      <queryTableField id="27" name="QC Date" tableColumnId="27"/>
      <queryTableField id="28" name="Sources" tableColumnId="28"/>
      <queryTableField id="36" name="Brief Company Profile" tableColumnId="32"/>
      <queryTableField id="38" name="Summary Word Count" tableColumnId="34"/>
      <queryTableField id="29" name="Notes" tableColumnId="29"/>
      <queryTableField id="55" name="Contact" tableColumnId="39"/>
      <queryTableField id="56" name="Contact Email" tableColumnId="40"/>
      <queryTableField id="57" name="Contact Phone" tableColumnId="41"/>
      <queryTableField id="78" name="Long Description" tableColumnId="22"/>
      <queryTableField id="37" name="Sources2" tableColumnId="33"/>
      <queryTableField id="58" name="Contact email" tableColumnId="42"/>
      <queryTableField id="79" name="Column1" tableColumnId="35"/>
      <queryTableField id="31" name="Supply  Chain Segment" tableColumnId="31"/>
      <queryTableField id="80" name="Long description" tableColumnId="36"/>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936F2F4-8333-4328-B2D3-5F48E62D2F01}" name="Append2" displayName="Append2" ref="A1:AN1029" tableType="queryTable" totalsRowShown="0">
  <autoFilter ref="A1:AN1029" xr:uid="{3936F2F4-8333-4328-B2D3-5F48E62D2F01}"/>
  <tableColumns count="40">
    <tableColumn id="1" xr3:uid="{C0CE4644-2EBC-4788-82BF-587F6A8F4D8F}" uniqueName="1" name="ID" queryTableFieldId="1"/>
    <tableColumn id="2" xr3:uid="{9593A791-33A6-4FFB-B0F3-1B3561E8DFCE}" uniqueName="2" name="Status" queryTableFieldId="2" dataDxfId="545"/>
    <tableColumn id="3" xr3:uid="{8F9EB1D0-9611-4ACD-8665-4AAFE109CB82}" uniqueName="3" name="Supply Chain Segment" queryTableFieldId="3" dataDxfId="544"/>
    <tableColumn id="4" xr3:uid="{8DFA7806-8B7E-43CF-98D7-074B91F5D330}" uniqueName="4" name="Company" queryTableFieldId="4" dataDxfId="543"/>
    <tableColumn id="5" xr3:uid="{4949A52C-9A3C-4735-8B3A-AB52BDFEB201}" uniqueName="5" name="NAATBatt Member" queryTableFieldId="5" dataDxfId="542"/>
    <tableColumn id="6" xr3:uid="{8B48F797-CEBB-4EBB-B654-F644EBFCDA01}" uniqueName="6" name="Facility Name" queryTableFieldId="6" dataDxfId="541"/>
    <tableColumn id="7" xr3:uid="{CD1B2860-1C0A-452C-85E9-42791C9C6FD3}" uniqueName="7" name="Product/Facility Type" queryTableFieldId="45" dataDxfId="540"/>
    <tableColumn id="8" xr3:uid="{C05515D0-5B1B-49F9-A205-2B4C0DE57FB1}" uniqueName="8" name="Product" queryTableFieldId="8" dataDxfId="539"/>
    <tableColumn id="9" xr3:uid="{4A55F084-6BD2-435C-A621-67AFDE8681C8}" uniqueName="9" name="Company Website" queryTableFieldId="33" dataDxfId="538"/>
    <tableColumn id="10" xr3:uid="{2C456EA8-815B-4B8A-8D1E-F73872B4EDD4}" uniqueName="10" name="Facility Address" queryTableFieldId="10" dataDxfId="537"/>
    <tableColumn id="11" xr3:uid="{DCCBE198-F8FA-413C-91AD-752CCA8CBF35}" uniqueName="11" name="Facility City" queryTableFieldId="11" dataDxfId="536"/>
    <tableColumn id="12" xr3:uid="{C596B325-3E8A-449E-9473-9F44B4C16EE0}" uniqueName="12" name="Facility State or Province" queryTableFieldId="12" dataDxfId="535"/>
    <tableColumn id="13" xr3:uid="{EA5B25D0-7B20-47AD-AF83-504DEFA13923}" uniqueName="13" name="Facility Country" queryTableFieldId="13" dataDxfId="534"/>
    <tableColumn id="14" xr3:uid="{F199DE4B-A7F9-471D-97A5-1CADCA05F8EC}" uniqueName="14" name="Facility Zip" queryTableFieldId="14"/>
    <tableColumn id="15" xr3:uid="{4AA750BB-1827-4458-80E4-2AD242A3B8B7}" uniqueName="15" name="Facility Phone" queryTableFieldId="15"/>
    <tableColumn id="16" xr3:uid="{23EB478A-95B3-4A13-BCF2-9BCC2C353322}" uniqueName="16" name="Latitude" queryTableFieldId="16"/>
    <tableColumn id="17" xr3:uid="{E761C5F6-644B-4EDE-969D-43D12A9B938A}" uniqueName="17" name="Longitude" queryTableFieldId="17"/>
    <tableColumn id="18" xr3:uid="{F66360E0-4FEA-4F3E-8B84-08474F046960}" uniqueName="18" name="Facility Workforce" queryTableFieldId="18"/>
    <tableColumn id="19" xr3:uid="{1E1EBA70-638B-40FE-8D65-8FE91CE32320}" uniqueName="19" name="Production Capacity" queryTableFieldId="19"/>
    <tableColumn id="30" xr3:uid="{9809873A-4856-4E04-8337-DA4F1E3A1900}" uniqueName="30" name="Production Units" queryTableFieldId="30" dataDxfId="533"/>
    <tableColumn id="21" xr3:uid="{4D08DAEA-FFBC-4B8A-B2EB-9A4071A1F365}" uniqueName="21" name="HQ Company" queryTableFieldId="21" dataDxfId="532"/>
    <tableColumn id="20" xr3:uid="{4D568E88-E701-4C5C-9646-81A60637952C}" uniqueName="20" name="HQ Company Website" queryTableFieldId="34" dataDxfId="531"/>
    <tableColumn id="23" xr3:uid="{BA1BFF7D-D7B6-4416-AD00-6DE695466429}" uniqueName="23" name="HQ City" queryTableFieldId="23" dataDxfId="530"/>
    <tableColumn id="24" xr3:uid="{04A07478-0C94-4E37-B3C3-04C289DD56C3}" uniqueName="24" name="HQ State or Province" queryTableFieldId="24" dataDxfId="529"/>
    <tableColumn id="25" xr3:uid="{C7114B69-8FCB-4EE7-A8E5-CCB77F4B149C}" uniqueName="25" name="HQ Country" queryTableFieldId="25" dataDxfId="528"/>
    <tableColumn id="26" xr3:uid="{66AC7D3E-8FA4-472D-BC73-B7886ED056FA}" uniqueName="26" name="QC" queryTableFieldId="26" dataDxfId="527"/>
    <tableColumn id="27" xr3:uid="{BF96B0E4-4774-4763-94A3-8E2347C21F21}" uniqueName="27" name="QC Date" queryTableFieldId="27"/>
    <tableColumn id="28" xr3:uid="{BCDD0FA4-F23A-49B4-8B28-EA640F9A3886}" uniqueName="28" name="Sources" queryTableFieldId="28" dataDxfId="526"/>
    <tableColumn id="32" xr3:uid="{341348E5-9694-40EE-9D30-873221C397DF}" uniqueName="32" name="Brief Company Profile" queryTableFieldId="36"/>
    <tableColumn id="34" xr3:uid="{243A8066-2DCC-4CD0-B56C-317866819FBD}" uniqueName="34" name="Summary Word Count" queryTableFieldId="38"/>
    <tableColumn id="29" xr3:uid="{A4507418-16B3-4A30-B77D-1137A399F85D}" uniqueName="29" name="Notes" queryTableFieldId="29" dataDxfId="525"/>
    <tableColumn id="39" xr3:uid="{185C5A7F-00E7-40CB-B01F-5B73F8A5E455}" uniqueName="39" name="Contact" queryTableFieldId="55"/>
    <tableColumn id="40" xr3:uid="{92B93A2B-1A23-4E5C-B69F-C1C17DB71484}" uniqueName="40" name="Contact email" queryTableFieldId="56"/>
    <tableColumn id="41" xr3:uid="{8F55A2E0-C638-4F13-A633-58352EB08A92}" uniqueName="41" name="Contact Phone" queryTableFieldId="57"/>
    <tableColumn id="22" xr3:uid="{1C83AD4E-7E44-4EA1-984C-A4C97D2CBBC4}" uniqueName="22" name="Long Description" queryTableFieldId="78"/>
    <tableColumn id="33" xr3:uid="{030B3E3D-ABFF-4AAE-97EE-16A304EE4381}" uniqueName="33" name="Sources2" queryTableFieldId="37"/>
    <tableColumn id="42" xr3:uid="{E9BBFE7B-09AB-43A7-8D0E-D6F0EAE27D40}" uniqueName="42" name="Contact Email2" queryTableFieldId="58"/>
    <tableColumn id="35" xr3:uid="{DD9C1CA3-ED06-4512-82EB-A7F87884373E}" uniqueName="35" name="Column1" queryTableFieldId="79"/>
    <tableColumn id="31" xr3:uid="{9B24B6F4-CA6C-474E-B86E-64125D5269D4}" uniqueName="31" name="Supply  Chain Segment" queryTableFieldId="31" dataDxfId="524"/>
    <tableColumn id="36" xr3:uid="{32DC5C45-8CBF-4BAF-8111-201ED199467E}" uniqueName="36" name="Long description3" queryTableFieldId="80"/>
  </tableColumns>
  <tableStyleInfo name="TableStyleMedium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0B77D38-11E7-4472-A990-21E15A97A821}" name="Service" displayName="Service" ref="A1:AG121" totalsRowShown="0" headerRowDxfId="155" dataDxfId="154">
  <autoFilter ref="A1:AG121" xr:uid="{40B77D38-11E7-4472-A990-21E15A97A821}"/>
  <sortState xmlns:xlrd2="http://schemas.microsoft.com/office/spreadsheetml/2017/richdata2" ref="A2:AG116">
    <sortCondition ref="D1:D116"/>
  </sortState>
  <tableColumns count="33">
    <tableColumn id="1" xr3:uid="{44A8B3D2-44AC-462D-92C8-65BF66B2182C}" name="ID" dataDxfId="153"/>
    <tableColumn id="22" xr3:uid="{F5597960-6387-44F0-B44D-28785ABBC282}" name="Status" dataDxfId="152"/>
    <tableColumn id="19" xr3:uid="{D2A12A62-AD58-4783-8B75-18AEA8DBB0FC}" name="Supply Chain Segment" dataDxfId="151"/>
    <tableColumn id="2" xr3:uid="{A2B9171D-4F5B-4D27-947B-5434F5B6A2ED}" name="Company" dataDxfId="150"/>
    <tableColumn id="18" xr3:uid="{D4550D5F-9812-45BA-AC23-BFED235E8F11}" name="NAATBatt Member" dataDxfId="149"/>
    <tableColumn id="28" xr3:uid="{344F153E-0104-4EB1-9EF6-653B6E38BC42}" name="Product/Facility Type" dataDxfId="148"/>
    <tableColumn id="3" xr3:uid="{2A64EDA6-D270-4CBE-B394-6663FBCAEFD5}" name="Product" dataDxfId="147"/>
    <tableColumn id="29" xr3:uid="{E94BC6DB-67F4-495E-B333-1EC2DA3122AA}" name="Company Website" dataDxfId="146"/>
    <tableColumn id="4" xr3:uid="{CDE22419-18B0-43B5-9B3D-EC02640CCA42}" name="Facility Address" dataDxfId="145"/>
    <tableColumn id="5" xr3:uid="{1405B256-DC3F-4DFF-BCB5-CC7C08A67A96}" name="Facility City" dataDxfId="144"/>
    <tableColumn id="6" xr3:uid="{DBD8E629-E0DA-48B0-8ED4-32F6BD2FBF9F}" name="Facility State or Province" dataDxfId="143"/>
    <tableColumn id="7" xr3:uid="{B468D35C-6A75-4408-A19D-3800ED094244}" name="Facility Country" dataDxfId="142"/>
    <tableColumn id="8" xr3:uid="{D93714F5-4AF2-4462-B7BB-AEFF9FF29C3F}" name="Facility Zip" dataDxfId="141"/>
    <tableColumn id="10" xr3:uid="{C3CC01D8-E4B3-4465-A26F-9AC240BCED4B}" name="Facility Phone" dataDxfId="140"/>
    <tableColumn id="20" xr3:uid="{A4160AC3-1A3D-4414-84B9-1BCBE826973F}" name="Latitude" dataDxfId="139"/>
    <tableColumn id="21" xr3:uid="{CB06ADFE-14F0-46AB-A818-BF1B7CAC713D}" name="Longitude" dataDxfId="138"/>
    <tableColumn id="11" xr3:uid="{DF239618-2BF1-4651-8D76-BA022675ED66}" name="Facility Workforce" dataDxfId="137" dataCellStyle="Comma"/>
    <tableColumn id="13" xr3:uid="{4878129D-6FF9-4368-B902-E79C3D5DDB66}" name="HQ Company" dataDxfId="136"/>
    <tableColumn id="12" xr3:uid="{B2C1CCF9-2832-4591-8C94-79D8EEA39025}" name="HQ Company Website" dataDxfId="135"/>
    <tableColumn id="14" xr3:uid="{5E712CC4-7664-4A8D-9FD0-83302067AF87}" name="HQ City" dataDxfId="134"/>
    <tableColumn id="15" xr3:uid="{0860D598-DCF5-4EDA-8046-BFAE4D197B09}" name="HQ State or Province" dataDxfId="133"/>
    <tableColumn id="16" xr3:uid="{EF994E3B-04C3-4693-8B66-362984CA995B}" name="HQ Country" dataDxfId="132"/>
    <tableColumn id="24" xr3:uid="{870870DD-E788-496D-BC6C-504FA02D4903}" name="QC" dataDxfId="131"/>
    <tableColumn id="25" xr3:uid="{540AD6C8-E60E-43A5-BA0A-0B21B5E27666}" name="QC Date" dataDxfId="130"/>
    <tableColumn id="17" xr3:uid="{42969D3A-3D0E-4BC7-BC95-B15E954A1D30}" name="Sources" dataDxfId="129"/>
    <tableColumn id="23" xr3:uid="{D12FE978-9EEE-4E9E-89D8-1B6D27922CEC}" name="Notes" dataDxfId="128"/>
    <tableColumn id="26" xr3:uid="{C6FD6A54-74D4-4033-A7AE-7FC0979753C6}" name="Brief Company Profile" dataDxfId="127"/>
    <tableColumn id="27" xr3:uid="{135E3B48-AE29-472E-B338-AFCEBFD95BD9}" name="Sources2" dataDxfId="126"/>
    <tableColumn id="30" xr3:uid="{5193EB4B-1377-4881-9A14-22388EDA3145}" name="Summary Word Count" dataDxfId="125">
      <calculatedColumnFormula>IF(LEN(TRIM(AA2))=0,0,LEN(TRIM(AA2))-LEN(SUBSTITUTE(AA2," ",""))+1)</calculatedColumnFormula>
    </tableColumn>
    <tableColumn id="31" xr3:uid="{68B0786D-7E84-4D41-841A-65B621B844F3}" name="Contact" dataDxfId="124"/>
    <tableColumn id="32" xr3:uid="{AA1787F2-AC26-4C0F-BB2C-5B49916BDE6C}" name="Contact Email" dataDxfId="123"/>
    <tableColumn id="33" xr3:uid="{C9E30B2D-A838-48D1-9ED7-6EC06410B2AD}" name="Contact Phone" dataDxfId="122">
      <calculatedColumnFormula>IF(LEN(TRIM(AD2))=0,0,LEN(TRIM(AD2))-LEN(SUBSTITUTE(AD2," ",""))+1)</calculatedColumnFormula>
    </tableColumn>
    <tableColumn id="9" xr3:uid="{2F83D267-E757-430C-AF14-B6BCFF463D5D}" name="Long Description" dataDxfId="121"/>
  </tableColumns>
  <tableStyleInfo name="TableStyleMedium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F3EAC10-6AAD-4897-B8C2-35891DA11DCF}" name="Modeling" displayName="Modeling" ref="A1:AG35" totalsRowShown="0" headerRowDxfId="120" dataDxfId="119">
  <autoFilter ref="A1:AG35" xr:uid="{CF3EAC10-6AAD-4897-B8C2-35891DA11DCF}"/>
  <sortState xmlns:xlrd2="http://schemas.microsoft.com/office/spreadsheetml/2017/richdata2" ref="A2:AG33">
    <sortCondition ref="D1:D33"/>
  </sortState>
  <tableColumns count="33">
    <tableColumn id="1" xr3:uid="{297D658A-2E5C-490B-813F-3A42689B2C65}" name="ID" dataDxfId="118"/>
    <tableColumn id="23" xr3:uid="{BEC9F1AC-B2CE-4D33-9BC7-AB59A307352D}" name="Status" dataDxfId="117"/>
    <tableColumn id="20" xr3:uid="{2213351A-E39A-4EFF-A596-1C4078430B16}" name="Supply  Chain Segment" dataDxfId="116"/>
    <tableColumn id="2" xr3:uid="{90E059A7-16F7-471C-9269-15FFB6ED2B44}" name="Company" dataDxfId="115"/>
    <tableColumn id="19" xr3:uid="{84C55272-483E-47FC-86AF-42310A7F26A5}" name="NAATBatt Member" dataDxfId="114"/>
    <tableColumn id="27" xr3:uid="{5CDC939D-BDD9-4CA5-96CB-C555C84C1471}" name="Product/Facility Type" dataDxfId="113"/>
    <tableColumn id="3" xr3:uid="{F29C2D92-A764-4D94-A948-9C1360A6BA64}" name="Product" dataDxfId="112"/>
    <tableColumn id="24" xr3:uid="{FBBF0711-ED25-4BD2-93E1-F1336BE867BB}" name="Company Website" dataDxfId="111"/>
    <tableColumn id="4" xr3:uid="{72E79213-7872-4228-90DB-00224AD1F0A2}" name="Facility Address" dataDxfId="110"/>
    <tableColumn id="5" xr3:uid="{8D2FBF44-C481-4E13-8886-F457180ACFD0}" name="Facility City" dataDxfId="109"/>
    <tableColumn id="6" xr3:uid="{3E40D6B2-D332-4154-BA93-2984D8D52253}" name="Facility State or Province" dataDxfId="108"/>
    <tableColumn id="7" xr3:uid="{A56EA0CC-C1BE-44EC-B9D9-7DBE658CB4F0}" name="Facility Country" dataDxfId="107"/>
    <tableColumn id="8" xr3:uid="{AC682211-0B05-4CE3-A54C-AAAA274E0188}" name="Facility Zip" dataDxfId="106"/>
    <tableColumn id="10" xr3:uid="{C002B5B0-8801-4841-A990-B08C7393FCF0}" name="Facility Phone" dataDxfId="105"/>
    <tableColumn id="11" xr3:uid="{8A1FCAD6-26A4-40D6-932F-1B2FD8D75340}" name="Facility Workforce" dataDxfId="104" dataCellStyle="Comma"/>
    <tableColumn id="13" xr3:uid="{B15FBB38-5BBE-4313-92BE-E225CAF19949}" name="HQ Company" dataDxfId="103"/>
    <tableColumn id="12" xr3:uid="{1D875D46-B29A-4BD8-95C4-9BE7C836BC8A}" name="HQ Company Website" dataDxfId="102"/>
    <tableColumn id="14" xr3:uid="{C3C51C52-C244-4B8D-B673-520D75D7F906}" name="HQ City" dataDxfId="101"/>
    <tableColumn id="15" xr3:uid="{C92E6551-5234-47A5-83D7-BE47322666E2}" name="HQ State or Province" dataDxfId="100"/>
    <tableColumn id="16" xr3:uid="{A02FA351-7765-4493-8FEA-E68CA798B8A1}" name="HQ Country" dataDxfId="99"/>
    <tableColumn id="25" xr3:uid="{8F9D7A9B-A744-4158-9EB2-3E1C0A7082A1}" name="QC" dataDxfId="98"/>
    <tableColumn id="26" xr3:uid="{3949853A-4B32-4ECE-93E4-8465428A7949}" name="QC Date" dataDxfId="97"/>
    <tableColumn id="17" xr3:uid="{4AB5F0CF-6FC7-4646-9748-AF82365898AE}" name="Sources" dataDxfId="96"/>
    <tableColumn id="18" xr3:uid="{7DEC9F7F-4E90-4800-94DD-C0BEE8CC2D1A}" name="Notes" dataDxfId="95"/>
    <tableColumn id="21" xr3:uid="{88408910-8F68-45E2-83C4-04BA4CE3AC1A}" name="Latitude" dataDxfId="94"/>
    <tableColumn id="22" xr3:uid="{7BDABE91-056B-4A38-91FC-40DF832CD36E}" name="Longitude" dataDxfId="93"/>
    <tableColumn id="28" xr3:uid="{B3EE8D7F-0605-4ED2-B046-D8EDFCBEBEDB}" name="Brief Company Profile" dataDxfId="92"/>
    <tableColumn id="29" xr3:uid="{453916C6-372A-4771-97D8-74C3992CCBD7}" name="Sources2" dataDxfId="91"/>
    <tableColumn id="30" xr3:uid="{C0A521E0-E9DF-4E6B-A2A1-2FCFF590491D}" name="Summary Word Count" dataDxfId="90">
      <calculatedColumnFormula>IF(LEN(TRIM(AA2))=0,0,LEN(TRIM(AA2))-LEN(SUBSTITUTE(AA2," ",""))+1)</calculatedColumnFormula>
    </tableColumn>
    <tableColumn id="31" xr3:uid="{5ABF8D7B-91B2-4F16-9734-58C91EA85A42}" name="Contact" dataDxfId="89"/>
    <tableColumn id="32" xr3:uid="{8E861A47-706F-461A-817B-3BDA48D62DFF}" name="Contact email" dataDxfId="88"/>
    <tableColumn id="33" xr3:uid="{38330749-8DFA-4B56-A87C-1BFF4D74AFEA}" name="Contact Phone" dataDxfId="87">
      <calculatedColumnFormula>IF(LEN(TRIM(AD2))=0,0,LEN(TRIM(AD2))-LEN(SUBSTITUTE(AD2," ",""))+1)</calculatedColumnFormula>
    </tableColumn>
    <tableColumn id="9" xr3:uid="{15393ADE-08B4-4BCE-908E-55B4926E3FFE}" name="Long Description" dataDxfId="86"/>
  </tableColumns>
  <tableStyleInfo name="TableStyleMedium3"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114F677-104E-43B3-B043-AA27F8B62A23}" name="Distributors" displayName="Distributors" ref="A1:AF22" totalsRowShown="0" headerRowDxfId="85" dataDxfId="84">
  <autoFilter ref="A1:AF22" xr:uid="{40B77D38-11E7-4472-A990-21E15A97A821}"/>
  <sortState xmlns:xlrd2="http://schemas.microsoft.com/office/spreadsheetml/2017/richdata2" ref="A2:AF22">
    <sortCondition ref="D1:D22"/>
  </sortState>
  <tableColumns count="32">
    <tableColumn id="1" xr3:uid="{798F5D71-FAE7-463F-BE27-2D484EC546C5}" name="ID" dataDxfId="83"/>
    <tableColumn id="22" xr3:uid="{596262EB-E68E-4ED5-B1F1-A922B5B55A51}" name="Status" dataDxfId="82"/>
    <tableColumn id="19" xr3:uid="{535BCDB1-3E45-464E-97F6-7E4CAE2232B5}" name="Supply Chain Segment" dataDxfId="81"/>
    <tableColumn id="2" xr3:uid="{8A3FD553-B736-4911-BAF3-5BBF4AC4550B}" name="Company" dataDxfId="80"/>
    <tableColumn id="18" xr3:uid="{A67A2EE8-E476-47D1-8C62-7D5EB77FAC6D}" name="NAATBatt Member" dataDxfId="79"/>
    <tableColumn id="28" xr3:uid="{21021E0C-F2E5-462B-A07C-813E606BA826}" name="Product/Facility Type" dataDxfId="78"/>
    <tableColumn id="3" xr3:uid="{DBCA845E-7323-495A-B3B2-862D45921D1E}" name="Product" dataDxfId="77"/>
    <tableColumn id="26" xr3:uid="{B2E53E20-B6F0-4E26-8D37-1E244FFA613C}" name="Company Website" dataDxfId="76"/>
    <tableColumn id="4" xr3:uid="{4B27F220-F11D-42CC-A52D-B9B36DFFD7EE}" name="Facility Address" dataDxfId="75"/>
    <tableColumn id="5" xr3:uid="{DFBCB3E2-65BD-4CC5-9A72-A8171554997A}" name="Facility City" dataDxfId="74"/>
    <tableColumn id="6" xr3:uid="{4053C206-0F86-4208-AFB9-00F924EDFD98}" name="Facility State or Province" dataDxfId="73"/>
    <tableColumn id="7" xr3:uid="{D90670F6-5E75-4AD5-977F-0C395440A762}" name="Facility Country" dataDxfId="72"/>
    <tableColumn id="8" xr3:uid="{27324182-3118-4FC1-B705-3672515863A3}" name="Facility Zip" dataDxfId="71"/>
    <tableColumn id="10" xr3:uid="{6A0C560A-70C6-4F58-9A3A-CAEB6DFA27CC}" name="Facility Phone" dataDxfId="70"/>
    <tableColumn id="20" xr3:uid="{EA770764-07BE-42EB-A798-D3AA2F987C00}" name="Latitude" dataDxfId="69"/>
    <tableColumn id="21" xr3:uid="{B95AB9A9-FB1B-451D-96E1-091BEF115FB7}" name="Longitude" dataDxfId="68"/>
    <tableColumn id="11" xr3:uid="{D981A46C-0D49-4232-B645-80AD63518D6B}" name="Facility Workforce" dataDxfId="67" dataCellStyle="Comma"/>
    <tableColumn id="13" xr3:uid="{6E73F5E9-F51F-4B89-A9B8-752D9A99CC96}" name="HQ Company" dataDxfId="66"/>
    <tableColumn id="12" xr3:uid="{A5124700-62AC-44BD-9974-5B24058393F3}" name="HQ Company Website" dataDxfId="65"/>
    <tableColumn id="14" xr3:uid="{7A52BDED-0BE8-4E9D-9045-82B3309561BE}" name="HQ City" dataDxfId="64"/>
    <tableColumn id="15" xr3:uid="{CB745FF6-2150-4855-A6FC-9DF247B0BBA6}" name="HQ State or Province" dataDxfId="63"/>
    <tableColumn id="16" xr3:uid="{18DA3EE8-BDAE-4E36-9140-194CB501DD25}" name="HQ Country" dataDxfId="62"/>
    <tableColumn id="24" xr3:uid="{1F6BDC1A-CDD1-4F44-84F8-E35C0BCC9E36}" name="QC" dataDxfId="61"/>
    <tableColumn id="25" xr3:uid="{F8B66FCB-116F-4678-8BED-AFE5B751C89A}" name="QC Date" dataDxfId="60"/>
    <tableColumn id="17" xr3:uid="{3458F85C-C8D6-4515-8BFE-5C83DBDB1F86}" name="Sources" dataDxfId="59"/>
    <tableColumn id="23" xr3:uid="{D62A591C-150D-4DE0-869E-3198ADB6CCDA}" name="Notes" dataDxfId="58"/>
    <tableColumn id="27" xr3:uid="{08591472-ED7D-4A32-A242-ED8477F4698F}" name="Brief Company Profile" dataDxfId="57"/>
    <tableColumn id="29" xr3:uid="{D8DAC52C-DB9F-45BB-87C5-41A8DE5A43B7}" name="Sources2" dataDxfId="56"/>
    <tableColumn id="30" xr3:uid="{92D03BDA-D703-4CE8-88C1-2A0F015CBC25}" name="Summary Word Count" dataDxfId="55">
      <calculatedColumnFormula>IF(LEN(TRIM(AA2))=0,0,LEN(TRIM(AA2))-LEN(SUBSTITUTE(AA2," ",""))+1)</calculatedColumnFormula>
    </tableColumn>
    <tableColumn id="9" xr3:uid="{383C0828-784B-2842-A7D4-E1B540DE3CF2}" name="Contact" dataDxfId="54"/>
    <tableColumn id="31" xr3:uid="{AD044875-C03E-C04A-BE29-17E869B799DA}" name="Contact email" dataDxfId="53"/>
    <tableColumn id="32" xr3:uid="{5135DCB5-9BC0-6D46-9F76-ABC8646043E9}" name="Contact Phone" dataDxfId="52"/>
  </tableColumns>
  <tableStyleInfo name="TableStyleMedium3"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4B329E4-C1FF-47F6-8CDC-E5EE4A0DB4C4}" name="Professional" displayName="Professional" ref="A1:AG38" totalsRowShown="0" headerRowDxfId="51" dataDxfId="50">
  <autoFilter ref="A1:AG38" xr:uid="{44B329E4-C1FF-47F6-8CDC-E5EE4A0DB4C4}"/>
  <sortState xmlns:xlrd2="http://schemas.microsoft.com/office/spreadsheetml/2017/richdata2" ref="A2:AG38">
    <sortCondition ref="D1:D38"/>
  </sortState>
  <tableColumns count="33">
    <tableColumn id="1" xr3:uid="{F7DD8322-D862-487F-A24E-4EF0425592C0}" name="ID" dataDxfId="49"/>
    <tableColumn id="2" xr3:uid="{60878AF7-C1CA-46B4-8563-469F0784D548}" name="Status" dataDxfId="48"/>
    <tableColumn id="3" xr3:uid="{96EF785A-1B0E-444C-9B5E-8BA0454B087B}" name="Supply Chain Segment" dataDxfId="47"/>
    <tableColumn id="4" xr3:uid="{083BAEB4-2E76-46D6-A721-0B77B6BBA6B5}" name="Company" dataDxfId="46"/>
    <tableColumn id="5" xr3:uid="{CBAD6BDB-789A-4DEC-9634-CABE9D22F4B3}" name="NAATBatt Member" dataDxfId="45"/>
    <tableColumn id="6" xr3:uid="{A81795CE-2D30-4F7F-919F-13363BF954D3}" name="Product/Facility Type" dataDxfId="44"/>
    <tableColumn id="7" xr3:uid="{554FF182-F2C2-44DB-8491-6F9845DDE1CE}" name="Product" dataDxfId="43"/>
    <tableColumn id="8" xr3:uid="{4B66DA56-7670-46AD-BD93-DC9C1A698511}" name="Company Website" dataDxfId="42"/>
    <tableColumn id="9" xr3:uid="{D2F7C89D-2239-42B8-BCD8-E6153D7F6A7C}" name="Facility Address" dataDxfId="41"/>
    <tableColumn id="10" xr3:uid="{CA90464B-2B38-470F-BB26-EB369497A5E9}" name="Facility City" dataDxfId="40"/>
    <tableColumn id="11" xr3:uid="{59CA0500-BECD-42BD-96B6-79FE93612648}" name="Facility State or Province" dataDxfId="39"/>
    <tableColumn id="12" xr3:uid="{CCB711E0-A3D3-419F-8DD6-23E4F309E282}" name="Facility Country" dataDxfId="38"/>
    <tableColumn id="13" xr3:uid="{F0476F9D-DBD8-43AA-A3CB-86AB8A8F66E6}" name="Facility Zip" dataDxfId="37"/>
    <tableColumn id="14" xr3:uid="{BBC8CE6A-59FE-422A-9D5F-98C4AF2D4BE0}" name="Facility Phone" dataDxfId="36"/>
    <tableColumn id="15" xr3:uid="{5B59B4F5-17D8-4C79-A18C-6C17223B9B99}" name="Latitude" dataDxfId="35"/>
    <tableColumn id="16" xr3:uid="{5F2D263C-1C72-458C-B95F-0EA4D057F13F}" name="Longitude" dataDxfId="34"/>
    <tableColumn id="17" xr3:uid="{D90A6940-C72E-4E84-8AFB-64A7B379F7EF}" name="Facility Workforce" dataDxfId="33"/>
    <tableColumn id="18" xr3:uid="{C9DFA6F5-945F-4C3E-AB02-8ED5679AE6BB}" name="HQ Company" dataDxfId="32"/>
    <tableColumn id="19" xr3:uid="{DCE7DE3D-F7A6-4252-A739-3F4D6CBB892E}" name="HQ Company Website" dataDxfId="31"/>
    <tableColumn id="20" xr3:uid="{84013CBB-8EF5-4A5F-A824-EA3E872BF1DD}" name="HQ City" dataDxfId="30"/>
    <tableColumn id="21" xr3:uid="{AACF3E30-C38D-4278-A378-F09AC3700642}" name="HQ State or Province" dataDxfId="29"/>
    <tableColumn id="22" xr3:uid="{84F69B2D-BCC6-4311-AB06-E26E6E9D7848}" name="HQ Country" dataDxfId="28"/>
    <tableColumn id="23" xr3:uid="{F99C4B57-93F4-4E84-8D5F-06B8525F4EAE}" name="QC" dataDxfId="27"/>
    <tableColumn id="24" xr3:uid="{2714D42D-A724-4F6E-BAE9-F0CFC023A12D}" name="QC Date" dataDxfId="26"/>
    <tableColumn id="25" xr3:uid="{8881B141-DCDB-49A2-BDFE-F086DD218161}" name="Sources" dataDxfId="25"/>
    <tableColumn id="26" xr3:uid="{99D7CE76-6E29-4F49-B05D-51175B9966FD}" name="Notes" dataDxfId="24"/>
    <tableColumn id="28" xr3:uid="{930CE33C-4B1E-4523-9D91-CEF27DEB3869}" name="Brief Company Profile" dataDxfId="23"/>
    <tableColumn id="29" xr3:uid="{62C9E1F6-DA54-4B1D-BB84-DCA759F561B2}" name="Sources2" dataDxfId="22"/>
    <tableColumn id="30" xr3:uid="{B76E6DAB-CB47-4A43-B508-1E2CCFFD666F}" name="Summary Word Count" dataDxfId="21">
      <calculatedColumnFormula>IF(LEN(TRIM(AA2))=0,0,LEN(TRIM(AA2))-LEN(SUBSTITUTE(AA2," ",""))+1)</calculatedColumnFormula>
    </tableColumn>
    <tableColumn id="27" xr3:uid="{D288F214-A55D-2647-B2B5-4832AF982CFE}" name="Contact" dataDxfId="20"/>
    <tableColumn id="32" xr3:uid="{4AC6E7D4-2617-7949-84CB-94C8D6D29872}" name="Contact Email" dataDxfId="19"/>
    <tableColumn id="33" xr3:uid="{0705452B-DE3B-8944-8BA8-E90BBA5AE642}" name="Contact Phone" dataDxfId="18"/>
    <tableColumn id="31" xr3:uid="{84DCB9AF-EAA5-4ED2-A31C-2FF842789D40}" name="Long description" dataDxfId="17"/>
  </tableColumns>
  <tableStyleInfo name="TableStyleMedium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905DC12-BDE4-43DD-B642-BEBE535407C3}" name="RawMatl" displayName="RawMatl" ref="A1:AI89" totalsRowShown="0" headerRowDxfId="523" dataDxfId="522">
  <autoFilter ref="A1:AI89" xr:uid="{04A5C0F7-EC33-4754-84A5-98E4CB5FD256}"/>
  <sortState xmlns:xlrd2="http://schemas.microsoft.com/office/spreadsheetml/2017/richdata2" ref="A2:AI88">
    <sortCondition ref="D1:D88"/>
  </sortState>
  <tableColumns count="35">
    <tableColumn id="1" xr3:uid="{80A8C9AD-04FC-4DCA-8BAE-9E364133E642}" name="ID" dataDxfId="521"/>
    <tableColumn id="2" xr3:uid="{C6500413-1712-4CED-8E64-D264DF73A59E}" name="Status" dataDxfId="520"/>
    <tableColumn id="27" xr3:uid="{2FE88838-1945-4168-8357-29125C479500}" name="Supply Chain Segment" dataDxfId="519"/>
    <tableColumn id="3" xr3:uid="{E25AE20E-FDEB-4E24-A69B-617018CE853E}" name="Company" dataDxfId="518"/>
    <tableColumn id="26" xr3:uid="{EBA59C22-0194-4659-8B0E-31651F78FBEA}" name="NAATBatt Member" dataDxfId="517"/>
    <tableColumn id="4" xr3:uid="{00FBC3AE-B5EE-4FEA-AFFF-7EA2C0EE5268}" name="Facility Name" dataDxfId="516"/>
    <tableColumn id="6" xr3:uid="{2A358181-ED84-4263-AF15-2562C769998D}" name="Product/Facility Type" dataDxfId="515"/>
    <tableColumn id="7" xr3:uid="{8C03AC95-B492-49B4-8447-2ACB5D395DA7}" name="Product" dataDxfId="514"/>
    <tableColumn id="15" xr3:uid="{4BB19276-6383-400D-BBB8-960AFCA93767}" name="Company Website" dataDxfId="513" dataCellStyle="Hyperlink"/>
    <tableColumn id="9" xr3:uid="{9D429F2A-01BE-420E-8AEA-EEE516368A31}" name="Facility Address" dataDxfId="512"/>
    <tableColumn id="10" xr3:uid="{F241AA53-0314-4F0B-9578-183EA9116765}" name="Facility City" dataDxfId="511"/>
    <tableColumn id="11" xr3:uid="{FC78AFDC-CFED-440F-978C-3F413E167CA9}" name="Facility State or Province" dataDxfId="510"/>
    <tableColumn id="12" xr3:uid="{A5949261-8165-4492-AE4E-4E34366AA637}" name="Facility Country" dataDxfId="509"/>
    <tableColumn id="13" xr3:uid="{FADBAC93-55F4-4566-BB5B-2DDE428618C7}" name="Facility Zip" dataDxfId="508"/>
    <tableColumn id="14" xr3:uid="{AD704563-0094-48C9-A468-69E220468622}" name="Facility Phone" dataDxfId="507"/>
    <tableColumn id="28" xr3:uid="{8968BC5A-5045-4A91-A5B1-B2C3C700CA4F}" name="Latitude" dataDxfId="506"/>
    <tableColumn id="29" xr3:uid="{C02E8E2B-640E-4F15-A4FD-A14A4A6052CB}" name="Longitude" dataDxfId="505"/>
    <tableColumn id="16" xr3:uid="{33C1C54E-107F-4B89-8319-D7AFC4A7F7F6}" name="Facility Workforce" dataDxfId="504" dataCellStyle="Comma"/>
    <tableColumn id="17" xr3:uid="{78042228-5429-40F6-87ED-4C2F98CC50CF}" name="Production Capacity" dataDxfId="503" dataCellStyle="Comma"/>
    <tableColumn id="18" xr3:uid="{753CAE47-D250-4D2A-842D-DD33436C8E6A}" name="Production Units" dataDxfId="502"/>
    <tableColumn id="19" xr3:uid="{70437DCA-3CA1-4FEE-AAA0-E84D4AD81518}" name="HQ Company" dataDxfId="501"/>
    <tableColumn id="31" xr3:uid="{6F2EE4BE-619B-49FE-A84B-8A7CA95D7293}" name="HQ Company Website" dataDxfId="500" dataCellStyle="Hyperlink"/>
    <tableColumn id="21" xr3:uid="{938B441C-8D39-481D-A986-FA9A594F5AA7}" name="HQ City" dataDxfId="499"/>
    <tableColumn id="22" xr3:uid="{A0C4E3D6-149D-47A0-9E04-22BC610FA2A7}" name="HQ State or Province" dataDxfId="498"/>
    <tableColumn id="23" xr3:uid="{7015F627-7A3C-4F0B-B39A-5298902D8A38}" name="HQ Country" dataDxfId="497"/>
    <tableColumn id="5" xr3:uid="{F220FE80-270E-4E8C-B049-090087A226E5}" name="QC" dataDxfId="496"/>
    <tableColumn id="30" xr3:uid="{110632B9-7948-4C8A-B12D-6BB7A82797D8}" name="QC Date" dataDxfId="495"/>
    <tableColumn id="24" xr3:uid="{8828E4E7-722D-4013-AE27-C1286F1EB271}" name="Sources" dataDxfId="494"/>
    <tableColumn id="8" xr3:uid="{2B7A372C-214F-4EE8-B54C-193210D2BA28}" name="Brief Company Profile" dataDxfId="493"/>
    <tableColumn id="32" xr3:uid="{86F6433A-0D7C-4110-A2C4-2915C6C07533}" name="Summary Word Count" dataDxfId="492"/>
    <tableColumn id="20" xr3:uid="{F0450801-B48E-479E-849C-D0BAC90C7F99}" name="Notes"/>
    <tableColumn id="36" xr3:uid="{D9834AF4-3C1F-423D-B1D9-8EB2B8ECCAA8}" name="Contact" dataDxfId="491"/>
    <tableColumn id="37" xr3:uid="{A225D748-F5F9-4383-AF6F-46C1C8E338BD}" name="Contact email" dataDxfId="490"/>
    <tableColumn id="25" xr3:uid="{CBEFBA23-7DC7-4CFF-B2BA-FD3084DC1C93}" name="Contact Phone" dataDxfId="489"/>
    <tableColumn id="33" xr3:uid="{3C32A9C3-BD23-4F15-9FCD-D4905652FBD4}" name="Long Description" dataDxfId="488"/>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38C9A24-1F18-41A0-A653-F353BA04B75F}" name="BGMatl" displayName="BGMatl" ref="A1:AI130" totalsRowShown="0" headerRowDxfId="487" dataDxfId="486">
  <autoFilter ref="A1:AI130" xr:uid="{04A5C0F7-EC33-4754-84A5-98E4CB5FD256}"/>
  <sortState xmlns:xlrd2="http://schemas.microsoft.com/office/spreadsheetml/2017/richdata2" ref="A2:AI127">
    <sortCondition ref="D1:D127"/>
  </sortState>
  <tableColumns count="35">
    <tableColumn id="1" xr3:uid="{78A5E41A-334F-45D8-91AE-09A3D22B3C0E}" name="ID" dataDxfId="485"/>
    <tableColumn id="2" xr3:uid="{B7BB1F8C-921A-42E4-912C-5E2C77268C12}" name="Status" dataDxfId="484"/>
    <tableColumn id="27" xr3:uid="{92572C9A-861B-4E7A-90EF-29A653619B56}" name="Supply Chain Segment" dataDxfId="483"/>
    <tableColumn id="3" xr3:uid="{CDA28AEB-9044-4E70-BF51-91F10328BFE1}" name="Company" dataDxfId="482"/>
    <tableColumn id="26" xr3:uid="{F176D6AA-B978-483D-B8F0-58A6D88A1031}" name="NAATBatt Member" dataDxfId="481"/>
    <tableColumn id="4" xr3:uid="{271A4C7E-A07C-4A58-9117-68E8997EB9B3}" name="Facility Name" dataDxfId="480"/>
    <tableColumn id="6" xr3:uid="{7014B2FD-C91C-4065-AE64-572051258DC7}" name="Product/Facility Type" dataDxfId="479"/>
    <tableColumn id="7" xr3:uid="{DD1665BE-7CF6-4B15-ACF0-8C909DE474FE}" name="Product" dataDxfId="478"/>
    <tableColumn id="34" xr3:uid="{3D83F69D-CB41-4EFE-9401-ADCF896A0E7C}" name="Company Website" dataDxfId="477" dataCellStyle="Hyperlink"/>
    <tableColumn id="9" xr3:uid="{C4EC2786-CF7C-4B0C-95F8-8FBF4C6E6CF6}" name="Facility Address" dataDxfId="476"/>
    <tableColumn id="10" xr3:uid="{4C655994-47A3-4A4D-94A2-7D247895F4AA}" name="Facility City" dataDxfId="475"/>
    <tableColumn id="11" xr3:uid="{22D1BECC-ED9B-400F-8DAC-97BD21BE17CD}" name="Facility State or Province" dataDxfId="474"/>
    <tableColumn id="12" xr3:uid="{92F4E012-B7B1-4301-BEF9-EEBA4649A6F9}" name="Facility Country" dataDxfId="473"/>
    <tableColumn id="13" xr3:uid="{DD9257B6-7AAC-475E-ADAE-A0A45F889BAC}" name="Facility Zip" dataDxfId="472"/>
    <tableColumn id="14" xr3:uid="{3CD75AE7-7EEE-4B7A-B818-F58320819ABA}" name="Facility Phone" dataDxfId="471"/>
    <tableColumn id="28" xr3:uid="{B1F03A3D-75FC-4F86-8F2A-7A7CD28547C2}" name="Latitude" dataDxfId="470"/>
    <tableColumn id="29" xr3:uid="{BB87720C-5FA9-4A98-8A31-0FB6565A6FA0}" name="Longitude" dataDxfId="469"/>
    <tableColumn id="16" xr3:uid="{AF4243C0-EC98-4A01-8A30-FE9D7AEE7193}" name="Facility Workforce" dataDxfId="468" dataCellStyle="Comma"/>
    <tableColumn id="17" xr3:uid="{5E584D40-48BB-493D-9014-A6CC8EAF6875}" name="Production Capacity" dataDxfId="467" dataCellStyle="Comma"/>
    <tableColumn id="18" xr3:uid="{74935F5D-F789-4E0D-BCE1-6B9BAB557203}" name="Production Units" dataDxfId="466"/>
    <tableColumn id="19" xr3:uid="{6230A98C-1029-4FC0-AEAB-360D89DCECD5}" name="HQ Company" dataDxfId="465"/>
    <tableColumn id="35" xr3:uid="{4B1CBCC6-612B-4492-B2E7-297B500A75DD}" name="HQ Company Website" dataDxfId="464" dataCellStyle="Hyperlink"/>
    <tableColumn id="21" xr3:uid="{FB6164F5-12D6-4B00-9142-669013DA0E97}" name="HQ City" dataDxfId="463"/>
    <tableColumn id="22" xr3:uid="{1FD1DD90-0EE6-4F57-A770-27657090CF53}" name="HQ State or Province" dataDxfId="462"/>
    <tableColumn id="23" xr3:uid="{972ACA3D-447C-4560-A70D-44674CE5434D}" name="HQ Country" dataDxfId="461"/>
    <tableColumn id="5" xr3:uid="{F93C6B19-42F3-444E-8AFA-202BC16D2599}" name="QC" dataDxfId="460"/>
    <tableColumn id="30" xr3:uid="{D5350E87-79D4-4D68-B5B5-A2DCCDD32E9F}" name="QC Date" dataDxfId="459"/>
    <tableColumn id="24" xr3:uid="{7FFC8D99-5B9F-4F17-BC03-54FE454B4EBC}" name="Sources" dataDxfId="458"/>
    <tableColumn id="25" xr3:uid="{BF32A797-6664-48AD-97AC-2D996899D414}" name="Notes" dataDxfId="457"/>
    <tableColumn id="31" xr3:uid="{7C722800-5FE4-4B24-BAF7-B33123913C5B}" name="Brief Company Profile" dataDxfId="456"/>
    <tableColumn id="33" xr3:uid="{E27BA226-8B37-43CD-B562-70336B0EA213}" name="Summary Word Count" dataDxfId="455">
      <calculatedColumnFormula>IF(LEN(TRIM(AD2))=0,0,LEN(TRIM(AD2))-LEN(SUBSTITUTE(AD2," ",""))+1)</calculatedColumnFormula>
    </tableColumn>
    <tableColumn id="8" xr3:uid="{E4C76900-F89E-9641-94E7-FD36B4BCF500}" name="Contact" dataDxfId="454"/>
    <tableColumn id="15" xr3:uid="{FE8EBCF2-A336-6346-92B5-8FB6038178D5}" name="Contact email" dataDxfId="453"/>
    <tableColumn id="20" xr3:uid="{CCEEEBA4-95A1-5745-966F-974AC16F6317}" name="Contact Phone" dataDxfId="452"/>
    <tableColumn id="32" xr3:uid="{17EEE7C6-8CEC-4E5F-B717-634D80A31545}" name="Long Description" dataDxfId="451"/>
  </tableColumns>
  <tableStyleInfo name="TableStyleMedium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16AE805-3490-432D-957E-FF9808432D92}" name="Other" displayName="Other" ref="A1:AJ75" totalsRowShown="0" headerRowDxfId="450" dataDxfId="449">
  <autoFilter ref="A1:AJ75" xr:uid="{04A5C0F7-EC33-4754-84A5-98E4CB5FD256}"/>
  <sortState xmlns:xlrd2="http://schemas.microsoft.com/office/spreadsheetml/2017/richdata2" ref="A2:AJ72">
    <sortCondition ref="D1:D72"/>
  </sortState>
  <tableColumns count="36">
    <tableColumn id="1" xr3:uid="{BA70EAE5-28A5-4FCE-80AA-F1F90A643E75}" name="ID" dataDxfId="448"/>
    <tableColumn id="2" xr3:uid="{E08079FA-DB11-4070-AF7B-EDB4C4925CB4}" name="Status" dataDxfId="447"/>
    <tableColumn id="27" xr3:uid="{499049DE-A3BF-4FD2-9F51-412E7AD121FA}" name="Supply Chain Segment" dataDxfId="446"/>
    <tableColumn id="3" xr3:uid="{F5A54977-4C03-4489-80C6-442758A97AAA}" name="Company" dataDxfId="445"/>
    <tableColumn id="26" xr3:uid="{7A16E1EA-BCE9-4C88-A930-0BC4D3EE0DF9}" name="NAATBatt Member" dataDxfId="444"/>
    <tableColumn id="4" xr3:uid="{4C180E5D-F91D-4437-A797-FA64A8888922}" name="Facility Name" dataDxfId="443"/>
    <tableColumn id="6" xr3:uid="{ABBB0F91-1DBC-46FE-BF3A-3E6862F6C099}" name="Product/Facility Type" dataDxfId="442"/>
    <tableColumn id="7" xr3:uid="{8FF724CC-F2FA-4654-B40F-C86D52F48412}" name="Product" dataDxfId="441"/>
    <tableColumn id="8" xr3:uid="{B9F9C67C-854A-4681-B0A0-879622D4EA50}" name="Company Website" dataDxfId="440"/>
    <tableColumn id="9" xr3:uid="{B7DF56A1-29F0-4CE6-8311-6FCFD9C36221}" name="Facility Address" dataDxfId="439"/>
    <tableColumn id="10" xr3:uid="{D23F20F5-6553-445E-9F30-9D12E666BC25}" name="Facility City" dataDxfId="438"/>
    <tableColumn id="11" xr3:uid="{C7B66D63-7CE7-40C0-957A-AA28E543BEFA}" name="Facility State or Province" dataDxfId="437"/>
    <tableColumn id="12" xr3:uid="{2496AD53-C717-43A4-889E-425CB14E7AA5}" name="Facility Country" dataDxfId="436"/>
    <tableColumn id="13" xr3:uid="{51D4DB9B-2059-41CD-9A84-8EC3F1D2D173}" name="Facility Zip" dataDxfId="435"/>
    <tableColumn id="14" xr3:uid="{0F40B516-26E8-4939-912C-82CDDCAFD77E}" name="Facility Phone" dataDxfId="434"/>
    <tableColumn id="28" xr3:uid="{3A1379B6-9179-4478-98FD-BA4E8350AFD3}" name="Latitude" dataDxfId="433"/>
    <tableColumn id="29" xr3:uid="{4D062B4A-5ECF-40B3-8141-4334538A9D02}" name="Longitude" dataDxfId="432"/>
    <tableColumn id="16" xr3:uid="{7D5A3CE2-97FF-4033-BECB-84ADA017058D}" name="Facility Workforce" dataDxfId="431" dataCellStyle="Comma"/>
    <tableColumn id="17" xr3:uid="{75165627-19C4-483A-BBD5-BE9246AB486F}" name="Production Capacity" dataDxfId="430" dataCellStyle="Comma"/>
    <tableColumn id="18" xr3:uid="{8BED8844-ABB3-490E-A8DA-94AA2C45CD6B}" name="Production Units" dataDxfId="429"/>
    <tableColumn id="19" xr3:uid="{EDE27D41-042C-4962-93A1-B9055837B22E}" name="HQ Company" dataDxfId="428"/>
    <tableColumn id="20" xr3:uid="{23605BCA-F628-4DDD-8539-18EA070969CD}" name="HQ Company Website" dataDxfId="427"/>
    <tableColumn id="21" xr3:uid="{97ECE8A9-AE9D-4F24-8D80-53EA4978B725}" name="HQ City" dataDxfId="426"/>
    <tableColumn id="22" xr3:uid="{E38EE38A-4D8F-4544-B8AE-26B92C9C2DD8}" name="HQ State or Province" dataDxfId="425"/>
    <tableColumn id="23" xr3:uid="{6A9E5542-73B6-41E2-9621-EFD9310E22E9}" name="HQ Country" dataDxfId="424"/>
    <tableColumn id="5" xr3:uid="{03E4D334-EEE3-49C1-AADB-F80FEB6285B8}" name="QC" dataDxfId="423"/>
    <tableColumn id="30" xr3:uid="{F65FB0ED-8596-42CE-8C06-73AD12793067}" name="QC Date" dataDxfId="422"/>
    <tableColumn id="24" xr3:uid="{A063AED1-49F0-4962-A877-5628FFAFBBE2}" name="Sources" dataDxfId="421"/>
    <tableColumn id="25" xr3:uid="{EE443ED1-16DE-434B-9145-F959A0C414DC}" name="Notes" dataDxfId="420"/>
    <tableColumn id="31" xr3:uid="{5AADE768-A4E6-4C4D-807B-9B11146CCAFD}" name="Brief Company Profile" dataDxfId="419"/>
    <tableColumn id="32" xr3:uid="{4FAE24DF-713E-4E0A-A79C-B25097480492}" name="Sources2" dataDxfId="418"/>
    <tableColumn id="33" xr3:uid="{65AB8400-513A-4781-B113-11F5D66293DC}" name="Summary Word Count" dataDxfId="417">
      <calculatedColumnFormula>IF(LEN(TRIM(AD2))=0,0,LEN(TRIM(AD2))-LEN(SUBSTITUTE(AD2," ",""))+1)</calculatedColumnFormula>
    </tableColumn>
    <tableColumn id="34" xr3:uid="{C7BB6989-A247-426C-8DEA-17C74707674A}" name="Contact" dataDxfId="416"/>
    <tableColumn id="36" xr3:uid="{CC9F1D45-C15E-4F75-A467-C03CC078ADB6}" name="Contact Email" dataDxfId="415"/>
    <tableColumn id="15" xr3:uid="{591A1BAE-B9D2-4D34-BD09-3102A16903B0}" name="Contact Phone" dataDxfId="414"/>
    <tableColumn id="35" xr3:uid="{C2FDC807-82FA-4F5B-8BE0-562BD2D755AA}" name="Long Description" dataDxfId="413"/>
  </tableColumns>
  <tableStyleInfo name="TableStyleMedium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A6FD882-0C33-4B87-A993-64AEFED6096E}" name="Cells" displayName="Cells" ref="A1:AJ117" totalsRowShown="0" headerRowDxfId="412" dataDxfId="411">
  <autoFilter ref="A1:AJ117" xr:uid="{04A5C0F7-EC33-4754-84A5-98E4CB5FD256}"/>
  <sortState xmlns:xlrd2="http://schemas.microsoft.com/office/spreadsheetml/2017/richdata2" ref="A2:AJ114">
    <sortCondition ref="D1:D114"/>
  </sortState>
  <tableColumns count="36">
    <tableColumn id="1" xr3:uid="{FEA1BA4C-CDC4-4FF4-BB93-D52547A5538E}" name="ID" dataDxfId="410" totalsRowDxfId="409"/>
    <tableColumn id="2" xr3:uid="{8C03C1E0-B094-4B49-85EF-4D86282611A5}" name="Status" dataDxfId="408" totalsRowDxfId="407"/>
    <tableColumn id="27" xr3:uid="{48585672-42D5-4D47-A05B-F6C9B2EAA9BD}" name="Supply Chain Segment" dataDxfId="406" totalsRowDxfId="405"/>
    <tableColumn id="3" xr3:uid="{9164B136-8164-4FE5-ADEA-C317F37B5834}" name="Company" dataDxfId="404" totalsRowDxfId="403"/>
    <tableColumn id="26" xr3:uid="{581085E7-A247-42C0-9B50-5549B1CD1A18}" name="NAATBatt Member" dataDxfId="402" totalsRowDxfId="401"/>
    <tableColumn id="4" xr3:uid="{F1D21BE7-6C1D-47DA-B719-45176BB892B0}" name="Facility Name" dataDxfId="400" totalsRowDxfId="399"/>
    <tableColumn id="6" xr3:uid="{49E6ACB0-73A3-4599-9CC0-2B63CAC523F3}" name="Product/Facility Type" dataDxfId="398" totalsRowDxfId="397"/>
    <tableColumn id="7" xr3:uid="{14B67283-D7B6-49EC-BB19-87DD579D719F}" name="Product" dataDxfId="396" totalsRowDxfId="395"/>
    <tableColumn id="8" xr3:uid="{89186D74-E59E-4DE8-B148-E149216DBC6D}" name="Company Website" dataDxfId="394" totalsRowDxfId="393"/>
    <tableColumn id="9" xr3:uid="{5A57D342-F886-48C8-923B-DC81CEB6B7F4}" name="Facility Address" dataDxfId="392" totalsRowDxfId="391"/>
    <tableColumn id="10" xr3:uid="{513C4FBE-7997-49D1-A790-525F09F31B69}" name="Facility City" dataDxfId="390" totalsRowDxfId="389"/>
    <tableColumn id="11" xr3:uid="{0E2ED030-01CF-480C-AB56-8897777A34C2}" name="Facility State or Province" dataDxfId="388" totalsRowDxfId="387"/>
    <tableColumn id="12" xr3:uid="{22037333-6E49-4BA4-9422-52694506F28F}" name="Facility Country" dataDxfId="386" totalsRowDxfId="385"/>
    <tableColumn id="13" xr3:uid="{4200E693-D59B-41F2-A239-197FDA97E153}" name="Facility Zip" dataDxfId="384" totalsRowDxfId="383"/>
    <tableColumn id="14" xr3:uid="{75D267A5-21A7-45F7-A6A8-6727D32BC4A5}" name="Facility Phone" dataDxfId="382" totalsRowDxfId="381"/>
    <tableColumn id="28" xr3:uid="{5B976A1A-B201-4560-B3D3-E0D57B3D3599}" name="Latitude" dataDxfId="380" totalsRowDxfId="379"/>
    <tableColumn id="29" xr3:uid="{267B7328-38B5-4FF6-BCED-11044001F83E}" name="Longitude" dataDxfId="378" totalsRowDxfId="377"/>
    <tableColumn id="16" xr3:uid="{394F4366-6E84-4EA6-BDCF-640B09F6669E}" name="Facility Workforce" dataDxfId="376" totalsRowDxfId="375" dataCellStyle="Comma"/>
    <tableColumn id="17" xr3:uid="{DAA5E69D-FC07-408E-8CED-1DBA52859D59}" name="Production Capacity" dataDxfId="374" totalsRowDxfId="373" dataCellStyle="Comma"/>
    <tableColumn id="18" xr3:uid="{F854FA67-C652-46E9-8B9A-72B130BFCE9C}" name="Production Units" dataDxfId="372" totalsRowDxfId="371"/>
    <tableColumn id="19" xr3:uid="{9E1065A0-9732-4391-A8C2-B8509B8CCCDF}" name="HQ Company" dataDxfId="370" totalsRowDxfId="369"/>
    <tableColumn id="20" xr3:uid="{6306EC28-D1F0-4588-8594-8E149AC797E7}" name="HQ Company Website" dataDxfId="368" totalsRowDxfId="367"/>
    <tableColumn id="21" xr3:uid="{786623C8-2361-4129-9A98-B04F6FA77AD1}" name="HQ City" dataDxfId="366" totalsRowDxfId="365"/>
    <tableColumn id="22" xr3:uid="{AB8DD187-A55B-4CAB-816C-5C9806C9DC4F}" name="HQ State or Province" dataDxfId="364" totalsRowDxfId="363"/>
    <tableColumn id="23" xr3:uid="{AB4C8B5D-F4AA-4A6C-AEB3-64EB6C516C99}" name="HQ Country" dataDxfId="362" totalsRowDxfId="361"/>
    <tableColumn id="5" xr3:uid="{CD403966-D7E5-49EA-A008-0B1B3310341A}" name="QC" dataDxfId="360" totalsRowDxfId="359"/>
    <tableColumn id="30" xr3:uid="{6C8CFAF0-D520-45E1-AD9E-F42B8D4F2F85}" name="QC Date" dataDxfId="358" totalsRowDxfId="357"/>
    <tableColumn id="24" xr3:uid="{12CEBC1F-588A-4B65-AACD-0F836725696C}" name="Sources" dataDxfId="356" totalsRowDxfId="355"/>
    <tableColumn id="25" xr3:uid="{86EBAA1B-6AD3-4C2E-A733-FFC2083563A4}" name="Notes" dataDxfId="354" totalsRowDxfId="353"/>
    <tableColumn id="31" xr3:uid="{6841FCD8-FC9E-4B6E-B9C4-8F0D50C85044}" name="Brief Company Profile"/>
    <tableColumn id="32" xr3:uid="{B06AED28-311D-4E1A-B8C3-715439BF65CB}" name="Sources2" dataDxfId="352"/>
    <tableColumn id="33" xr3:uid="{38A483D4-78B1-4513-AF0E-32715DB2D4F5}" name="Summary Word Count" dataDxfId="351">
      <calculatedColumnFormula>IF(LEN(TRIM(AD2))=0,0,LEN(TRIM(AD2))-LEN(SUBSTITUTE(AD2," ",""))+1)</calculatedColumnFormula>
    </tableColumn>
    <tableColumn id="34" xr3:uid="{FAFD424E-EA80-470E-9A38-7DBD0634A424}" name="Contact" dataDxfId="350"/>
    <tableColumn id="35" xr3:uid="{A440A346-83FF-451A-9317-A9774ADBC73F}" name="Contact Email" dataDxfId="349"/>
    <tableColumn id="36" xr3:uid="{4F9E30C8-ECE4-4EE4-9A8C-C6311ADBE093}" name="Contact Phone" dataDxfId="348"/>
    <tableColumn id="15" xr3:uid="{A8D7FDB1-0F33-410B-9041-E231C3F3F96C}" name="Column1" dataDxfId="347"/>
  </tableColumns>
  <tableStyleInfo name="TableStyleMedium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162F49A-75F1-4595-9E1E-DCE2DB33FF36}" name="PackMod" displayName="PackMod" ref="A1:AJ188" totalsRowShown="0" headerRowDxfId="346" dataDxfId="345">
  <autoFilter ref="A1:AJ188" xr:uid="{E162F49A-75F1-4595-9E1E-DCE2DB33FF36}"/>
  <sortState xmlns:xlrd2="http://schemas.microsoft.com/office/spreadsheetml/2017/richdata2" ref="A2:AJ186">
    <sortCondition ref="D1:D186"/>
  </sortState>
  <tableColumns count="36">
    <tableColumn id="1" xr3:uid="{4FF35959-18A7-4D50-91CA-377DF43A2BDF}" name="ID" dataDxfId="344"/>
    <tableColumn id="2" xr3:uid="{0F7685A7-7622-43C3-8933-410341FC189C}" name="Status" dataDxfId="343"/>
    <tableColumn id="24" xr3:uid="{C9EB2876-3A63-4B49-A89F-C3749B0439A2}" name="Supply Chain Segment" dataDxfId="342"/>
    <tableColumn id="3" xr3:uid="{D737A0EA-8C39-4D9D-993E-E7E5C843C165}" name="Company" dataDxfId="341"/>
    <tableColumn id="23" xr3:uid="{B8C08B3F-5B8C-448F-B22A-3CA42006F420}" name="NAATBatt Member" dataDxfId="340"/>
    <tableColumn id="4" xr3:uid="{33BC5606-AB57-46E2-9048-1E001D0D37AC}" name="Facility Name" dataDxfId="339"/>
    <tableColumn id="32" xr3:uid="{599635AB-0774-4B1C-9FB4-42318F6289D6}" name="Product/Facility Type" dataDxfId="338"/>
    <tableColumn id="5" xr3:uid="{15B88666-ED68-427C-9E45-3F68AA4337D9}" name="Product" dataDxfId="337"/>
    <tableColumn id="7" xr3:uid="{7BD20155-B9EC-4D51-8460-CE3577D55531}" name="Company Website" dataDxfId="336"/>
    <tableColumn id="8" xr3:uid="{7E4E4A16-4DDC-44D7-B9D7-3D8A08EA4952}" name="Facility Address" dataDxfId="335"/>
    <tableColumn id="9" xr3:uid="{C759ABB5-8889-4B36-95AA-281611DDB7AE}" name="Facility City" dataDxfId="334"/>
    <tableColumn id="10" xr3:uid="{17CC2F2B-C7E9-464C-AE40-B1C7E2930BED}" name="Facility State or Province" dataDxfId="333"/>
    <tableColumn id="11" xr3:uid="{CE5DB8A0-50A5-45A9-B91D-7447DC303B29}" name="Facility Country" dataDxfId="332"/>
    <tableColumn id="12" xr3:uid="{582B3974-2706-4A77-92DF-E8A4FCEEA061}" name="Facility Zip" dataDxfId="331"/>
    <tableColumn id="14" xr3:uid="{E6C66A24-E14C-4CCD-BA4C-F518B89D5E87}" name="Facility Phone" dataDxfId="330"/>
    <tableColumn id="25" xr3:uid="{BBDC6315-D7AC-43EC-AFFB-46DD444DB70D}" name="Latitude" dataDxfId="329"/>
    <tableColumn id="26" xr3:uid="{04F6510B-1C4C-43F5-A825-8B6188B2AC53}" name="Longitude" dataDxfId="328"/>
    <tableColumn id="15" xr3:uid="{FFE02878-FEBC-4490-BA12-CE36E1FDAB2A}" name="Facility Workforce" dataDxfId="327"/>
    <tableColumn id="27" xr3:uid="{C4F94CF2-C838-4ED0-A862-F38C11F8C14F}" name="Production Capacity" dataDxfId="326" dataCellStyle="Comma"/>
    <tableColumn id="28" xr3:uid="{3BA192B7-A079-4093-B368-61414DC59059}" name="Production Units" dataDxfId="325"/>
    <tableColumn id="17" xr3:uid="{6C0157F1-9273-490D-870B-3C6D07AD770A}" name="HQ Company" dataDxfId="324"/>
    <tableColumn id="16" xr3:uid="{84B76EC9-C45F-4E21-A69D-7244C8AC5B27}" name="HQ Company Website" dataDxfId="323"/>
    <tableColumn id="18" xr3:uid="{0BEF10B5-71D0-4A92-A2A6-9FA0AA8693D0}" name="HQ City" dataDxfId="322"/>
    <tableColumn id="19" xr3:uid="{A76F4BAD-D082-4CF3-8A30-871A05B4753D}" name="HQ State or Province" dataDxfId="321"/>
    <tableColumn id="20" xr3:uid="{F6659238-9A36-4065-8958-B95C1D066A5C}" name="HQ Country" dataDxfId="320"/>
    <tableColumn id="29" xr3:uid="{FE66C5A5-6CF1-40FA-BB5A-307C73360C96}" name="QC" dataDxfId="319"/>
    <tableColumn id="30" xr3:uid="{C5F5C424-E20C-46C9-83A8-FC06CBE59368}" name="QC Date" dataDxfId="318"/>
    <tableColumn id="21" xr3:uid="{5937195E-3878-42A0-B7C9-29144B2014FA}" name="Sources" dataDxfId="317"/>
    <tableColumn id="22" xr3:uid="{93C205B4-13CE-4699-9157-4E726A412B62}" name="Notes" dataDxfId="316"/>
    <tableColumn id="13" xr3:uid="{FBAFAA1D-5ED5-4757-94F3-36DA9DD1BCF8}" name="Brief Company Profile" dataDxfId="315"/>
    <tableColumn id="31" xr3:uid="{EF5998EE-C49C-4218-A832-5CF0E6D0C783}" name="Sources2" dataDxfId="314" dataCellStyle="Hyperlink"/>
    <tableColumn id="33" xr3:uid="{B8158261-29B0-4EC0-8CEC-27DB2617DEB4}" name="Summary Word Count" dataDxfId="313">
      <calculatedColumnFormula>IF(LEN(TRIM(AD2))=0,0,LEN(TRIM(AD2))-LEN(SUBSTITUTE(AD2," ",""))+1)</calculatedColumnFormula>
    </tableColumn>
    <tableColumn id="34" xr3:uid="{BB9D5E77-3AEC-42A1-8AFA-5B917F0409D4}" name="Contact" dataDxfId="312"/>
    <tableColumn id="35" xr3:uid="{ED05483F-0570-4A82-9F21-C7E231AE3474}" name="Contact email" dataDxfId="311">
      <calculatedColumnFormula>IF(LEN(TRIM(AF2))=0,0,LEN(TRIM(AF2))-LEN(SUBSTITUTE(AF2," ",""))+1)</calculatedColumnFormula>
    </tableColumn>
    <tableColumn id="36" xr3:uid="{BA076400-5686-426B-BC6F-7639237D9DA1}" name="Contact Phone" dataDxfId="310"/>
    <tableColumn id="6" xr3:uid="{07F3F974-1868-43A8-9021-7A0685A98502}" name="Column1" dataDxfId="309"/>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5B3DFBD-98A8-4242-A9C0-879BE4042BCC}" name="EOL_Tbl" displayName="EOL_Tbl" ref="A1:AL124" totalsRowShown="0" headerRowDxfId="308" dataDxfId="307" totalsRowDxfId="306">
  <autoFilter ref="A1:AL124" xr:uid="{AABE0436-461A-4C2A-81D3-83C0E20D4E02}"/>
  <sortState xmlns:xlrd2="http://schemas.microsoft.com/office/spreadsheetml/2017/richdata2" ref="A2:AL124">
    <sortCondition ref="D1:D124"/>
  </sortState>
  <tableColumns count="38">
    <tableColumn id="1" xr3:uid="{9A5180F2-A531-4A1D-81B6-EC7B7A885DFE}" name="ID" dataDxfId="305" totalsRowDxfId="304"/>
    <tableColumn id="23" xr3:uid="{A3683A11-4BC4-4897-8F6F-FD9FE1045CB8}" name="Status" dataDxfId="303" totalsRowDxfId="302"/>
    <tableColumn id="25" xr3:uid="{D49228D8-8C95-449D-A2CE-A2407F715A78}" name="Supply Chain Segment" dataDxfId="301" totalsRowDxfId="300"/>
    <tableColumn id="29" xr3:uid="{A6539525-E809-40A9-A697-1686464B7E19}" name="Company" dataDxfId="299" totalsRowDxfId="298"/>
    <tableColumn id="24" xr3:uid="{26F3506D-2B1E-4232-8E2F-D81384B554DA}" name="NAATBatt Member" dataDxfId="297" totalsRowDxfId="296"/>
    <tableColumn id="6" xr3:uid="{A2E07438-7AC5-4191-8E79-CE7A71F7ABCB}" name="Facility Name" dataDxfId="295" totalsRowDxfId="294"/>
    <tableColumn id="16" xr3:uid="{ECB1C22F-247E-4069-A138-BFFBAD2C1A4E}" name="Product/Facility Type" dataDxfId="293" totalsRowDxfId="292"/>
    <tableColumn id="33" xr3:uid="{7B109CB2-6F38-452C-BD91-D0A2748AE6DE}" name="Chemistries" dataDxfId="291" totalsRowDxfId="290"/>
    <tableColumn id="17" xr3:uid="{37CC36DF-45E4-4877-B0B3-49A41E2BE78D}" name="Feedstock" dataDxfId="289" totalsRowDxfId="288"/>
    <tableColumn id="18" xr3:uid="{67BD8626-BF92-4330-A53C-B0FF32202CCE}" name="Product" dataDxfId="287" totalsRowDxfId="286"/>
    <tableColumn id="15" xr3:uid="{7BB74746-E794-4D6F-89BB-BEE416D9405B}" name="Company Website" dataDxfId="285" totalsRowDxfId="284"/>
    <tableColumn id="7" xr3:uid="{C03D66B7-CF6E-414D-8B7E-87F0BB170BAC}" name="Facility Address" dataDxfId="283" totalsRowDxfId="282"/>
    <tableColumn id="8" xr3:uid="{A4CBFB9C-4057-4B9A-8427-863BB60834BA}" name="Facility City" dataDxfId="281" totalsRowDxfId="280"/>
    <tableColumn id="9" xr3:uid="{81FDC344-7312-40A0-8BBC-AC191789716B}" name="Facility State or Province" dataDxfId="279" totalsRowDxfId="278"/>
    <tableColumn id="10" xr3:uid="{D4666343-4970-4CA1-A3E5-68C3BFCE08C2}" name="Facility Country" dataDxfId="277" totalsRowDxfId="276"/>
    <tableColumn id="11" xr3:uid="{B316A979-9BDB-454A-A465-8CAD0FCB52EE}" name="Facility Zip" dataDxfId="275" totalsRowDxfId="274"/>
    <tableColumn id="13" xr3:uid="{86738C35-4C4B-428C-9AAA-8520E1AA580B}" name="Facility Phone" dataDxfId="273" totalsRowDxfId="272"/>
    <tableColumn id="38" xr3:uid="{2CB63641-A9C9-4B82-A745-577100EB13B3}" name="Latitude" dataDxfId="271" totalsRowDxfId="270"/>
    <tableColumn id="39" xr3:uid="{A39EB0B8-216D-4280-9F36-17105868876B}" name="Longitude" dataDxfId="269" totalsRowDxfId="268"/>
    <tableColumn id="14" xr3:uid="{9664424C-20B8-4B0A-BA31-5F5469E3B381}" name="Facility Workforce" dataDxfId="267" totalsRowDxfId="266" dataCellStyle="Comma"/>
    <tableColumn id="19" xr3:uid="{06578041-06DC-4F52-BB26-94EC8C40FCBB}" name="Capacity" dataDxfId="265" totalsRowDxfId="264" dataCellStyle="Comma"/>
    <tableColumn id="20" xr3:uid="{9FDAAB8A-F5DF-406D-8556-5481F9F2038E}" name="Capacity Units" dataDxfId="263" totalsRowDxfId="262"/>
    <tableColumn id="28" xr3:uid="{4B756008-0F51-427B-A7A6-4F670756EC30}" name="HQ Company Website" dataDxfId="261" totalsRowDxfId="260"/>
    <tableColumn id="2" xr3:uid="{C4D6CF0C-683E-4914-9161-D8069692DA4C}" name="HQ Company" dataDxfId="259" totalsRowDxfId="258"/>
    <tableColumn id="3" xr3:uid="{37B7CD36-CC52-4619-94D1-DE94519127D9}" name="HQ City" dataDxfId="257" totalsRowDxfId="256"/>
    <tableColumn id="4" xr3:uid="{88623432-D358-434D-A035-8823C69DCFA6}" name="HQ State or Province" dataDxfId="255" totalsRowDxfId="254"/>
    <tableColumn id="5" xr3:uid="{02BE3C99-D0C9-411D-AC50-6E749ADA64A4}" name="HQ Country" dataDxfId="253" totalsRowDxfId="252"/>
    <tableColumn id="30" xr3:uid="{2885A1DF-AFED-48B1-8C09-84AC6C1D8EF7}" name="QC" dataDxfId="251" totalsRowDxfId="250"/>
    <tableColumn id="31" xr3:uid="{BAA3C19F-D1E0-4718-8639-B266F43C6DF5}" name="QC Date" dataDxfId="249" totalsRowDxfId="248"/>
    <tableColumn id="21" xr3:uid="{92B4F592-F91F-4864-B189-1B7AB03CDD81}" name="Sources" dataDxfId="247" totalsRowDxfId="246"/>
    <tableColumn id="22" xr3:uid="{549A2CF5-D703-4135-8488-782A5931222D}" name="Notes" dataDxfId="245" totalsRowDxfId="244"/>
    <tableColumn id="32" xr3:uid="{93E1C77C-5A38-4F9F-8952-536FF946DA31}" name="Brief Company Profile" dataDxfId="243" totalsRowDxfId="242"/>
    <tableColumn id="34" xr3:uid="{FC4ECB4F-52B3-4758-9032-5156CE6E9D32}" name="Sources2" dataDxfId="241" totalsRowDxfId="240"/>
    <tableColumn id="35" xr3:uid="{60A2FC31-7CDE-43CD-9E14-B995EEEFA81A}" name="Summary Word Count" dataDxfId="239" totalsRowDxfId="238">
      <calculatedColumnFormula>IF(LEN(TRIM(AF2))=0,0,LEN(TRIM(AF2))-LEN(SUBSTITUTE(AF2," ",""))+1)</calculatedColumnFormula>
    </tableColumn>
    <tableColumn id="12" xr3:uid="{06B8CD8F-7BC8-674C-ACE2-B40F6C02F858}" name="Contact" dataDxfId="237" totalsRowDxfId="236"/>
    <tableColumn id="36" xr3:uid="{895BBD4A-8F8E-8540-AF13-0FC42A8CDE96}" name="Contact Email" dataDxfId="235" totalsRowDxfId="234"/>
    <tableColumn id="37" xr3:uid="{04312A86-CDC1-9245-8B6C-D49450523B92}" name="Contact Phone" dataDxfId="233" totalsRowDxfId="232"/>
    <tableColumn id="26" xr3:uid="{EDC0ED76-AF01-48B9-8EC2-50EAEACFB2C4}" name="Long Description" dataDxfId="231" totalsRowDxfId="23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DBEDBA2-C3AC-4F78-B1EE-245E8D24FB17}" name="Equip" displayName="Equip" ref="A1:AJ137" totalsRowShown="0" headerRowDxfId="229" dataDxfId="228">
  <autoFilter ref="A1:AJ137" xr:uid="{04A5C0F7-EC33-4754-84A5-98E4CB5FD256}"/>
  <sortState xmlns:xlrd2="http://schemas.microsoft.com/office/spreadsheetml/2017/richdata2" ref="A2:AJ130">
    <sortCondition ref="D1:D130"/>
  </sortState>
  <tableColumns count="36">
    <tableColumn id="1" xr3:uid="{9E915252-9A1F-4957-9454-E6006A266445}" name="ID" dataDxfId="227"/>
    <tableColumn id="2" xr3:uid="{315827F6-0731-41B0-91A0-61FD03EEF1A2}" name="Status" dataDxfId="226"/>
    <tableColumn id="27" xr3:uid="{1F2912DF-53FA-4F6B-8C2F-03599536FCE0}" name="Supply Chain Segment" dataDxfId="225"/>
    <tableColumn id="3" xr3:uid="{47E12D0E-D54F-40E3-9224-AB1905B4D3CC}" name="Company" dataDxfId="224"/>
    <tableColumn id="26" xr3:uid="{80643D72-87C5-404A-B34A-0265083765AE}" name="NAATBatt Member" dataDxfId="223"/>
    <tableColumn id="4" xr3:uid="{7BBAED09-80EE-4000-AEFC-5AA91A939B97}" name="Facility Name" dataDxfId="222"/>
    <tableColumn id="6" xr3:uid="{3992F450-067F-4FE6-95AF-2260E0655994}" name="Product/Facility Type" dataDxfId="221"/>
    <tableColumn id="7" xr3:uid="{4F396938-2A8F-4FC1-A762-F226850A8CFD}" name="Product" dataDxfId="220"/>
    <tableColumn id="8" xr3:uid="{2D768841-E958-44D1-BE97-83A0D49E43C0}" name="Company Website" dataDxfId="219"/>
    <tableColumn id="9" xr3:uid="{67310B8F-F9A3-4F8C-84B9-1CE9884C84D6}" name="Facility Address" dataDxfId="218"/>
    <tableColumn id="10" xr3:uid="{0A7FC2B3-A86A-47AD-B008-F7A06CD6573E}" name="Facility City" dataDxfId="217"/>
    <tableColumn id="11" xr3:uid="{8CB62005-6E67-4495-9AA5-8B7C37F7D272}" name="Facility State or Province" dataDxfId="216"/>
    <tableColumn id="12" xr3:uid="{FB947B08-03BC-4714-BA53-2A4AE248C4F0}" name="Facility Country" dataDxfId="215"/>
    <tableColumn id="13" xr3:uid="{AD7698BA-5BA1-4F03-B85A-C548B018A742}" name="Facility Zip" dataDxfId="214"/>
    <tableColumn id="14" xr3:uid="{0F794AAA-44A7-43FE-9CEE-D4581389B4E0}" name="Facility Phone" dataDxfId="213"/>
    <tableColumn id="28" xr3:uid="{EF1A25B0-B7B9-44DA-9048-CD1BA7871C59}" name="Latitude" dataDxfId="212"/>
    <tableColumn id="29" xr3:uid="{EB73A344-5BF7-4DB9-9783-87A6CF5C0165}" name="Longitude" dataDxfId="211"/>
    <tableColumn id="16" xr3:uid="{4C21B526-A58F-4964-A49F-EEE5F06D9480}" name="Facility Workforce" dataDxfId="210" dataCellStyle="Comma"/>
    <tableColumn id="17" xr3:uid="{3AF22D59-A18F-46D6-BF66-6DE5C7103533}" name="Production Capacity" dataDxfId="209" dataCellStyle="Comma"/>
    <tableColumn id="18" xr3:uid="{8B1B8E6A-500D-4E57-80A1-C5C146EB648E}" name="Production Units" dataDxfId="208"/>
    <tableColumn id="19" xr3:uid="{FC7D8772-B500-49D4-A15F-99F1E16BC6D3}" name="HQ Company" dataDxfId="207"/>
    <tableColumn id="20" xr3:uid="{74FAC490-C897-44AD-A49E-4D6712DCAD54}" name="HQ Company Website" dataDxfId="206"/>
    <tableColumn id="21" xr3:uid="{E51B5729-E522-4D31-A7D1-790A3EEFC0F8}" name="HQ City" dataDxfId="205"/>
    <tableColumn id="22" xr3:uid="{B088FE15-BB0B-4229-874D-91043E51679C}" name="HQ State or Province" dataDxfId="204"/>
    <tableColumn id="23" xr3:uid="{D24081C9-A4A9-454A-B764-6DD370D051FD}" name="HQ Country" dataDxfId="203"/>
    <tableColumn id="5" xr3:uid="{0EC4C6C1-17FB-4A56-B295-6E6513A3A771}" name="QC" dataDxfId="202"/>
    <tableColumn id="30" xr3:uid="{6161773A-B0B7-43CC-BBD3-7D93E2F9C520}" name="QC Date" dataDxfId="201"/>
    <tableColumn id="24" xr3:uid="{B690B9AC-CC0C-4E76-86BF-F57ED075A995}" name="Sources" dataDxfId="200"/>
    <tableColumn id="25" xr3:uid="{F24AD000-AF54-4788-A09F-39F0744EDDA9}" name="Notes" dataDxfId="199"/>
    <tableColumn id="31" xr3:uid="{680F91C3-60D3-484E-B895-74ECAD4FF9AF}" name="Brief Company Profile" dataDxfId="198"/>
    <tableColumn id="32" xr3:uid="{CBAB76F9-C09C-4010-A36F-CED4CBA613BF}" name="Sources2" dataDxfId="197"/>
    <tableColumn id="33" xr3:uid="{46780E13-1344-46B0-8CA7-006E484DC77C}" name="Summary Word Count" dataDxfId="196"/>
    <tableColumn id="34" xr3:uid="{981B8588-04D4-4242-99AB-8F17D4CEBC6A}" name="Contact" dataDxfId="195"/>
    <tableColumn id="35" xr3:uid="{9D6B81AC-E936-4BB9-9567-1E5D2D8551B8}" name="Contact Email" dataDxfId="194"/>
    <tableColumn id="36" xr3:uid="{51137F97-EEF1-44D2-ADE8-83DFECF0AF06}" name="Contact Phone" dataDxfId="193"/>
    <tableColumn id="15" xr3:uid="{39961AA3-10D7-4145-8C2D-639F53328923}" name="Column1" dataDxfId="192"/>
  </tableColumns>
  <tableStyleInfo name="TableStyleMedium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4B2668B-7519-4B3C-887E-298D70FD86CD}" name="RandD" displayName="RandD" ref="A1:AH119" totalsRowShown="0" headerRowDxfId="191" dataDxfId="190">
  <autoFilter ref="A1:AH119" xr:uid="{C4B2668B-7519-4B3C-887E-298D70FD86CD}"/>
  <sortState xmlns:xlrd2="http://schemas.microsoft.com/office/spreadsheetml/2017/richdata2" ref="A2:AH113">
    <sortCondition ref="D1:D113"/>
  </sortState>
  <tableColumns count="34">
    <tableColumn id="1" xr3:uid="{2AC36C56-5A2C-47AD-B474-2C7F88E4CE28}" name="ID" dataDxfId="189"/>
    <tableColumn id="29" xr3:uid="{4B2C75B3-8C63-4442-8844-7EB18323E0EB}" name="Status" dataDxfId="188"/>
    <tableColumn id="14" xr3:uid="{E5F3E04E-563F-4979-B0BA-85883F636898}" name="Supply Chain Segment" dataDxfId="187"/>
    <tableColumn id="2" xr3:uid="{C6BAE5FD-021B-4383-AB56-F7B8C40C98B2}" name="Company" dataDxfId="186"/>
    <tableColumn id="13" xr3:uid="{D79FC8DF-6256-4975-97F9-FFF7B9D1CFC2}" name="NAATBatt Member" dataDxfId="185"/>
    <tableColumn id="23" xr3:uid="{74481C0C-84CE-4CAC-96C2-CA579414D719}" name="Facility Name" dataDxfId="184"/>
    <tableColumn id="28" xr3:uid="{4FA13BD0-FE47-4D8A-B8A6-6E644C47E603}" name="Product/Facility Type" dataDxfId="183"/>
    <tableColumn id="3" xr3:uid="{9BF8E0FD-DBB7-4FEC-ACF9-AF2146A10E9F}" name="Product" dataDxfId="182"/>
    <tableColumn id="4" xr3:uid="{EB89A065-D510-4FD2-AF8C-F44408EA1DF4}" name="Company Website" dataDxfId="181"/>
    <tableColumn id="5" xr3:uid="{22211A70-B42C-45E3-B84F-2A850145E997}" name="Facility Address" dataDxfId="180"/>
    <tableColumn id="6" xr3:uid="{A06D0D9C-0DDC-44FF-A69D-8F6C8ED6F33F}" name="Facility City" dataDxfId="179"/>
    <tableColumn id="7" xr3:uid="{1B3EAD8E-9416-4510-B655-0C8ECEDF12AE}" name="Facility State or Province" dataDxfId="178"/>
    <tableColumn id="8" xr3:uid="{C6DC1D37-4E8E-4153-8793-FC4BE41C61B8}" name="Facility Country" dataDxfId="177"/>
    <tableColumn id="9" xr3:uid="{702A0CD6-9FAC-42E4-9AE6-8797AE7EBB8C}" name="Facility Zip" dataDxfId="176"/>
    <tableColumn id="10" xr3:uid="{F3F19F26-A6F7-4B6B-924B-46E4CABF5544}" name="Facility Phone" dataDxfId="175"/>
    <tableColumn id="15" xr3:uid="{F1A316E2-321E-4344-B9C1-BFA287833AD1}" name="Latitude" dataDxfId="174"/>
    <tableColumn id="24" xr3:uid="{CF32A53F-18D3-4E3E-85BD-E24FCFE531E4}" name="Longitude" dataDxfId="173"/>
    <tableColumn id="12" xr3:uid="{81085AA2-3C4A-4461-A8D4-78EB6A77B175}" name="Facility Workforce" dataDxfId="172" dataCellStyle="Comma"/>
    <tableColumn id="17" xr3:uid="{FB433367-F543-45C8-80D1-79CF06365417}" name="HQ Company" dataDxfId="171"/>
    <tableColumn id="16" xr3:uid="{6BAA4C4D-96DB-4965-95B8-E53FA8555960}" name="HQ Company Website" dataDxfId="170"/>
    <tableColumn id="18" xr3:uid="{7C97B8AF-18A4-42AE-A229-332139AFCBC8}" name="HQ City" dataDxfId="169"/>
    <tableColumn id="19" xr3:uid="{53E89D4A-EC5A-4FC0-A97C-E24422693611}" name="HQ State or Province" dataDxfId="168"/>
    <tableColumn id="20" xr3:uid="{EE0C7B00-873F-4D96-9F0A-36D5EA7A1B3C}" name="HQ Country" dataDxfId="167"/>
    <tableColumn id="25" xr3:uid="{A420DA98-24A8-48D2-8901-B29BA9D53E5E}" name="QC" dataDxfId="166"/>
    <tableColumn id="26" xr3:uid="{357AA9D5-EC3A-46CA-82A3-72AEBA736707}" name="QC Date" dataDxfId="165"/>
    <tableColumn id="21" xr3:uid="{167C0B8A-661F-4695-8781-E199677CF382}" name="Sources" dataDxfId="164"/>
    <tableColumn id="22" xr3:uid="{4F23485C-8ADD-4F30-8A0F-0F6F46C6F24D}" name="Notes" dataDxfId="163"/>
    <tableColumn id="27" xr3:uid="{5ED43040-1430-4013-8B3D-BBBD4F46D8A0}" name="Brief Company Profile" dataDxfId="162"/>
    <tableColumn id="30" xr3:uid="{03BF7E96-7F14-4442-BBD9-F020BDFF05D0}" name="Sources2" dataDxfId="161"/>
    <tableColumn id="31" xr3:uid="{7AF8E35E-DD05-4A60-97F7-2489150B8AB5}" name="Summary Word Count" dataDxfId="160">
      <calculatedColumnFormula>IF(LEN(TRIM(AB2))=0,0,LEN(TRIM(AB2))-LEN(SUBSTITUTE(AB2," ",""))+1)</calculatedColumnFormula>
    </tableColumn>
    <tableColumn id="32" xr3:uid="{073E90CD-1F30-4FEE-A988-703F9B178368}" name="Contact" dataDxfId="159"/>
    <tableColumn id="33" xr3:uid="{E66FF376-CDDF-4232-AD54-6194F07B1718}" name="Contact email" dataDxfId="158">
      <calculatedColumnFormula>IF(LEN(TRIM(AD2))=0,0,LEN(TRIM(AD2))-LEN(SUBSTITUTE(AD2," ",""))+1)</calculatedColumnFormula>
    </tableColumn>
    <tableColumn id="34" xr3:uid="{BF8F6116-6AC0-4DDD-8D1B-F4BCD5900E83}" name="Contact Phone" dataDxfId="157"/>
    <tableColumn id="11" xr3:uid="{D4D61596-48E1-486F-96B2-E71A975F7C02}" name="Long Description" dataDxfId="156"/>
  </tableColumns>
  <tableStyleInfo name="TableStyleMedium3"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45" dT="2024-09-25T15:42:23.76" personId="{371C6FE6-DBCE-4266-BB13-0FC61FE0BDA1}" id="{6F8FF232-734C-4083-A5BF-A6AF54386F25}">
    <text>Lowercased to be consistent with others</text>
  </threadedComment>
  <threadedComment ref="AD50" dT="2024-09-26T19:10:46.18" personId="{371C6FE6-DBCE-4266-BB13-0FC61FE0BDA1}" id="{3A242248-0DAE-4C72-AE28-80F387414288}">
    <text>Revised company name to match listing, fixed punctuation, and removed acronyms per NREL style</text>
  </threadedComment>
  <threadedComment ref="AD52" dT="2024-09-26T19:12:08.79" personId="{371C6FE6-DBCE-4266-BB13-0FC61FE0BDA1}" id="{FADF25D7-A176-4A59-910B-7BC7E757F3A0}">
    <text>Revised company name to match listing and removed acronym per NREL style</text>
  </threadedComment>
  <threadedComment ref="H59" dT="2024-09-25T15:41:44.80" personId="{371C6FE6-DBCE-4266-BB13-0FC61FE0BDA1}" id="{7BF0733E-4569-4B4C-B372-CF1C395157DE}">
    <text>Lowercased to be consistent with others</text>
  </threadedComment>
</ThreadedComments>
</file>

<file path=xl/threadedComments/threadedComment2.xml><?xml version="1.0" encoding="utf-8"?>
<ThreadedComments xmlns="http://schemas.microsoft.com/office/spreadsheetml/2018/threadedcomments" xmlns:x="http://schemas.openxmlformats.org/spreadsheetml/2006/main">
  <threadedComment ref="AD15" dT="2025-02-13T21:54:33.26" personId="{371C6FE6-DBCE-4266-BB13-0FC61FE0BDA1}" id="{CCD2E111-885D-4AE2-8E9E-2845B655738B}">
    <text>Spelled out abbreviations per NREL style</text>
  </threadedComment>
  <threadedComment ref="G34" dT="2024-09-26T19:33:59.65" personId="{371C6FE6-DBCE-4266-BB13-0FC61FE0BDA1}" id="{D8E7C713-AED8-491B-8688-17EC98621CC0}">
    <text>Lowercased for consistency with other listings</text>
  </threadedComment>
  <threadedComment ref="H36" dT="2024-09-25T15:53:41.63" personId="{371C6FE6-DBCE-4266-BB13-0FC61FE0BDA1}" id="{2380BBF5-1CEE-45A4-B079-E67DD7284FD4}">
    <text>Spelled out LFP to be consistent with other products</text>
  </threadedComment>
  <threadedComment ref="H38" dT="2024-09-25T15:57:16.62" personId="{371C6FE6-DBCE-4266-BB13-0FC61FE0BDA1}" id="{B13C52D6-EABD-4C2B-9533-562D7BD35F62}">
    <text>Lowercased to be consistent with other products</text>
  </threadedComment>
  <threadedComment ref="H43" dT="2024-09-25T16:02:34.40" personId="{371C6FE6-DBCE-4266-BB13-0FC61FE0BDA1}" id="{469F75A9-B808-4EBB-AAA0-1852238A6169}">
    <text>Lowercased and removed acronym to be consistent with other products</text>
  </threadedComment>
  <threadedComment ref="H55" dT="2024-09-25T16:11:16.72" personId="{371C6FE6-DBCE-4266-BB13-0FC61FE0BDA1}" id="{95804A6B-3A94-4890-94C6-88157B17B711}">
    <text>Capitalized “Silicon-”</text>
  </threadedComment>
  <threadedComment ref="H65" dT="2024-09-25T16:13:54.04" personId="{371C6FE6-DBCE-4266-BB13-0FC61FE0BDA1}" id="{ECD10883-98D5-4DD6-8851-9A92C4A077E4}">
    <text>Lowercased to be consistent with other products and added a hyphen</text>
  </threadedComment>
  <threadedComment ref="H77" dT="2024-09-25T16:26:05.95" personId="{371C6FE6-DBCE-4266-BB13-0FC61FE0BDA1}" id="{84E5D387-4E60-4949-94B2-820AA32AA9D4}">
    <text>Spelled out NMC for consistency with other products</text>
  </threadedComment>
  <threadedComment ref="H78" dT="2024-09-25T16:30:43.25" personId="{371C6FE6-DBCE-4266-BB13-0FC61FE0BDA1}" id="{C462A537-933B-458C-A67F-B95098159261}">
    <text>Lowercased for consistency with other products and added a hyphen</text>
  </threadedComment>
  <threadedComment ref="H91" dT="2024-09-25T16:33:53.27" personId="{371C6FE6-DBCE-4266-BB13-0FC61FE0BDA1}" id="{374547E2-AFB6-4FD4-AC7B-2BB3733D2510}">
    <text>Lowercased to be consistent with other products</text>
  </threadedComment>
</ThreadedComments>
</file>

<file path=xl/threadedComments/threadedComment3.xml><?xml version="1.0" encoding="utf-8"?>
<ThreadedComments xmlns="http://schemas.microsoft.com/office/spreadsheetml/2018/threadedcomments" xmlns:x="http://schemas.openxmlformats.org/spreadsheetml/2006/main">
  <threadedComment ref="M71" dT="2023-10-02T21:57:11.24" personId="{2C2C4BEA-CB55-446A-BA57-88AB25201322}" id="{BA458EDD-7E39-4CED-9E82-FC43886A33D3}">
    <text>Changed CAN to Canada</text>
  </threadedComment>
  <threadedComment ref="H85" dT="2024-09-25T17:02:44.89" personId="{371C6FE6-DBCE-4266-BB13-0FC61FE0BDA1}" id="{3F07C9A2-04E3-4A7E-9476-9E1D3023B2C3}" done="1">
    <text xml:space="preserve">This looks like it needs to be revised to be consistent with the other products, but I’ll let you do it. </text>
  </threadedComment>
  <threadedComment ref="H127" dT="2024-09-25T17:06:39.95" personId="{371C6FE6-DBCE-4266-BB13-0FC61FE0BDA1}" id="{61AEB312-31F9-4661-86C3-AD49B609BB56}">
    <text xml:space="preserve">Looks like this may need to be revised to be consistent with the other products, but I’ll let you do it. </text>
  </threadedComment>
</ThreadedComments>
</file>

<file path=xl/threadedComments/threadedComment4.xml><?xml version="1.0" encoding="utf-8"?>
<ThreadedComments xmlns="http://schemas.microsoft.com/office/spreadsheetml/2018/threadedcomments" xmlns:x="http://schemas.openxmlformats.org/spreadsheetml/2006/main">
  <threadedComment ref="AF40" dT="2024-09-26T19:38:12.00" personId="{371C6FE6-DBCE-4266-BB13-0FC61FE0BDA1}" id="{E9577257-4AAE-4ACA-83F1-71CBFDBEE137}">
    <text xml:space="preserve">Removed the acronym per NREL style and lowercased cathode active materials (not a proper noun) </text>
  </threadedComment>
  <threadedComment ref="AF109" dT="2024-09-25T18:06:44.22" personId="{371C6FE6-DBCE-4266-BB13-0FC61FE0BDA1}" id="{CC78B21F-EC10-4C9C-9578-DC20AAE4DE38}">
    <text>Revised life cycle spelling per NREL style</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dT="2024-05-27T22:37:42.14" personId="{E9698ADD-6194-4801-A696-0490CFD63F87}" id="{A246EE0B-216A-43AC-996F-EAAEF4874EC4}" done="1">
    <text xml:space="preserve">Move to manufacturing equipment
</text>
  </threadedComment>
</ThreadedComments>
</file>

<file path=xl/threadedComments/threadedComment6.xml><?xml version="1.0" encoding="utf-8"?>
<ThreadedComments xmlns="http://schemas.microsoft.com/office/spreadsheetml/2018/threadedcomments" xmlns:x="http://schemas.openxmlformats.org/spreadsheetml/2006/main">
  <threadedComment ref="M80" dT="2023-10-02T21:58:41.40" personId="{2C2C4BEA-CB55-446A-BA57-88AB25201322}" id="{3F4F2D03-C0E8-4823-A789-E710C49A9390}">
    <text>Change CA to Canada</text>
  </threadedComment>
</ThreadedComments>
</file>

<file path=xl/threadedComments/threadedComment7.xml><?xml version="1.0" encoding="utf-8"?>
<ThreadedComments xmlns="http://schemas.microsoft.com/office/spreadsheetml/2018/threadedcomments" xmlns:x="http://schemas.openxmlformats.org/spreadsheetml/2006/main">
  <threadedComment ref="D10" dT="2024-05-27T22:37:26.87" personId="{E9698ADD-6194-4801-A696-0490CFD63F87}" id="{8229DBDF-22E2-4665-98DF-ABDD941E7719}" done="1">
    <text xml:space="preserve">Move to Other - Service &amp; Repair
</text>
  </threadedComment>
  <threadedComment ref="G32" dT="2025-02-14T16:19:26.68" personId="{371C6FE6-DBCE-4266-BB13-0FC61FE0BDA1}" id="{DDD13C8A-B233-439E-8DE0-C5003350B1F0}">
    <text>Lowercased for consistency with other products</text>
  </threadedComment>
  <threadedComment ref="G104" dT="2025-02-14T16:32:24.50" personId="{371C6FE6-DBCE-4266-BB13-0FC61FE0BDA1}" id="{72BDA5EA-F5C2-4969-9153-C790795EA257}">
    <text xml:space="preserve">Removed product name </text>
  </threadedComment>
</ThreadedComments>
</file>

<file path=xl/threadedComments/threadedComment8.xml><?xml version="1.0" encoding="utf-8"?>
<ThreadedComments xmlns="http://schemas.microsoft.com/office/spreadsheetml/2018/threadedcomments" xmlns:x="http://schemas.openxmlformats.org/spreadsheetml/2006/main">
  <threadedComment ref="AA20" dT="2024-09-25T20:19:26.63" personId="{371C6FE6-DBCE-4266-BB13-0FC61FE0BDA1}" id="{6B2D983D-4A14-4058-8F4D-3B37450DC45B}">
    <text>Added company name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https://www.birlacarbon.com/birla-purpose/" TargetMode="External"/><Relationship Id="rId18" Type="http://schemas.openxmlformats.org/officeDocument/2006/relationships/hyperlink" Target="https://denkaiamerica.com/" TargetMode="External"/><Relationship Id="rId26" Type="http://schemas.openxmlformats.org/officeDocument/2006/relationships/hyperlink" Target="https://www.enchem.net/eng/sub.php?menukey=489" TargetMode="External"/><Relationship Id="rId39" Type="http://schemas.openxmlformats.org/officeDocument/2006/relationships/hyperlink" Target="https://www.schlenk.com/" TargetMode="External"/><Relationship Id="rId21" Type="http://schemas.openxmlformats.org/officeDocument/2006/relationships/hyperlink" Target="https://www.enchem.net/eng/sub.php?menukey=489" TargetMode="External"/><Relationship Id="rId34" Type="http://schemas.openxmlformats.org/officeDocument/2006/relationships/hyperlink" Target="https://www.liochem.toyoink.com/about/" TargetMode="External"/><Relationship Id="rId42" Type="http://schemas.openxmlformats.org/officeDocument/2006/relationships/hyperlink" Target="https://www.south8.com/" TargetMode="External"/><Relationship Id="rId47" Type="http://schemas.openxmlformats.org/officeDocument/2006/relationships/hyperlink" Target="https://en.capchem.com/" TargetMode="External"/><Relationship Id="rId50" Type="http://schemas.openxmlformats.org/officeDocument/2006/relationships/hyperlink" Target="https://www.intriplex.com/about/" TargetMode="External"/><Relationship Id="rId55" Type="http://schemas.openxmlformats.org/officeDocument/2006/relationships/hyperlink" Target="https://www.nanograf.com/" TargetMode="External"/><Relationship Id="rId63" Type="http://schemas.openxmlformats.org/officeDocument/2006/relationships/hyperlink" Target="https://www.braskem.com.br/usa" TargetMode="External"/><Relationship Id="rId68" Type="http://schemas.openxmlformats.org/officeDocument/2006/relationships/hyperlink" Target="https://www.energy.gov/mesc/bipartisan-infrastructure-law-battery-materials-processing-and-battery-manufacturing-recycling" TargetMode="External"/><Relationship Id="rId76" Type="http://schemas.openxmlformats.org/officeDocument/2006/relationships/printerSettings" Target="../printerSettings/printerSettings8.bin"/><Relationship Id="rId7" Type="http://schemas.openxmlformats.org/officeDocument/2006/relationships/hyperlink" Target="https://www.birlacarbon.com/" TargetMode="External"/><Relationship Id="rId71" Type="http://schemas.openxmlformats.org/officeDocument/2006/relationships/hyperlink" Target="https://www.asahi-kasei.com/" TargetMode="External"/><Relationship Id="rId2" Type="http://schemas.openxmlformats.org/officeDocument/2006/relationships/hyperlink" Target="https://www.google.com/search?rlz=1C1GCEU_enUS1010US1011&amp;q=Ludwigshafen&amp;stick=H4sIAAAAAAAAAONgVuLUz9U3MDTKMjZ6xGjCLfDyxz1hKe1Ja05eY1Tl4grOyC93zSvJLKkUEudig7J4pbi5ELp4FrHy-JSmlGemF2ckpqXmAQDCo8-aUwAAAA&amp;sa=X&amp;ved=2ahUKEwjVyfCC8IH5AhWQg4kEHbX_B40QzIcDKAB6BAgFEAE" TargetMode="External"/><Relationship Id="rId16" Type="http://schemas.openxmlformats.org/officeDocument/2006/relationships/hyperlink" Target="https://www.currentchemicals.com/" TargetMode="External"/><Relationship Id="rId29" Type="http://schemas.openxmlformats.org/officeDocument/2006/relationships/hyperlink" Target="https://entek.com/" TargetMode="External"/><Relationship Id="rId11" Type="http://schemas.openxmlformats.org/officeDocument/2006/relationships/hyperlink" Target="https://www.arkema.com/global/en/arkema-group/profile/" TargetMode="External"/><Relationship Id="rId24" Type="http://schemas.openxmlformats.org/officeDocument/2006/relationships/hyperlink" Target="https://www.enchem.net/eng/sub.php?menukey=489" TargetMode="External"/><Relationship Id="rId32" Type="http://schemas.openxmlformats.org/officeDocument/2006/relationships/hyperlink" Target="https://www.huntsman.com/about" TargetMode="External"/><Relationship Id="rId37" Type="http://schemas.openxmlformats.org/officeDocument/2006/relationships/hyperlink" Target="https://www.parker.com/us/en/divisions/lord-division.html" TargetMode="External"/><Relationship Id="rId40" Type="http://schemas.openxmlformats.org/officeDocument/2006/relationships/hyperlink" Target="https://www.solidpowerbattery.com/" TargetMode="External"/><Relationship Id="rId45" Type="http://schemas.openxmlformats.org/officeDocument/2006/relationships/hyperlink" Target="https://www.chemours.com/en" TargetMode="External"/><Relationship Id="rId53" Type="http://schemas.openxmlformats.org/officeDocument/2006/relationships/hyperlink" Target="https://www.mitrachem.com/" TargetMode="External"/><Relationship Id="rId58" Type="http://schemas.openxmlformats.org/officeDocument/2006/relationships/hyperlink" Target="https://www.energy.gov/mesc/bipartisan-infrastructure-law-battery-materials-processing-and-battery-manufacturing-recycling" TargetMode="External"/><Relationship Id="rId66" Type="http://schemas.openxmlformats.org/officeDocument/2006/relationships/hyperlink" Target="https://www.energy.gov/mesc/bipartisan-infrastructure-law-battery-materials-processing-and-battery-manufacturing-recycling" TargetMode="External"/><Relationship Id="rId74" Type="http://schemas.openxmlformats.org/officeDocument/2006/relationships/hyperlink" Target="https://www.armorbatteryfilms.com/" TargetMode="External"/><Relationship Id="rId79" Type="http://schemas.openxmlformats.org/officeDocument/2006/relationships/comments" Target="../comments1.xml"/><Relationship Id="rId5" Type="http://schemas.openxmlformats.org/officeDocument/2006/relationships/hyperlink" Target="https://www.google.com/search?q=arlanxeo+canada+address&amp;rlz=1C1GCEU_enUS1010US1011&amp;ei=ZrrPYrT2J-SjptQP8-ar-Ac&amp;ved=0ahUKEwi0wYPw4vf4AhXkkYkEHXPzCn8Q4dUDCA4&amp;uact=5&amp;oq=arlanxeo+canada+address&amp;gs_lcp=Cgdnd3Mtd2l6EAMyBQghEKsCMgUIIRCrAjIFCCEQqwI6BwgAEEcQsAM6BggAEB4QDToICAAQHhAIEA06CggAEB4QDxAIEA06BQgAEIYDSgQIQRgASgQIRhgAUIYMWNoWYIQjaAFwAHgAgAHwAYgBlweSAQUwLjYuMZgBAKABAcgBCMABAQ&amp;sclient=gws-wiz" TargetMode="External"/><Relationship Id="rId61" Type="http://schemas.openxmlformats.org/officeDocument/2006/relationships/hyperlink" Target="https://www.honeywell.com/us/en" TargetMode="External"/><Relationship Id="rId10" Type="http://schemas.openxmlformats.org/officeDocument/2006/relationships/hyperlink" Target="https://www.arkema.com/global/en/arkema-group/profile/" TargetMode="External"/><Relationship Id="rId19" Type="http://schemas.openxmlformats.org/officeDocument/2006/relationships/hyperlink" Target="http://www.dongwhaelectrolyte.com/en/dongwha/about.asp" TargetMode="External"/><Relationship Id="rId31" Type="http://schemas.openxmlformats.org/officeDocument/2006/relationships/hyperlink" Target="https://www.honeywell.com/us/en/company/about-us" TargetMode="External"/><Relationship Id="rId44" Type="http://schemas.openxmlformats.org/officeDocument/2006/relationships/hyperlink" Target="https://www.solvay.com/en/our-company" TargetMode="External"/><Relationship Id="rId52" Type="http://schemas.openxmlformats.org/officeDocument/2006/relationships/hyperlink" Target="https://www.sakuu.com/batteries" TargetMode="External"/><Relationship Id="rId60" Type="http://schemas.openxmlformats.org/officeDocument/2006/relationships/hyperlink" Target="https://www.energy.gov/mesc/bipartisan-infrastructure-law-battery-materials-processing-and-battery-manufacturing-recycling" TargetMode="External"/><Relationship Id="rId65" Type="http://schemas.openxmlformats.org/officeDocument/2006/relationships/hyperlink" Target="https://www.dow.com/en-us.html" TargetMode="External"/><Relationship Id="rId73" Type="http://schemas.openxmlformats.org/officeDocument/2006/relationships/hyperlink" Target="https://www.armorbatteryfilms.com/" TargetMode="External"/><Relationship Id="rId78" Type="http://schemas.openxmlformats.org/officeDocument/2006/relationships/table" Target="../tables/table4.xml"/><Relationship Id="rId4" Type="http://schemas.openxmlformats.org/officeDocument/2006/relationships/hyperlink" Target="https://www.nippon-denkai.co.jp/english/about/locations.html;%20%20denkaiamerica.com;%20Questionnaire;%20https:/www.daikin.com/-/media/Project/Daikin/daikin_com/investor/data/report/daikin2021_printing-pdf.pdf?rev=-1" TargetMode="External"/><Relationship Id="rId9" Type="http://schemas.openxmlformats.org/officeDocument/2006/relationships/hyperlink" Target="https://www.aqualith.net/" TargetMode="External"/><Relationship Id="rId14" Type="http://schemas.openxmlformats.org/officeDocument/2006/relationships/hyperlink" Target="https://www.blackdiamond-structures.com/" TargetMode="External"/><Relationship Id="rId22" Type="http://schemas.openxmlformats.org/officeDocument/2006/relationships/hyperlink" Target="https://www.enchem.net/eng/sub.php?menukey=489" TargetMode="External"/><Relationship Id="rId27" Type="http://schemas.openxmlformats.org/officeDocument/2006/relationships/hyperlink" Target="https://www.enchem.net/eng/sub.php?menukey=489" TargetMode="External"/><Relationship Id="rId30" Type="http://schemas.openxmlformats.org/officeDocument/2006/relationships/hyperlink" Target="https://halocarbon.com/" TargetMode="External"/><Relationship Id="rId35" Type="http://schemas.openxmlformats.org/officeDocument/2006/relationships/hyperlink" Target="https://microvast.com/" TargetMode="External"/><Relationship Id="rId43" Type="http://schemas.openxmlformats.org/officeDocument/2006/relationships/hyperlink" Target="https://soulbrainmi.com/about-us/" TargetMode="External"/><Relationship Id="rId48" Type="http://schemas.openxmlformats.org/officeDocument/2006/relationships/hyperlink" Target="https://en.capchem.com/" TargetMode="External"/><Relationship Id="rId56" Type="http://schemas.openxmlformats.org/officeDocument/2006/relationships/hyperlink" Target="https://www.energy.gov/mesc/bipartisan-infrastructure-law-battery-materials-processing-and-battery-manufacturing-recycling" TargetMode="External"/><Relationship Id="rId64" Type="http://schemas.openxmlformats.org/officeDocument/2006/relationships/hyperlink" Target="https://www.energy.gov/mesc/bipartisan-infrastructure-law-battery-materials-processing-and-battery-manufacturing-recycling" TargetMode="External"/><Relationship Id="rId69" Type="http://schemas.openxmlformats.org/officeDocument/2006/relationships/hyperlink" Target="https://microporous.net/" TargetMode="External"/><Relationship Id="rId77" Type="http://schemas.openxmlformats.org/officeDocument/2006/relationships/vmlDrawing" Target="../drawings/vmlDrawing1.vml"/><Relationship Id="rId8" Type="http://schemas.openxmlformats.org/officeDocument/2006/relationships/hyperlink" Target="https://ampcera.com/" TargetMode="External"/><Relationship Id="rId51" Type="http://schemas.openxmlformats.org/officeDocument/2006/relationships/hyperlink" Target="https://www.mmi.com.sg/" TargetMode="External"/><Relationship Id="rId72" Type="http://schemas.openxmlformats.org/officeDocument/2006/relationships/hyperlink" Target="https://www.anthroenergy.com/" TargetMode="External"/><Relationship Id="rId80" Type="http://schemas.microsoft.com/office/2017/10/relationships/threadedComment" Target="../threadedComments/threadedComment1.xml"/><Relationship Id="rId3" Type="http://schemas.openxmlformats.org/officeDocument/2006/relationships/hyperlink" Target="https://www.google.com/search?rlz=1C1GCEU_enUS1010US1011&amp;q=Ludwigshafen&amp;stick=H4sIAAAAAAAAAONgVuLUz9U3MDTKMjZ6xGjCLfDyxz1hKe1Ja05eY1Tl4grOyC93zSvJLKkUEudig7J4pbi5ELp4FrHy-JSmlGemF2ckpqXmAQDCo8-aUwAAAA&amp;sa=X&amp;ved=2ahUKEwjVyfCC8IH5AhWQg4kEHbX_B40QzIcDKAB6BAgFEAE" TargetMode="External"/><Relationship Id="rId12" Type="http://schemas.openxmlformats.org/officeDocument/2006/relationships/hyperlink" Target="https://www.arlanxeo.com/en/company/about-arlanxeo" TargetMode="External"/><Relationship Id="rId17" Type="http://schemas.openxmlformats.org/officeDocument/2006/relationships/hyperlink" Target="https://daikin-america.com/" TargetMode="External"/><Relationship Id="rId25" Type="http://schemas.openxmlformats.org/officeDocument/2006/relationships/hyperlink" Target="https://www.enchem.net/eng/sub.php?menukey=489" TargetMode="External"/><Relationship Id="rId33" Type="http://schemas.openxmlformats.org/officeDocument/2006/relationships/hyperlink" Target="https://www.kouraglobal.com/" TargetMode="External"/><Relationship Id="rId38" Type="http://schemas.openxmlformats.org/officeDocument/2006/relationships/hyperlink" Target="https://www.ppgindustrialcoatings.com/en-US" TargetMode="External"/><Relationship Id="rId46" Type="http://schemas.openxmlformats.org/officeDocument/2006/relationships/hyperlink" Target="https://www.volexion-inc.com/" TargetMode="External"/><Relationship Id="rId59" Type="http://schemas.openxmlformats.org/officeDocument/2006/relationships/hyperlink" Target="https://www.urbix.inc/" TargetMode="External"/><Relationship Id="rId67" Type="http://schemas.openxmlformats.org/officeDocument/2006/relationships/hyperlink" Target="https://www.birlacarbon.com/" TargetMode="External"/><Relationship Id="rId20" Type="http://schemas.openxmlformats.org/officeDocument/2006/relationships/hyperlink" Target="https://www.dupont.com/electronics-industrial.html" TargetMode="External"/><Relationship Id="rId41" Type="http://schemas.openxmlformats.org/officeDocument/2006/relationships/hyperlink" Target="https://www.solvay.com/en/our-company" TargetMode="External"/><Relationship Id="rId54" Type="http://schemas.openxmlformats.org/officeDocument/2006/relationships/hyperlink" Target="https://www.energy.gov/mesc/bipartisan-infrastructure-law-battery-materials-processing-and-battery-manufacturing-recycling" TargetMode="External"/><Relationship Id="rId62" Type="http://schemas.openxmlformats.org/officeDocument/2006/relationships/hyperlink" Target="https://www.energy.gov/mesc/bipartisan-infrastructure-law-battery-materials-processing-and-battery-manufacturing-recycling" TargetMode="External"/><Relationship Id="rId70" Type="http://schemas.openxmlformats.org/officeDocument/2006/relationships/hyperlink" Target="mailto:brad.reed@microporous.net" TargetMode="External"/><Relationship Id="rId75" Type="http://schemas.openxmlformats.org/officeDocument/2006/relationships/hyperlink" Target="https://www.armorbatteryfilms.com/contact-us" TargetMode="External"/><Relationship Id="rId1" Type="http://schemas.openxmlformats.org/officeDocument/2006/relationships/hyperlink" Target="https://www.basf.com/us/en/who-we-are/organization/locations/find-out-about-basf-in---/Louisiana/about-louisiana.html;%20https:/www.basf.com/us/en/who-we-are.html" TargetMode="External"/><Relationship Id="rId6" Type="http://schemas.openxmlformats.org/officeDocument/2006/relationships/hyperlink" Target="https://www.birlacarbon.com/" TargetMode="External"/><Relationship Id="rId15" Type="http://schemas.openxmlformats.org/officeDocument/2006/relationships/hyperlink" Target="https://www.brightvolt.com/" TargetMode="External"/><Relationship Id="rId23" Type="http://schemas.openxmlformats.org/officeDocument/2006/relationships/hyperlink" Target="https://entek.com/" TargetMode="External"/><Relationship Id="rId28" Type="http://schemas.openxmlformats.org/officeDocument/2006/relationships/hyperlink" Target="https://entek.com/" TargetMode="External"/><Relationship Id="rId36" Type="http://schemas.openxmlformats.org/officeDocument/2006/relationships/hyperlink" Target="https://us.mitsubishi-chemical.com/company/electrolyte/" TargetMode="External"/><Relationship Id="rId49" Type="http://schemas.openxmlformats.org/officeDocument/2006/relationships/hyperlink" Target="http://www.dselectera.com/" TargetMode="External"/><Relationship Id="rId57" Type="http://schemas.openxmlformats.org/officeDocument/2006/relationships/hyperlink" Target="https://www.cabotcorp.com/"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integer.net/home/default.aspx" TargetMode="External"/><Relationship Id="rId21" Type="http://schemas.openxmlformats.org/officeDocument/2006/relationships/hyperlink" Target="https://www.clarios.com/" TargetMode="External"/><Relationship Id="rId42" Type="http://schemas.openxmlformats.org/officeDocument/2006/relationships/hyperlink" Target="https://ionstoragesystems.com/" TargetMode="External"/><Relationship Id="rId47" Type="http://schemas.openxmlformats.org/officeDocument/2006/relationships/hyperlink" Target="https://news.lgensol.com/company-news/press-releases/1613/" TargetMode="External"/><Relationship Id="rId63" Type="http://schemas.openxmlformats.org/officeDocument/2006/relationships/hyperlink" Target="https://www.saft.com/" TargetMode="External"/><Relationship Id="rId68" Type="http://schemas.openxmlformats.org/officeDocument/2006/relationships/hyperlink" Target="https://eng.sk.com/" TargetMode="External"/><Relationship Id="rId84" Type="http://schemas.openxmlformats.org/officeDocument/2006/relationships/hyperlink" Target="https://www.volkswagengroupofamerica.com/en-us/" TargetMode="External"/><Relationship Id="rId89" Type="http://schemas.openxmlformats.org/officeDocument/2006/relationships/hyperlink" Target="https://www.hyundainews.com/en-us/releases/3920" TargetMode="External"/><Relationship Id="rId112" Type="http://schemas.openxmlformats.org/officeDocument/2006/relationships/table" Target="../tables/table5.xml"/><Relationship Id="rId2" Type="http://schemas.openxmlformats.org/officeDocument/2006/relationships/hyperlink" Target="https://www.google.com/search?q=LION+Electric+quebec+canada+address&amp;rlz=1C1GCEU_enUS1010US1011&amp;ei=E3_rYtHjBf2JkPIPk8Gg0As&amp;ved=0ahUKEwiRuYSe3qz5AhX9BEQIHZMgCLoQ4dUDCA4&amp;uact=5&amp;oq=LION+Electric+quebec+canada+address&amp;gs_lcp=Cgdnd3Mtd2l6EAMyBQghEKABMgUIIRCgATIFCCEQqwI6BAghEAo6BwghEKABEAo6CAghEB4QFhAdOgYIABAeEBY6BQgAEIYDSgQIQRgASgUIQBIBMUoECEYYAFAAWJk2YJE4aABwAHgAgAFwiAHzEJIBBDIwLjSYAQCgAQKgAQHAAQE&amp;sclient=gws-wiz" TargetMode="External"/><Relationship Id="rId16" Type="http://schemas.openxmlformats.org/officeDocument/2006/relationships/hyperlink" Target="https://www.blueovalsk.com/" TargetMode="External"/><Relationship Id="rId29" Type="http://schemas.openxmlformats.org/officeDocument/2006/relationships/hyperlink" Target="https://www.enovix.com/" TargetMode="External"/><Relationship Id="rId107" Type="http://schemas.openxmlformats.org/officeDocument/2006/relationships/hyperlink" Target="https://www.aesirtec.com/" TargetMode="External"/><Relationship Id="rId11" Type="http://schemas.openxmlformats.org/officeDocument/2006/relationships/hyperlink" Target="https://altairnano.com/" TargetMode="External"/><Relationship Id="rId24" Type="http://schemas.openxmlformats.org/officeDocument/2006/relationships/hyperlink" Target="https://www.eaglepicher.com/" TargetMode="External"/><Relationship Id="rId32" Type="http://schemas.openxmlformats.org/officeDocument/2006/relationships/hyperlink" Target="https://www.aesc-group.com/en/" TargetMode="External"/><Relationship Id="rId37" Type="http://schemas.openxmlformats.org/officeDocument/2006/relationships/hyperlink" Target="https://gmauthority.com/blog/gm/gm-facilities/ultium-cells-battery-plants-global/ultium-cells-usa-battery-plants/gm-new-carlisle-indiana-battery-plant/" TargetMode="External"/><Relationship Id="rId40" Type="http://schemas.openxmlformats.org/officeDocument/2006/relationships/hyperlink" Target="https://lgeshonda.com/" TargetMode="External"/><Relationship Id="rId45" Type="http://schemas.openxmlformats.org/officeDocument/2006/relationships/hyperlink" Target="https://news.lgensol.com/company-news/press-releases/1613/" TargetMode="External"/><Relationship Id="rId53" Type="http://schemas.openxmlformats.org/officeDocument/2006/relationships/hyperlink" Target="https://microvast.com/" TargetMode="External"/><Relationship Id="rId58" Type="http://schemas.openxmlformats.org/officeDocument/2006/relationships/hyperlink" Target="https://piersica.com/" TargetMode="External"/><Relationship Id="rId66" Type="http://schemas.openxmlformats.org/officeDocument/2006/relationships/hyperlink" Target="https://sionpower.com/" TargetMode="External"/><Relationship Id="rId74" Type="http://schemas.openxmlformats.org/officeDocument/2006/relationships/hyperlink" Target="https://www.stryten.com/" TargetMode="External"/><Relationship Id="rId79" Type="http://schemas.openxmlformats.org/officeDocument/2006/relationships/hyperlink" Target="https://www.toyota.com/usa/operations/map/tbmnc" TargetMode="External"/><Relationship Id="rId87" Type="http://schemas.openxmlformats.org/officeDocument/2006/relationships/hyperlink" Target="https://xerionbattery.com/" TargetMode="External"/><Relationship Id="rId102" Type="http://schemas.openxmlformats.org/officeDocument/2006/relationships/hyperlink" Target="https://www.linovaenergy.com/" TargetMode="External"/><Relationship Id="rId110" Type="http://schemas.openxmlformats.org/officeDocument/2006/relationships/printerSettings" Target="../printerSettings/printerSettings9.bin"/><Relationship Id="rId5" Type="http://schemas.openxmlformats.org/officeDocument/2006/relationships/hyperlink" Target="https://www.catlbattery.com/" TargetMode="External"/><Relationship Id="rId61" Type="http://schemas.openxmlformats.org/officeDocument/2006/relationships/hyperlink" Target="https://www.quantumscape.com/" TargetMode="External"/><Relationship Id="rId82" Type="http://schemas.openxmlformats.org/officeDocument/2006/relationships/hyperlink" Target="https://www.ultiumcell.com/" TargetMode="External"/><Relationship Id="rId90" Type="http://schemas.openxmlformats.org/officeDocument/2006/relationships/hyperlink" Target="https://www.hyundainews.com/en-us/releases/3920" TargetMode="External"/><Relationship Id="rId95" Type="http://schemas.openxmlformats.org/officeDocument/2006/relationships/hyperlink" Target="https://www.ingevity.com/about/our-story/" TargetMode="External"/><Relationship Id="rId19" Type="http://schemas.openxmlformats.org/officeDocument/2006/relationships/hyperlink" Target="https://www.bmz-group.com/index.php/en/" TargetMode="External"/><Relationship Id="rId14" Type="http://schemas.openxmlformats.org/officeDocument/2006/relationships/hyperlink" Target="https://amprius.com/" TargetMode="External"/><Relationship Id="rId22" Type="http://schemas.openxmlformats.org/officeDocument/2006/relationships/hyperlink" Target="https://www.eaglepicher.com/" TargetMode="External"/><Relationship Id="rId27" Type="http://schemas.openxmlformats.org/officeDocument/2006/relationships/hyperlink" Target="https://electrovaya.com/" TargetMode="External"/><Relationship Id="rId30" Type="http://schemas.openxmlformats.org/officeDocument/2006/relationships/hyperlink" Target="https://www.enpowerinc.com/" TargetMode="External"/><Relationship Id="rId35" Type="http://schemas.openxmlformats.org/officeDocument/2006/relationships/hyperlink" Target="https://corporate.ford.com/" TargetMode="External"/><Relationship Id="rId43" Type="http://schemas.openxmlformats.org/officeDocument/2006/relationships/hyperlink" Target="https://www.ionblox.com/" TargetMode="External"/><Relationship Id="rId48" Type="http://schemas.openxmlformats.org/officeDocument/2006/relationships/hyperlink" Target="https://news.lgensol.com/company-news/press-releases/1613/" TargetMode="External"/><Relationship Id="rId56" Type="http://schemas.openxmlformats.org/officeDocument/2006/relationships/hyperlink" Target="https://one.ai/" TargetMode="External"/><Relationship Id="rId64" Type="http://schemas.openxmlformats.org/officeDocument/2006/relationships/hyperlink" Target="https://www.saft.com/" TargetMode="External"/><Relationship Id="rId69" Type="http://schemas.openxmlformats.org/officeDocument/2006/relationships/hyperlink" Target="https://www.solidpowerbattery.com/" TargetMode="External"/><Relationship Id="rId77" Type="http://schemas.openxmlformats.org/officeDocument/2006/relationships/hyperlink" Target="https://www.tesla.com/giga-nevada" TargetMode="External"/><Relationship Id="rId100" Type="http://schemas.openxmlformats.org/officeDocument/2006/relationships/hyperlink" Target="https://www.enpower-greentech.com/" TargetMode="External"/><Relationship Id="rId105" Type="http://schemas.openxmlformats.org/officeDocument/2006/relationships/hyperlink" Target="https://www.enersys.com/en/" TargetMode="External"/><Relationship Id="rId113" Type="http://schemas.openxmlformats.org/officeDocument/2006/relationships/comments" Target="../comments2.xml"/><Relationship Id="rId8" Type="http://schemas.openxmlformats.org/officeDocument/2006/relationships/hyperlink" Target="https://northvolt.com/" TargetMode="External"/><Relationship Id="rId51" Type="http://schemas.openxmlformats.org/officeDocument/2006/relationships/hyperlink" Target="https://www.lithionbattery.com/" TargetMode="External"/><Relationship Id="rId72" Type="http://schemas.openxmlformats.org/officeDocument/2006/relationships/hyperlink" Target="https://www.stellantis.com/en/news/press-releases/2022/may/stellantis-and-samsung-announce-battery-plant-in-kokomo" TargetMode="External"/><Relationship Id="rId80" Type="http://schemas.openxmlformats.org/officeDocument/2006/relationships/hyperlink" Target="https://www.ultiumcell.com/" TargetMode="External"/><Relationship Id="rId85" Type="http://schemas.openxmlformats.org/officeDocument/2006/relationships/hyperlink" Target="https://www.xaltenergy.com/" TargetMode="External"/><Relationship Id="rId93" Type="http://schemas.openxmlformats.org/officeDocument/2006/relationships/hyperlink" Target="https://www.smcusa.com/" TargetMode="External"/><Relationship Id="rId98" Type="http://schemas.openxmlformats.org/officeDocument/2006/relationships/hyperlink" Target="https://gcc02.safelinks.protection.outlook.com/?url=https%3A%2F%2Fadvancedbatteryconcepts.com%2F&amp;data=05%7C02%7CSara.Dunn%40nrel.gov%7Caf6061286c2a4e8a455008dc97978877%7Ca0f29d7e28cd4f5484427885aee7c080%7C0%7C0%7C638551924304839787%7CUnknown%7CTWFpbGZsb3d8eyJWIjoiMC4wLjAwMDAiLCJQIjoiV2luMzIiLCJBTiI6Ik1haWwiLCJXVCI6Mn0%3D%7C0%7C%7C%7C&amp;sdata=vGX9WsoarKi3VvCLIGA6DKoDmo9p8ICv3IVuZijF%2BeI%3D&amp;reserved=0" TargetMode="External"/><Relationship Id="rId3" Type="http://schemas.openxmlformats.org/officeDocument/2006/relationships/hyperlink" Target="http://www.stromvolt.com/" TargetMode="External"/><Relationship Id="rId12" Type="http://schemas.openxmlformats.org/officeDocument/2006/relationships/hyperlink" Target="https://americanbatteryfactory.com/" TargetMode="External"/><Relationship Id="rId17" Type="http://schemas.openxmlformats.org/officeDocument/2006/relationships/hyperlink" Target="https://www.blueovalsk.com/" TargetMode="External"/><Relationship Id="rId25" Type="http://schemas.openxmlformats.org/officeDocument/2006/relationships/hyperlink" Target="https://www.ecpowergroup.com/" TargetMode="External"/><Relationship Id="rId33" Type="http://schemas.openxmlformats.org/officeDocument/2006/relationships/hyperlink" Target="https://www.aesc-group.com/en/" TargetMode="External"/><Relationship Id="rId38" Type="http://schemas.openxmlformats.org/officeDocument/2006/relationships/hyperlink" Target="https://lgeshonda.com/" TargetMode="External"/><Relationship Id="rId46" Type="http://schemas.openxmlformats.org/officeDocument/2006/relationships/hyperlink" Target="https://news.lgensol.com/company-news/press-releases/1613/" TargetMode="External"/><Relationship Id="rId59" Type="http://schemas.openxmlformats.org/officeDocument/2006/relationships/hyperlink" Target="https://tr.pomega.com/en/pomega-energy-storage-technologies-breaks-ground-for-new-lithium-ion-battery-plant/" TargetMode="External"/><Relationship Id="rId67" Type="http://schemas.openxmlformats.org/officeDocument/2006/relationships/hyperlink" Target="https://sionicenergy.com/" TargetMode="External"/><Relationship Id="rId103" Type="http://schemas.openxmlformats.org/officeDocument/2006/relationships/hyperlink" Target="https://modbatt.com/" TargetMode="External"/><Relationship Id="rId108" Type="http://schemas.openxmlformats.org/officeDocument/2006/relationships/hyperlink" Target="mailto:info@aesirtec.com" TargetMode="External"/><Relationship Id="rId20" Type="http://schemas.openxmlformats.org/officeDocument/2006/relationships/hyperlink" Target="https://www.camelbatt.com/" TargetMode="External"/><Relationship Id="rId41" Type="http://schemas.openxmlformats.org/officeDocument/2006/relationships/hyperlink" Target="https://www.hyundainews.com/en-us/releases/3920" TargetMode="External"/><Relationship Id="rId54" Type="http://schemas.openxmlformats.org/officeDocument/2006/relationships/hyperlink" Target="https://nanotechenergy.com/" TargetMode="External"/><Relationship Id="rId62" Type="http://schemas.openxmlformats.org/officeDocument/2006/relationships/hyperlink" Target="http://rolled-ribbon.com/" TargetMode="External"/><Relationship Id="rId70" Type="http://schemas.openxmlformats.org/officeDocument/2006/relationships/hyperlink" Target="https://www.statevolt.com/" TargetMode="External"/><Relationship Id="rId75" Type="http://schemas.openxmlformats.org/officeDocument/2006/relationships/hyperlink" Target="https://www.tesla.com/energy" TargetMode="External"/><Relationship Id="rId83" Type="http://schemas.openxmlformats.org/officeDocument/2006/relationships/hyperlink" Target="https://vinfastauto.us/" TargetMode="External"/><Relationship Id="rId88" Type="http://schemas.openxmlformats.org/officeDocument/2006/relationships/hyperlink" Target="https://xerionbattery.com/" TargetMode="External"/><Relationship Id="rId91" Type="http://schemas.openxmlformats.org/officeDocument/2006/relationships/hyperlink" Target="https://www.deere.com/" TargetMode="External"/><Relationship Id="rId96" Type="http://schemas.openxmlformats.org/officeDocument/2006/relationships/hyperlink" Target="https://na.panasonic.com/" TargetMode="External"/><Relationship Id="rId111" Type="http://schemas.openxmlformats.org/officeDocument/2006/relationships/vmlDrawing" Target="../drawings/vmlDrawing2.vml"/><Relationship Id="rId1" Type="http://schemas.openxmlformats.org/officeDocument/2006/relationships/hyperlink" Target="https://betterbuildingssolutioncenter.energy.gov/iso-50001/showcase-projects/clarios-meadowbrook-lithium-ion%E2%80%9450001-ready-facility;%20https:/business.westcoastchamber.org/member-directory/Details/clarios-884387;https:/wwmt.com/news/local/battery-clairos-manufacturing-plant-holland-michigan-meadowbrook-recycling-environmental-efforts-electric-cars" TargetMode="External"/><Relationship Id="rId6" Type="http://schemas.openxmlformats.org/officeDocument/2006/relationships/hyperlink" Target="https://www.stryten.com/" TargetMode="External"/><Relationship Id="rId15" Type="http://schemas.openxmlformats.org/officeDocument/2006/relationships/hyperlink" Target="https://www.blue-solutions.ca/en" TargetMode="External"/><Relationship Id="rId23" Type="http://schemas.openxmlformats.org/officeDocument/2006/relationships/hyperlink" Target="https://www.eaglepicher.com/" TargetMode="External"/><Relationship Id="rId28" Type="http://schemas.openxmlformats.org/officeDocument/2006/relationships/hyperlink" Target="https://www.enersys.com/en/" TargetMode="External"/><Relationship Id="rId36" Type="http://schemas.openxmlformats.org/officeDocument/2006/relationships/hyperlink" Target="https://www.freyrbattery.com/about" TargetMode="External"/><Relationship Id="rId49" Type="http://schemas.openxmlformats.org/officeDocument/2006/relationships/hyperlink" Target="https://www.licaptech.com/" TargetMode="External"/><Relationship Id="rId57" Type="http://schemas.openxmlformats.org/officeDocument/2006/relationships/hyperlink" Target="https://na.panasonic.com/us/" TargetMode="External"/><Relationship Id="rId106" Type="http://schemas.openxmlformats.org/officeDocument/2006/relationships/hyperlink" Target="https://www.aesirtec.com/" TargetMode="External"/><Relationship Id="rId114" Type="http://schemas.microsoft.com/office/2017/10/relationships/threadedComment" Target="../threadedComments/threadedComment2.xml"/><Relationship Id="rId10" Type="http://schemas.openxmlformats.org/officeDocument/2006/relationships/hyperlink" Target="http://www.a123systems.com/" TargetMode="External"/><Relationship Id="rId31" Type="http://schemas.openxmlformats.org/officeDocument/2006/relationships/hyperlink" Target="https://www.aesc-group.com/en/" TargetMode="External"/><Relationship Id="rId44" Type="http://schemas.openxmlformats.org/officeDocument/2006/relationships/hyperlink" Target="https://korepower.com/" TargetMode="External"/><Relationship Id="rId52" Type="http://schemas.openxmlformats.org/officeDocument/2006/relationships/hyperlink" Target="https://www.lithionbattery.com/" TargetMode="External"/><Relationship Id="rId60" Type="http://schemas.openxmlformats.org/officeDocument/2006/relationships/hyperlink" Target="https://www.proterra.com/" TargetMode="External"/><Relationship Id="rId65" Type="http://schemas.openxmlformats.org/officeDocument/2006/relationships/hyperlink" Target="https://www.samsungsdi.com/index.html" TargetMode="External"/><Relationship Id="rId73" Type="http://schemas.openxmlformats.org/officeDocument/2006/relationships/hyperlink" Target="https://www.stromvolt.com/" TargetMode="External"/><Relationship Id="rId78" Type="http://schemas.openxmlformats.org/officeDocument/2006/relationships/hyperlink" Target="https://www.tesla.com/giga-texas" TargetMode="External"/><Relationship Id="rId81" Type="http://schemas.openxmlformats.org/officeDocument/2006/relationships/hyperlink" Target="https://www.ultiumcell.com/" TargetMode="External"/><Relationship Id="rId86" Type="http://schemas.openxmlformats.org/officeDocument/2006/relationships/hyperlink" Target="https://xerionbattery.com/" TargetMode="External"/><Relationship Id="rId94" Type="http://schemas.openxmlformats.org/officeDocument/2006/relationships/hyperlink" Target="https://www.smcusa.com/" TargetMode="External"/><Relationship Id="rId99" Type="http://schemas.openxmlformats.org/officeDocument/2006/relationships/hyperlink" Target="https://gcc02.safelinks.protection.outlook.com/?url=https%3A%2F%2Fadvancedbatteryconcepts.com%2F&amp;data=05%7C02%7CSara.Dunn%40nrel.gov%7Caf6061286c2a4e8a455008dc97978877%7Ca0f29d7e28cd4f5484427885aee7c080%7C0%7C0%7C638551924304839787%7CUnknown%7CTWFpbGZsb3d8eyJWIjoiMC4wLjAwMDAiLCJQIjoiV2luMzIiLCJBTiI6Ik1haWwiLCJXVCI6Mn0%3D%7C0%7C%7C%7C&amp;sdata=vGX9WsoarKi3VvCLIGA6DKoDmo9p8ICv3IVuZijF%2BeI%3D&amp;reserved=0" TargetMode="External"/><Relationship Id="rId101" Type="http://schemas.openxmlformats.org/officeDocument/2006/relationships/hyperlink" Target="https://www.businesswire.com/news/home/20231026819379/en/Epsilon-Advanced-Materials-EAM-Announces-Investment-of-650M-Manufacturing-Facility-in-North-Carolina-to-Strengthen-EV-Battery-Industry-in-the-United-States" TargetMode="External"/><Relationship Id="rId4" Type="http://schemas.openxmlformats.org/officeDocument/2006/relationships/hyperlink" Target="https://www.bmwgroup-werke.com/" TargetMode="External"/><Relationship Id="rId9" Type="http://schemas.openxmlformats.org/officeDocument/2006/relationships/hyperlink" Target="https://24-m.com/" TargetMode="External"/><Relationship Id="rId13" Type="http://schemas.openxmlformats.org/officeDocument/2006/relationships/hyperlink" Target="https://www.americanlithiumenergy.com/" TargetMode="External"/><Relationship Id="rId18" Type="http://schemas.openxmlformats.org/officeDocument/2006/relationships/hyperlink" Target="https://www.bmwgroup-werke.com/san-luis-potosi/en.html" TargetMode="External"/><Relationship Id="rId39" Type="http://schemas.openxmlformats.org/officeDocument/2006/relationships/hyperlink" Target="https://www.hyundainews.com/en-us/releases/3920" TargetMode="External"/><Relationship Id="rId109" Type="http://schemas.openxmlformats.org/officeDocument/2006/relationships/hyperlink" Target="https://gcc02.safelinks.protection.outlook.com/?url=https%3A%2F%2Fwww.advancedcellengineering.com%2F&amp;data=05%7C02%7CSara.Dunn%40nrel.gov%7Cdc339f0e2df34167960508dd4c6b9c87%7Ca0f29d7e28cd4f5484427885aee7c080%7C0%7C0%7C638750748270667116%7CUnknown%7CTWFpbGZsb3d8eyJFbXB0eU1hcGkiOnRydWUsIlYiOiIwLjAuMDAwMCIsIlAiOiJXaW4zMiIsIkFOIjoiTWFpbCIsIldUIjoyfQ%3D%3D%7C0%7C%7C%7C&amp;sdata=aklHAb5llfCdzKoxMmR3A2lt5YVOqXP%2Fe1wplgcfMwA%3D&amp;reserved=0" TargetMode="External"/><Relationship Id="rId34" Type="http://schemas.openxmlformats.org/officeDocument/2006/relationships/hyperlink" Target="https://www.aesc-group.com/en/" TargetMode="External"/><Relationship Id="rId50" Type="http://schemas.openxmlformats.org/officeDocument/2006/relationships/hyperlink" Target="https://thelionelectric.com/en" TargetMode="External"/><Relationship Id="rId55" Type="http://schemas.openxmlformats.org/officeDocument/2006/relationships/hyperlink" Target="https://www.navitassys.com/" TargetMode="External"/><Relationship Id="rId76" Type="http://schemas.openxmlformats.org/officeDocument/2006/relationships/hyperlink" Target="https://www.tesla.com/fremont-factory,%20Accelerate%20the%20world&#8217;s%20transition%20to%20sustainable%20energy%20at%20our%20hub%20for%20Model%20S,%20Model%203,%20Model%20X%20and%20Model%20Y%20production." TargetMode="External"/><Relationship Id="rId97" Type="http://schemas.openxmlformats.org/officeDocument/2006/relationships/hyperlink" Target="https://gcc02.safelinks.protection.outlook.com/?url=https%3A%2F%2Fadvancedbatteryconcepts.com%2F&amp;data=05%7C02%7CSara.Dunn%40nrel.gov%7Caf6061286c2a4e8a455008dc97978877%7Ca0f29d7e28cd4f5484427885aee7c080%7C0%7C0%7C638551924304839787%7CUnknown%7CTWFpbGZsb3d8eyJWIjoiMC4wLjAwMDAiLCJQIjoiV2luMzIiLCJBTiI6Ik1haWwiLCJXVCI6Mn0%3D%7C0%7C%7C%7C&amp;sdata=vGX9WsoarKi3VvCLIGA6DKoDmo9p8ICv3IVuZijF%2BeI%3D&amp;reserved=0" TargetMode="External"/><Relationship Id="rId104" Type="http://schemas.openxmlformats.org/officeDocument/2006/relationships/hyperlink" Target="https://www.energy.gov/mesc/bipartisan-infrastructure-law-battery-materials-processing-and-battery-manufacturing-recycling" TargetMode="External"/><Relationship Id="rId7" Type="http://schemas.openxmlformats.org/officeDocument/2006/relationships/hyperlink" Target="https://northvolt.com/manufacturing/six/" TargetMode="External"/><Relationship Id="rId71" Type="http://schemas.openxmlformats.org/officeDocument/2006/relationships/hyperlink" Target="https://www.stellantis.com/en/news/press-releases/2022/march/stellantis-and-lg-energy-solution-to-invest-over-5-billion-cad-in-joint-venture-for-first-large-scale-lithium-Ion-battery-production-plant-in-canada" TargetMode="External"/><Relationship Id="rId92" Type="http://schemas.openxmlformats.org/officeDocument/2006/relationships/hyperlink" Target="https://www.smcusa.com/"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parker.com/us/en/divisions/lord-division.html" TargetMode="External"/><Relationship Id="rId21" Type="http://schemas.openxmlformats.org/officeDocument/2006/relationships/hyperlink" Target="https://eneon-es.com/" TargetMode="External"/><Relationship Id="rId42" Type="http://schemas.openxmlformats.org/officeDocument/2006/relationships/hyperlink" Target="https://www.sglcarbon.com/" TargetMode="External"/><Relationship Id="rId47" Type="http://schemas.openxmlformats.org/officeDocument/2006/relationships/hyperlink" Target="https://www.sparkz.energy/" TargetMode="External"/><Relationship Id="rId63" Type="http://schemas.openxmlformats.org/officeDocument/2006/relationships/hyperlink" Target="https://www.yottaenergy.com/" TargetMode="External"/><Relationship Id="rId68" Type="http://schemas.openxmlformats.org/officeDocument/2006/relationships/hyperlink" Target="https://www.gm.ca/en/home.html" TargetMode="External"/><Relationship Id="rId84" Type="http://schemas.openxmlformats.org/officeDocument/2006/relationships/hyperlink" Target="https://www.ameresco.com/" TargetMode="External"/><Relationship Id="rId89" Type="http://schemas.openxmlformats.org/officeDocument/2006/relationships/hyperlink" Target="https://www.cummins.com/news/releases/2023/03/08/cummins-launches-accelera-cummins-advance-transition-zero-emissions-future" TargetMode="External"/><Relationship Id="rId2" Type="http://schemas.openxmlformats.org/officeDocument/2006/relationships/hyperlink" Target="https://www.thomasnet.com/profile/30966992/sparkz-inc.html?cid=30966992&amp;cov=CN&amp;heading=3540515&amp;searchpos=12&amp;what=Lithium+Ion+Batteries" TargetMode="External"/><Relationship Id="rId16" Type="http://schemas.openxmlformats.org/officeDocument/2006/relationships/hyperlink" Target="https://www.adatech.com/" TargetMode="External"/><Relationship Id="rId29" Type="http://schemas.openxmlformats.org/officeDocument/2006/relationships/hyperlink" Target="http://www.protechnologies.com/" TargetMode="External"/><Relationship Id="rId107" Type="http://schemas.openxmlformats.org/officeDocument/2006/relationships/vmlDrawing" Target="../drawings/vmlDrawing3.vml"/><Relationship Id="rId11" Type="http://schemas.openxmlformats.org/officeDocument/2006/relationships/hyperlink" Target="http://www.sparkz.energy/" TargetMode="External"/><Relationship Id="rId24" Type="http://schemas.openxmlformats.org/officeDocument/2006/relationships/hyperlink" Target="https://www.alpha.com/" TargetMode="External"/><Relationship Id="rId32" Type="http://schemas.openxmlformats.org/officeDocument/2006/relationships/hyperlink" Target="https://rivian.com/our-company" TargetMode="External"/><Relationship Id="rId37" Type="http://schemas.openxmlformats.org/officeDocument/2006/relationships/hyperlink" Target="https://www.samsungsdi.com/" TargetMode="External"/><Relationship Id="rId40" Type="http://schemas.openxmlformats.org/officeDocument/2006/relationships/hyperlink" Target="https://www.sglcarbon.com/" TargetMode="External"/><Relationship Id="rId45" Type="http://schemas.openxmlformats.org/officeDocument/2006/relationships/hyperlink" Target="https://www.simpliphipower.com/" TargetMode="External"/><Relationship Id="rId53" Type="http://schemas.openxmlformats.org/officeDocument/2006/relationships/hyperlink" Target="https://www.te.com/usa-en/home.html" TargetMode="External"/><Relationship Id="rId58" Type="http://schemas.openxmlformats.org/officeDocument/2006/relationships/hyperlink" Target="https://www.tesla.com/giga-nevada" TargetMode="External"/><Relationship Id="rId66" Type="http://schemas.openxmlformats.org/officeDocument/2006/relationships/hyperlink" Target="http://www.nvhkorea.co.kr/ENG" TargetMode="External"/><Relationship Id="rId74" Type="http://schemas.openxmlformats.org/officeDocument/2006/relationships/hyperlink" Target="https://acculonenergy.com/" TargetMode="External"/><Relationship Id="rId79" Type="http://schemas.openxmlformats.org/officeDocument/2006/relationships/hyperlink" Target="https://www.wgyates.net/news/panasonic-awards-turner-yates-contract-to-build-ev-battery-plant" TargetMode="External"/><Relationship Id="rId87" Type="http://schemas.openxmlformats.org/officeDocument/2006/relationships/hyperlink" Target="https://gcc02.safelinks.protection.outlook.com/?url=https%3A%2F%2Fnorthamerica.daimlertruck.com%2F&amp;data=05%7C02%7CSara.Dunn%40nrel.gov%7Caf6061286c2a4e8a455008dc97978877%7Ca0f29d7e28cd4f5484427885aee7c080%7C0%7C0%7C638551924304889733%7CUnknown%7CTWFpbGZsb3d8eyJWIjoiMC4wLjAwMDAiLCJQIjoiV2luMzIiLCJBTiI6Ik1haWwiLCJXVCI6Mn0%3D%7C0%7C%7C%7C&amp;sdata=wWKTDanibC7%2BKNsKyBvJ4mXAAgx%2B4kVLmgAwiiGoQSE%3D&amp;reserved=0" TargetMode="External"/><Relationship Id="rId102" Type="http://schemas.openxmlformats.org/officeDocument/2006/relationships/hyperlink" Target="https://www.foxconn.com/en-us/about/group-profile" TargetMode="External"/><Relationship Id="rId110" Type="http://schemas.microsoft.com/office/2017/10/relationships/threadedComment" Target="../threadedComments/threadedComment3.xml"/><Relationship Id="rId5" Type="http://schemas.openxmlformats.org/officeDocument/2006/relationships/hyperlink" Target="tel:%E2%80%AA607%20398-0618" TargetMode="External"/><Relationship Id="rId61" Type="http://schemas.openxmlformats.org/officeDocument/2006/relationships/hyperlink" Target="https://www.voltronix.com/" TargetMode="External"/><Relationship Id="rId82" Type="http://schemas.openxmlformats.org/officeDocument/2006/relationships/hyperlink" Target="https://usi-inc.com/" TargetMode="External"/><Relationship Id="rId90" Type="http://schemas.openxmlformats.org/officeDocument/2006/relationships/hyperlink" Target="https://hithium.com/en/" TargetMode="External"/><Relationship Id="rId95" Type="http://schemas.openxmlformats.org/officeDocument/2006/relationships/hyperlink" Target="https://echandia.se/" TargetMode="External"/><Relationship Id="rId19" Type="http://schemas.openxmlformats.org/officeDocument/2006/relationships/hyperlink" Target="https://epsenergy.com/" TargetMode="External"/><Relationship Id="rId14" Type="http://schemas.openxmlformats.org/officeDocument/2006/relationships/hyperlink" Target="https://www.3m.com/" TargetMode="External"/><Relationship Id="rId22" Type="http://schemas.openxmlformats.org/officeDocument/2006/relationships/hyperlink" Target="https://www.purcellsystems.com/" TargetMode="External"/><Relationship Id="rId27" Type="http://schemas.openxmlformats.org/officeDocument/2006/relationships/hyperlink" Target="https://www.polyplus.com/" TargetMode="External"/><Relationship Id="rId30" Type="http://schemas.openxmlformats.org/officeDocument/2006/relationships/hyperlink" Target="https://www.proterra.com/" TargetMode="External"/><Relationship Id="rId35" Type="http://schemas.openxmlformats.org/officeDocument/2006/relationships/hyperlink" Target="https://www.saftbatteries.com/" TargetMode="External"/><Relationship Id="rId43" Type="http://schemas.openxmlformats.org/officeDocument/2006/relationships/hyperlink" Target="https://www.sglcarbon.com/" TargetMode="External"/><Relationship Id="rId48" Type="http://schemas.openxmlformats.org/officeDocument/2006/relationships/hyperlink" Target="https://www.statevolt.com/" TargetMode="External"/><Relationship Id="rId56" Type="http://schemas.openxmlformats.org/officeDocument/2006/relationships/hyperlink" Target="https://www.tesla.com/giga-texas" TargetMode="External"/><Relationship Id="rId64" Type="http://schemas.openxmlformats.org/officeDocument/2006/relationships/hyperlink" Target="https://www.zakurobattery.com/" TargetMode="External"/><Relationship Id="rId69" Type="http://schemas.openxmlformats.org/officeDocument/2006/relationships/hyperlink" Target="https://www.deere.com/" TargetMode="External"/><Relationship Id="rId77" Type="http://schemas.openxmlformats.org/officeDocument/2006/relationships/hyperlink" Target="https://gcc02.safelinks.protection.outlook.com/?url=https%3A%2F%2Fwww.wgyates.com%2F&amp;data=05%7C02%7CSara.Dunn%40nrel.gov%7Caf6061286c2a4e8a455008dc97978877%7Ca0f29d7e28cd4f5484427885aee7c080%7C0%7C0%7C638551924304834554%7CUnknown%7CTWFpbGZsb3d8eyJWIjoiMC4wLjAwMDAiLCJQIjoiV2luMzIiLCJBTiI6Ik1haWwiLCJXVCI6Mn0%3D%7C0%7C%7C%7C&amp;sdata=r6kbI2Ht7c8zYdxDhMsN4PE9taeg0TY81nkN9fNFw1g%3D&amp;reserved=0" TargetMode="External"/><Relationship Id="rId100" Type="http://schemas.openxmlformats.org/officeDocument/2006/relationships/hyperlink" Target="https://natron.energy/" TargetMode="External"/><Relationship Id="rId105" Type="http://schemas.openxmlformats.org/officeDocument/2006/relationships/hyperlink" Target="https://gcc02.safelinks.protection.outlook.com/?url=https%3A%2F%2Fcoulombsolutions.com%2F&amp;data=05%7C02%7CSara.Dunn%40nrel.gov%7C777fcccd8c0d48adcdf908dd4abddac6%7Ca0f29d7e28cd4f5484427885aee7c080%7C0%7C0%7C638748901614443216%7CUnknown%7CTWFpbGZsb3d8eyJFbXB0eU1hcGkiOnRydWUsIlYiOiIwLjAuMDAwMCIsIlAiOiJXaW4zMiIsIkFOIjoiTWFpbCIsIldUIjoyfQ%3D%3D%7C0%7C%7C%7C&amp;sdata=JcMeXCFZ88rQIDJwrQstqB2pUj2dGnaKrbG%2BFogYnDs%3D&amp;reserved=0" TargetMode="External"/><Relationship Id="rId8" Type="http://schemas.openxmlformats.org/officeDocument/2006/relationships/hyperlink" Target="http://www.polyplus.com/" TargetMode="External"/><Relationship Id="rId51" Type="http://schemas.openxmlformats.org/officeDocument/2006/relationships/hyperlink" Target="https://www.stryten.com/" TargetMode="External"/><Relationship Id="rId72" Type="http://schemas.openxmlformats.org/officeDocument/2006/relationships/hyperlink" Target="https://acculonenergy.com/" TargetMode="External"/><Relationship Id="rId80" Type="http://schemas.openxmlformats.org/officeDocument/2006/relationships/hyperlink" Target="https://usi-inc.com/" TargetMode="External"/><Relationship Id="rId85" Type="http://schemas.openxmlformats.org/officeDocument/2006/relationships/hyperlink" Target="https://www.ameresco.com/" TargetMode="External"/><Relationship Id="rId93" Type="http://schemas.openxmlformats.org/officeDocument/2006/relationships/hyperlink" Target="https://npplithium.com/" TargetMode="External"/><Relationship Id="rId98" Type="http://schemas.openxmlformats.org/officeDocument/2006/relationships/hyperlink" Target="https://www.eaton.com/country.html" TargetMode="External"/><Relationship Id="rId3" Type="http://schemas.openxmlformats.org/officeDocument/2006/relationships/hyperlink" Target="tel:510.841.7242" TargetMode="External"/><Relationship Id="rId12" Type="http://schemas.openxmlformats.org/officeDocument/2006/relationships/hyperlink" Target="https://media.ford.com/content/fordmedia/fna/us/en/news/2023/04/11/ford_s-oakville--ontario--complex-prepares-to-build-next-gen-evs.html" TargetMode="External"/><Relationship Id="rId17" Type="http://schemas.openxmlformats.org/officeDocument/2006/relationships/hyperlink" Target="https://www.borgwarner.com/acquires/akasol" TargetMode="External"/><Relationship Id="rId25" Type="http://schemas.openxmlformats.org/officeDocument/2006/relationships/hyperlink" Target="https://www.alpha.com/" TargetMode="External"/><Relationship Id="rId33" Type="http://schemas.openxmlformats.org/officeDocument/2006/relationships/hyperlink" Target="https://www.saftbatteries.com/" TargetMode="External"/><Relationship Id="rId38" Type="http://schemas.openxmlformats.org/officeDocument/2006/relationships/hyperlink" Target="https://www.seniorflexonics.com/" TargetMode="External"/><Relationship Id="rId46" Type="http://schemas.openxmlformats.org/officeDocument/2006/relationships/hyperlink" Target="https://www.soelect.com/" TargetMode="External"/><Relationship Id="rId59" Type="http://schemas.openxmlformats.org/officeDocument/2006/relationships/hyperlink" Target="https://www.trojanbattery.com/" TargetMode="External"/><Relationship Id="rId67" Type="http://schemas.openxmlformats.org/officeDocument/2006/relationships/hyperlink" Target="http://www.nvhkorea.co.kr/ENG" TargetMode="External"/><Relationship Id="rId103" Type="http://schemas.openxmlformats.org/officeDocument/2006/relationships/hyperlink" Target="mailto:BoLee@evtico.com" TargetMode="External"/><Relationship Id="rId108" Type="http://schemas.openxmlformats.org/officeDocument/2006/relationships/table" Target="../tables/table6.xml"/><Relationship Id="rId20" Type="http://schemas.openxmlformats.org/officeDocument/2006/relationships/hyperlink" Target="https://elementenergy.com/" TargetMode="External"/><Relationship Id="rId41" Type="http://schemas.openxmlformats.org/officeDocument/2006/relationships/hyperlink" Target="https://www.sglcarbon.com/" TargetMode="External"/><Relationship Id="rId54" Type="http://schemas.openxmlformats.org/officeDocument/2006/relationships/hyperlink" Target="https://www.te.com/usa-en/home.html" TargetMode="External"/><Relationship Id="rId62" Type="http://schemas.openxmlformats.org/officeDocument/2006/relationships/hyperlink" Target="https://www.wabteccorp.com/" TargetMode="External"/><Relationship Id="rId70" Type="http://schemas.openxmlformats.org/officeDocument/2006/relationships/hyperlink" Target="https://www.blacktealenergy.com/" TargetMode="External"/><Relationship Id="rId75" Type="http://schemas.openxmlformats.org/officeDocument/2006/relationships/hyperlink" Target="https://acculonenergy.com/" TargetMode="External"/><Relationship Id="rId83" Type="http://schemas.openxmlformats.org/officeDocument/2006/relationships/hyperlink" Target="https://usi-inc.com/about/company-overview/" TargetMode="External"/><Relationship Id="rId88" Type="http://schemas.openxmlformats.org/officeDocument/2006/relationships/hyperlink" Target="https://northamerica.daimlertruck.com/PressDetail/accelera-by-cummins-daimler-truck-and-2024-01-18/" TargetMode="External"/><Relationship Id="rId91" Type="http://schemas.openxmlformats.org/officeDocument/2006/relationships/hyperlink" Target="https://npplithium.com/" TargetMode="External"/><Relationship Id="rId96" Type="http://schemas.openxmlformats.org/officeDocument/2006/relationships/hyperlink" Target="https://www.fleetzero.com/" TargetMode="External"/><Relationship Id="rId1" Type="http://schemas.openxmlformats.org/officeDocument/2006/relationships/hyperlink" Target="https://www.thomasnet.com/profile/30966992/sparkz-inc.html?cid=30966992&amp;cov=CN&amp;heading=3540515&amp;searchpos=12&amp;what=Lithium+Ion+Batteries" TargetMode="External"/><Relationship Id="rId6" Type="http://schemas.openxmlformats.org/officeDocument/2006/relationships/hyperlink" Target="https://www.google.com/search?q=LION+Electric+quebec+canada+address&amp;rlz=1C1GCEU_enUS1010US1011&amp;ei=E3_rYtHjBf2JkPIPk8Gg0As&amp;ved=0ahUKEwiRuYSe3qz5AhX9BEQIHZMgCLoQ4dUDCA4&amp;uact=5&amp;oq=LION+Electric+quebec+canada+address&amp;gs_lcp=Cgdnd3Mtd2l6EAMyBQghEKABMgUIIRCgATIFCCEQqwI6BAghEAo6BwghEKABEAo6CAghEB4QFhAdOgYIABAeEBY6BQgAEIYDSgQIQRgASgUIQBIBMUoECEYYAFAAWJk2YJE4aABwAHgAgAFwiAHzEJIBBDIwLjSYAQCgAQKgAQHAAQE&amp;sclient=gws-wiz" TargetMode="External"/><Relationship Id="rId15" Type="http://schemas.openxmlformats.org/officeDocument/2006/relationships/hyperlink" Target="https://www.batteryspace.com/?gad=1&amp;gclid=Cj0KCQjwk96lBhDHARIsAEKO4xY2o39jDdsYILun_GXH8PAloFNva54KUidx4aN6RDw6Uc46SGLc530aAjq2EALw_wcB" TargetMode="External"/><Relationship Id="rId23" Type="http://schemas.openxmlformats.org/officeDocument/2006/relationships/hyperlink" Target="https://www.purcellsystems.com/" TargetMode="External"/><Relationship Id="rId28" Type="http://schemas.openxmlformats.org/officeDocument/2006/relationships/hyperlink" Target="https://tr.pomega.com/en/pomega-energy-storage-technologies-breaks-ground-for-new-lithium-ion-battery-plant/" TargetMode="External"/><Relationship Id="rId36" Type="http://schemas.openxmlformats.org/officeDocument/2006/relationships/hyperlink" Target="https://www.samsungsdi.com/" TargetMode="External"/><Relationship Id="rId49" Type="http://schemas.openxmlformats.org/officeDocument/2006/relationships/hyperlink" Target="https://www.stellantis.com/en/news/press-releases/2022/march/stellantis-and-lg-energy-solution-to-invest-over-5-billion-cad-in-joint-venture-for-first-large-scale-lithium-Ion-battery-production-plant-in-canada" TargetMode="External"/><Relationship Id="rId57" Type="http://schemas.openxmlformats.org/officeDocument/2006/relationships/hyperlink" Target="https://www.tesla.com/giga-nevada" TargetMode="External"/><Relationship Id="rId106" Type="http://schemas.openxmlformats.org/officeDocument/2006/relationships/printerSettings" Target="../printerSettings/printerSettings10.bin"/><Relationship Id="rId10" Type="http://schemas.openxmlformats.org/officeDocument/2006/relationships/hyperlink" Target="https://nrel.sharepoint.com/sites/NattBattDatabase/AppData/Local/Box/AppData/Local/Microsoft/tvonkueg/AppData/Local/Microsoft/Windows/tvonkueg/AppData/Local/var/folders/w7/mv1v1tvd4cjb88mhvpc6qbgshylc7c/AppData/Local/Microsoft/Windows/INetCache/AppData/Local/Microsoft/Windows/AppData/AppData/Local/Microsoft/Windows/INetCache/Content.Outlook/AppData/Local/Microsoft/Windows/INetCache/AppData/Local/Microsoft/Windows/INetCache/Content.Outlook/AppData/Local/Microsoft/Windows/INetCache/Content.Outlook/AppData/Local/Box/AppData/AppData/AppData/Local/AppData/Local/AppData/Local/AppData/Local/AppData/Roaming/AppData/Local/Downloads/vale.com" TargetMode="External"/><Relationship Id="rId31" Type="http://schemas.openxmlformats.org/officeDocument/2006/relationships/hyperlink" Target="https://www.proterra.com/" TargetMode="External"/><Relationship Id="rId44" Type="http://schemas.openxmlformats.org/officeDocument/2006/relationships/hyperlink" Target="https://www.simpliphipower.com/" TargetMode="External"/><Relationship Id="rId52" Type="http://schemas.openxmlformats.org/officeDocument/2006/relationships/hyperlink" Target="https://www.te.com/usa-en/home.html" TargetMode="External"/><Relationship Id="rId60" Type="http://schemas.openxmlformats.org/officeDocument/2006/relationships/hyperlink" Target="https://www.ugowork.com/" TargetMode="External"/><Relationship Id="rId65" Type="http://schemas.openxmlformats.org/officeDocument/2006/relationships/hyperlink" Target="https://www.zeusbatteryproducts.com/" TargetMode="External"/><Relationship Id="rId73" Type="http://schemas.openxmlformats.org/officeDocument/2006/relationships/hyperlink" Target="https://acculonenergy.com/" TargetMode="External"/><Relationship Id="rId78" Type="http://schemas.openxmlformats.org/officeDocument/2006/relationships/hyperlink" Target="https://gcc02.safelinks.protection.outlook.com/?url=https%3A%2F%2Fwww.wgyates.com%2F&amp;data=05%7C02%7CSara.Dunn%40nrel.gov%7Caf6061286c2a4e8a455008dc97978877%7Ca0f29d7e28cd4f5484427885aee7c080%7C0%7C0%7C638551924304834554%7CUnknown%7CTWFpbGZsb3d8eyJWIjoiMC4wLjAwMDAiLCJQIjoiV2luMzIiLCJBTiI6Ik1haWwiLCJXVCI6Mn0%3D%7C0%7C%7C%7C&amp;sdata=r6kbI2Ht7c8zYdxDhMsN4PE9taeg0TY81nkN9fNFw1g%3D&amp;reserved=0" TargetMode="External"/><Relationship Id="rId81" Type="http://schemas.openxmlformats.org/officeDocument/2006/relationships/hyperlink" Target="https://usi-inc.com/" TargetMode="External"/><Relationship Id="rId86" Type="http://schemas.openxmlformats.org/officeDocument/2006/relationships/hyperlink" Target="https://gcc02.safelinks.protection.outlook.com/?url=https%3A%2F%2Fnorthamerica.daimlertruck.com%2F&amp;data=05%7C02%7CSara.Dunn%40nrel.gov%7Caf6061286c2a4e8a455008dc97978877%7Ca0f29d7e28cd4f5484427885aee7c080%7C0%7C0%7C638551924304889733%7CUnknown%7CTWFpbGZsb3d8eyJWIjoiMC4wLjAwMDAiLCJQIjoiV2luMzIiLCJBTiI6Ik1haWwiLCJXVCI6Mn0%3D%7C0%7C%7C%7C&amp;sdata=wWKTDanibC7%2BKNsKyBvJ4mXAAgx%2B4kVLmgAwiiGoQSE%3D&amp;reserved=0" TargetMode="External"/><Relationship Id="rId94" Type="http://schemas.openxmlformats.org/officeDocument/2006/relationships/hyperlink" Target="https://npplithium.com/" TargetMode="External"/><Relationship Id="rId99" Type="http://schemas.openxmlformats.org/officeDocument/2006/relationships/hyperlink" Target="https://natron.energy/" TargetMode="External"/><Relationship Id="rId101" Type="http://schemas.openxmlformats.org/officeDocument/2006/relationships/hyperlink" Target="https://www.foxconn.com/en-us/about/group-profile" TargetMode="External"/><Relationship Id="rId4" Type="http://schemas.openxmlformats.org/officeDocument/2006/relationships/hyperlink" Target="https://www.google.com/search?q=highpower+Mountain+View%2C+CA+94040%2C+US&amp;rlz=1C1GCEU_enUS1010US1011&amp;oq=highpower+Mountain+View%2C+CA+94040%2C+US+&amp;aqs=chrome..69i57.15125j0j4&amp;sourceid=chrome&amp;ie=UTF-8" TargetMode="External"/><Relationship Id="rId9" Type="http://schemas.openxmlformats.org/officeDocument/2006/relationships/hyperlink" Target="http://www.sparkz.energy/" TargetMode="External"/><Relationship Id="rId13" Type="http://schemas.openxmlformats.org/officeDocument/2006/relationships/hyperlink" Target="https://www.ford.ca/" TargetMode="External"/><Relationship Id="rId18" Type="http://schemas.openxmlformats.org/officeDocument/2006/relationships/hyperlink" Target="https://www.borgwarner.com/acquires/akasol" TargetMode="External"/><Relationship Id="rId39" Type="http://schemas.openxmlformats.org/officeDocument/2006/relationships/hyperlink" Target="https://www.seniorflexonics.com/" TargetMode="External"/><Relationship Id="rId109" Type="http://schemas.openxmlformats.org/officeDocument/2006/relationships/comments" Target="../comments3.xml"/><Relationship Id="rId34" Type="http://schemas.openxmlformats.org/officeDocument/2006/relationships/hyperlink" Target="https://www.saftbatteries.com/" TargetMode="External"/><Relationship Id="rId50" Type="http://schemas.openxmlformats.org/officeDocument/2006/relationships/hyperlink" Target="https://www.stellantis.com/en/news/press-releases/2022/may/stellantis-and-samsung-announce-battery-plant-in-kokomo" TargetMode="External"/><Relationship Id="rId55" Type="http://schemas.openxmlformats.org/officeDocument/2006/relationships/hyperlink" Target="https://www.tenergy.com/" TargetMode="External"/><Relationship Id="rId76" Type="http://schemas.openxmlformats.org/officeDocument/2006/relationships/hyperlink" Target="https://gcc02.safelinks.protection.outlook.com/?url=https%3A%2F%2Fwww.wgyates.com%2F&amp;data=05%7C02%7CSara.Dunn%40nrel.gov%7Caf6061286c2a4e8a455008dc97978877%7Ca0f29d7e28cd4f5484427885aee7c080%7C0%7C0%7C638551924304834554%7CUnknown%7CTWFpbGZsb3d8eyJWIjoiMC4wLjAwMDAiLCJQIjoiV2luMzIiLCJBTiI6Ik1haWwiLCJXVCI6Mn0%3D%7C0%7C%7C%7C&amp;sdata=r6kbI2Ht7c8zYdxDhMsN4PE9taeg0TY81nkN9fNFw1g%3D&amp;reserved=0" TargetMode="External"/><Relationship Id="rId97" Type="http://schemas.openxmlformats.org/officeDocument/2006/relationships/hyperlink" Target="https://pitchbook.com/profiles/company/481527-19" TargetMode="External"/><Relationship Id="rId104" Type="http://schemas.openxmlformats.org/officeDocument/2006/relationships/hyperlink" Target="https://coulombsolutions.com/" TargetMode="External"/><Relationship Id="rId7" Type="http://schemas.openxmlformats.org/officeDocument/2006/relationships/hyperlink" Target="http://www.im3ny.com/" TargetMode="External"/><Relationship Id="rId71" Type="http://schemas.openxmlformats.org/officeDocument/2006/relationships/hyperlink" Target="https://www.fedcobatteries.com/" TargetMode="External"/><Relationship Id="rId92" Type="http://schemas.openxmlformats.org/officeDocument/2006/relationships/hyperlink" Target="https://npplithium.com/"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ohm-inc.com/" TargetMode="External"/><Relationship Id="rId117" Type="http://schemas.openxmlformats.org/officeDocument/2006/relationships/hyperlink" Target="https://www.ascendelements.com/" TargetMode="External"/><Relationship Id="rId21" Type="http://schemas.openxmlformats.org/officeDocument/2006/relationships/hyperlink" Target="https://www.cirbasolutions.com/" TargetMode="External"/><Relationship Id="rId42" Type="http://schemas.openxmlformats.org/officeDocument/2006/relationships/hyperlink" Target="https://www.umicore.com/" TargetMode="External"/><Relationship Id="rId47" Type="http://schemas.openxmlformats.org/officeDocument/2006/relationships/hyperlink" Target="https://ecobat.com/" TargetMode="External"/><Relationship Id="rId63" Type="http://schemas.openxmlformats.org/officeDocument/2006/relationships/hyperlink" Target="https://www.li-ind.com/posts/li-industries-raises-series-b-funding-to-expand-next-generation-battery-recycling-technology" TargetMode="External"/><Relationship Id="rId68" Type="http://schemas.openxmlformats.org/officeDocument/2006/relationships/hyperlink" Target="https://www.veolianorthamerica.com/" TargetMode="External"/><Relationship Id="rId84" Type="http://schemas.openxmlformats.org/officeDocument/2006/relationships/hyperlink" Target="https://www.linkedin.com/feed/update/urn:li:activity:7222696865106964480/" TargetMode="External"/><Relationship Id="rId89" Type="http://schemas.openxmlformats.org/officeDocument/2006/relationships/hyperlink" Target="https://www.radiusrecycling.com/company" TargetMode="External"/><Relationship Id="rId112" Type="http://schemas.openxmlformats.org/officeDocument/2006/relationships/hyperlink" Target="https://www.clarios.com/" TargetMode="External"/><Relationship Id="rId16" Type="http://schemas.openxmlformats.org/officeDocument/2006/relationships/hyperlink" Target="https://www.cirbasolutions.com/" TargetMode="External"/><Relationship Id="rId107" Type="http://schemas.openxmlformats.org/officeDocument/2006/relationships/hyperlink" Target="tel:+1%20916-346-4073" TargetMode="External"/><Relationship Id="rId11" Type="http://schemas.openxmlformats.org/officeDocument/2006/relationships/hyperlink" Target="https://www.car-part.com/,%20V" TargetMode="External"/><Relationship Id="rId32" Type="http://schemas.openxmlformats.org/officeDocument/2006/relationships/hyperlink" Target="https://www.redwoodmaterials.com/" TargetMode="External"/><Relationship Id="rId37" Type="http://schemas.openxmlformats.org/officeDocument/2006/relationships/hyperlink" Target="https://www.sesrecycling.com/" TargetMode="External"/><Relationship Id="rId53" Type="http://schemas.openxmlformats.org/officeDocument/2006/relationships/hyperlink" Target="https://www.momentenergy.com/" TargetMode="External"/><Relationship Id="rId58" Type="http://schemas.openxmlformats.org/officeDocument/2006/relationships/hyperlink" Target="https://bamboocharge.com/battery-2/" TargetMode="External"/><Relationship Id="rId74" Type="http://schemas.openxmlformats.org/officeDocument/2006/relationships/hyperlink" Target="https://www.bbbind.com/terrepower" TargetMode="External"/><Relationship Id="rId79" Type="http://schemas.openxmlformats.org/officeDocument/2006/relationships/hyperlink" Target="https://www.samsarresources.com/" TargetMode="External"/><Relationship Id="rId102" Type="http://schemas.openxmlformats.org/officeDocument/2006/relationships/hyperlink" Target="https://lamprecycling.veoliaes.com/about_us/facilities/portwashington?pid=768" TargetMode="External"/><Relationship Id="rId123" Type="http://schemas.openxmlformats.org/officeDocument/2006/relationships/hyperlink" Target="https://bridgegreenupcycle.com/" TargetMode="External"/><Relationship Id="rId128" Type="http://schemas.microsoft.com/office/2017/10/relationships/threadedComment" Target="../threadedComments/threadedComment4.xml"/><Relationship Id="rId5" Type="http://schemas.openxmlformats.org/officeDocument/2006/relationships/hyperlink" Target="https://www.ascendelements.com/" TargetMode="External"/><Relationship Id="rId90" Type="http://schemas.openxmlformats.org/officeDocument/2006/relationships/hyperlink" Target="https://www.radiusrecycling.com/company" TargetMode="External"/><Relationship Id="rId95" Type="http://schemas.openxmlformats.org/officeDocument/2006/relationships/hyperlink" Target="https://www.startengine.com/redivivus;%20redivivus.tech" TargetMode="External"/><Relationship Id="rId19" Type="http://schemas.openxmlformats.org/officeDocument/2006/relationships/hyperlink" Target="https://www.cirbasolutions.com/" TargetMode="External"/><Relationship Id="rId14" Type="http://schemas.openxmlformats.org/officeDocument/2006/relationships/hyperlink" Target="https://www.cirbasolutions.com/" TargetMode="External"/><Relationship Id="rId22" Type="http://schemas.openxmlformats.org/officeDocument/2006/relationships/hyperlink" Target="https://www.glencore.com/" TargetMode="External"/><Relationship Id="rId27" Type="http://schemas.openxmlformats.org/officeDocument/2006/relationships/hyperlink" Target="https://www.pnecycle.com/" TargetMode="External"/><Relationship Id="rId30" Type="http://schemas.openxmlformats.org/officeDocument/2006/relationships/hyperlink" Target="https://www.redwoodmaterials.com/" TargetMode="External"/><Relationship Id="rId35" Type="http://schemas.openxmlformats.org/officeDocument/2006/relationships/hyperlink" Target="https://www.redwoodmaterials.com/" TargetMode="External"/><Relationship Id="rId43" Type="http://schemas.openxmlformats.org/officeDocument/2006/relationships/hyperlink" Target="https://www.ubr-intl.com/" TargetMode="External"/><Relationship Id="rId48" Type="http://schemas.openxmlformats.org/officeDocument/2006/relationships/hyperlink" Target="https://www.americanbatterytechnology.com/" TargetMode="External"/><Relationship Id="rId56" Type="http://schemas.openxmlformats.org/officeDocument/2006/relationships/hyperlink" Target="https://2ndlifebatteries.com/" TargetMode="External"/><Relationship Id="rId64" Type="http://schemas.openxmlformats.org/officeDocument/2006/relationships/hyperlink" Target="http://www.unionbatterydisposal.com/" TargetMode="External"/><Relationship Id="rId69" Type="http://schemas.openxmlformats.org/officeDocument/2006/relationships/hyperlink" Target="https://www.veolianorthamerica.com/" TargetMode="External"/><Relationship Id="rId77" Type="http://schemas.openxmlformats.org/officeDocument/2006/relationships/hyperlink" Target="https://secondlifelithium.com/" TargetMode="External"/><Relationship Id="rId100" Type="http://schemas.openxmlformats.org/officeDocument/2006/relationships/hyperlink" Target="https://www.veolianorthamerica.com/" TargetMode="External"/><Relationship Id="rId105" Type="http://schemas.openxmlformats.org/officeDocument/2006/relationships/hyperlink" Target="https://www.werecyclebatteries.com/" TargetMode="External"/><Relationship Id="rId113" Type="http://schemas.openxmlformats.org/officeDocument/2006/relationships/hyperlink" Target="https://www.prnewswire.com/news-releases/american-battery-technology-company-selected-for-highly-competitive-150-million-federal-grant-to-be-applied-towards-the-construction-of-its-second-lithium-ion-battery-recycling-facility-302255478.html" TargetMode="External"/><Relationship Id="rId118" Type="http://schemas.openxmlformats.org/officeDocument/2006/relationships/hyperlink" Target="https://www.energy.gov/mesc/bipartisan-infrastructure-law-battery-materials-processing-and-battery-manufacturing-recycling" TargetMode="External"/><Relationship Id="rId126" Type="http://schemas.openxmlformats.org/officeDocument/2006/relationships/table" Target="../tables/table7.xml"/><Relationship Id="rId8" Type="http://schemas.openxmlformats.org/officeDocument/2006/relationships/hyperlink" Target="https://www.bluestarrecyclers.org/" TargetMode="External"/><Relationship Id="rId51" Type="http://schemas.openxmlformats.org/officeDocument/2006/relationships/hyperlink" Target="https://rejouleenergy.com/" TargetMode="External"/><Relationship Id="rId72" Type="http://schemas.openxmlformats.org/officeDocument/2006/relationships/hyperlink" Target="https://www.bbbind.com/terrepower" TargetMode="External"/><Relationship Id="rId80" Type="http://schemas.openxmlformats.org/officeDocument/2006/relationships/hyperlink" Target="https://www.samsarresources.com/about-us" TargetMode="External"/><Relationship Id="rId85" Type="http://schemas.openxmlformats.org/officeDocument/2006/relationships/hyperlink" Target="https://gcc02.safelinks.protection.outlook.com/?url=https%3A%2F%2Fwww.relyionenergy.com%2F&amp;data=05%7C02%7CSara.Dunn%40nrel.gov%7Caf6061286c2a4e8a455008dc97978877%7Ca0f29d7e28cd4f5484427885aee7c080%7C0%7C0%7C638551924305121482%7CUnknown%7CTWFpbGZsb3d8eyJWIjoiMC4wLjAwMDAiLCJQIjoiV2luMzIiLCJBTiI6Ik1haWwiLCJXVCI6Mn0%3D%7C0%7C%7C%7C&amp;sdata=RkqhXx8%2FtLDSVruw0CoN3wsm0lh111gQ7Jm5pWBINrk%3D&amp;reserved=0" TargetMode="External"/><Relationship Id="rId93" Type="http://schemas.openxmlformats.org/officeDocument/2006/relationships/hyperlink" Target="https://www.poshrobotics.com/" TargetMode="External"/><Relationship Id="rId98" Type="http://schemas.openxmlformats.org/officeDocument/2006/relationships/hyperlink" Target="https://www.exposttechnology.com/" TargetMode="External"/><Relationship Id="rId121" Type="http://schemas.openxmlformats.org/officeDocument/2006/relationships/hyperlink" Target="https://www.businesswire.com/news/home/20241210592074/en/Alus-and-Blue-Whale-Materials-Sign-Letter-of-Intent-to-Accelerate-U.S.-Battery-Materials-Market-Entry" TargetMode="External"/><Relationship Id="rId3" Type="http://schemas.openxmlformats.org/officeDocument/2006/relationships/hyperlink" Target="tel:18008528127" TargetMode="External"/><Relationship Id="rId12" Type="http://schemas.openxmlformats.org/officeDocument/2006/relationships/hyperlink" Target="https://www.cirbasolutions.com/" TargetMode="External"/><Relationship Id="rId17" Type="http://schemas.openxmlformats.org/officeDocument/2006/relationships/hyperlink" Target="https://www.cirbasolutions.com/" TargetMode="External"/><Relationship Id="rId25" Type="http://schemas.openxmlformats.org/officeDocument/2006/relationships/hyperlink" Target="https://www.nthcycle.com/" TargetMode="External"/><Relationship Id="rId33" Type="http://schemas.openxmlformats.org/officeDocument/2006/relationships/hyperlink" Target="https://www.redwoodmaterials.com/" TargetMode="External"/><Relationship Id="rId38" Type="http://schemas.openxmlformats.org/officeDocument/2006/relationships/hyperlink" Target="https://smartville.io/" TargetMode="External"/><Relationship Id="rId46" Type="http://schemas.openxmlformats.org/officeDocument/2006/relationships/hyperlink" Target="https://ecobat.com/" TargetMode="External"/><Relationship Id="rId59" Type="http://schemas.openxmlformats.org/officeDocument/2006/relationships/hyperlink" Target="https://bamboocharge.com/battery-2/" TargetMode="External"/><Relationship Id="rId67" Type="http://schemas.openxmlformats.org/officeDocument/2006/relationships/hyperlink" Target="https://unionbatterydisposal.com/" TargetMode="External"/><Relationship Id="rId103" Type="http://schemas.openxmlformats.org/officeDocument/2006/relationships/hyperlink" Target="https://lamprecycling.veoliaes.com/about_us/facilities/West-Bridgewater?pid=770" TargetMode="External"/><Relationship Id="rId108" Type="http://schemas.openxmlformats.org/officeDocument/2006/relationships/hyperlink" Target="https://donutparts.com/" TargetMode="External"/><Relationship Id="rId116" Type="http://schemas.openxmlformats.org/officeDocument/2006/relationships/hyperlink" Target="https://www.li-ind.com/" TargetMode="External"/><Relationship Id="rId124" Type="http://schemas.openxmlformats.org/officeDocument/2006/relationships/printerSettings" Target="../printerSettings/printerSettings11.bin"/><Relationship Id="rId20" Type="http://schemas.openxmlformats.org/officeDocument/2006/relationships/hyperlink" Target="https://www.cirbasolutions.com/" TargetMode="External"/><Relationship Id="rId41" Type="http://schemas.openxmlformats.org/officeDocument/2006/relationships/hyperlink" Target="https://www.sungeelht.com/en/" TargetMode="External"/><Relationship Id="rId54" Type="http://schemas.openxmlformats.org/officeDocument/2006/relationships/hyperlink" Target="https://www.werecyclebatteries.com/" TargetMode="External"/><Relationship Id="rId62" Type="http://schemas.openxmlformats.org/officeDocument/2006/relationships/hyperlink" Target="https://www.accesswire.com/861888/sk-tes-repurposes-over-6-million-assets-in-2023-and-shares-plans-to-pioneer-sustainable-growth-in-itad-and-recycling-sectors" TargetMode="External"/><Relationship Id="rId70" Type="http://schemas.openxmlformats.org/officeDocument/2006/relationships/hyperlink" Target="https://www.veolianorthamerica.com/about/who-we-are" TargetMode="External"/><Relationship Id="rId75" Type="http://schemas.openxmlformats.org/officeDocument/2006/relationships/hyperlink" Target="https://secondlifelithium.com/" TargetMode="External"/><Relationship Id="rId83" Type="http://schemas.openxmlformats.org/officeDocument/2006/relationships/hyperlink" Target="https://robertsonautosalvage.com/" TargetMode="External"/><Relationship Id="rId88" Type="http://schemas.openxmlformats.org/officeDocument/2006/relationships/hyperlink" Target="https://www.relyionenergy.com/" TargetMode="External"/><Relationship Id="rId91" Type="http://schemas.openxmlformats.org/officeDocument/2006/relationships/hyperlink" Target="https://www.radiusrecycling.com/company" TargetMode="External"/><Relationship Id="rId96" Type="http://schemas.openxmlformats.org/officeDocument/2006/relationships/hyperlink" Target="https://www.coxautoinc.com/ev-battery-solutions/" TargetMode="External"/><Relationship Id="rId111" Type="http://schemas.openxmlformats.org/officeDocument/2006/relationships/hyperlink" Target="https://www.clarios.com/insights/news/news-details/clarios-expanding-south-carolina-manufacturing-of-components-for-agm-batteries-critical-to-powering-advanced--complex-vehicle-systems" TargetMode="External"/><Relationship Id="rId1" Type="http://schemas.openxmlformats.org/officeDocument/2006/relationships/hyperlink" Target="https://www.google.com/search?q=RePurpose+Energy%2C+Inc.&amp;rlz=1C1GCEU_enUS1010US1011&amp;oq=RePurpose+Energy%2C+Inc.&amp;aqs=chrome..69i57j0i22i30j0i390l2.694j0j4&amp;sourceid=chrome&amp;ie=UTF-8" TargetMode="External"/><Relationship Id="rId6" Type="http://schemas.openxmlformats.org/officeDocument/2006/relationships/hyperlink" Target="https://www.ascendelements.com/" TargetMode="External"/><Relationship Id="rId15" Type="http://schemas.openxmlformats.org/officeDocument/2006/relationships/hyperlink" Target="https://www.cirbasolutions.com/" TargetMode="External"/><Relationship Id="rId23" Type="http://schemas.openxmlformats.org/officeDocument/2006/relationships/hyperlink" Target="https://www.lithionrecycling.com/" TargetMode="External"/><Relationship Id="rId28" Type="http://schemas.openxmlformats.org/officeDocument/2006/relationships/hyperlink" Target="https://www.pnecycle.com/" TargetMode="External"/><Relationship Id="rId36" Type="http://schemas.openxmlformats.org/officeDocument/2006/relationships/hyperlink" Target="https://www.repurpose.energy/" TargetMode="External"/><Relationship Id="rId49" Type="http://schemas.openxmlformats.org/officeDocument/2006/relationships/hyperlink" Target="https://www.austinelements.com/" TargetMode="External"/><Relationship Id="rId57" Type="http://schemas.openxmlformats.org/officeDocument/2006/relationships/hyperlink" Target="https://2ndlifebatteries.com/" TargetMode="External"/><Relationship Id="rId106" Type="http://schemas.openxmlformats.org/officeDocument/2006/relationships/hyperlink" Target="https://donutparts.com/" TargetMode="External"/><Relationship Id="rId114" Type="http://schemas.openxmlformats.org/officeDocument/2006/relationships/hyperlink" Target="https://www.energy.gov/mesc/bipartisan-infrastructure-law-battery-materials-processing-and-battery-manufacturing-recycling" TargetMode="External"/><Relationship Id="rId119" Type="http://schemas.openxmlformats.org/officeDocument/2006/relationships/hyperlink" Target="https://www.bluewhalematerials.com/" TargetMode="External"/><Relationship Id="rId127" Type="http://schemas.openxmlformats.org/officeDocument/2006/relationships/comments" Target="../comments4.xml"/><Relationship Id="rId10" Type="http://schemas.openxmlformats.org/officeDocument/2006/relationships/hyperlink" Target="https://www.call2recycle.org/" TargetMode="External"/><Relationship Id="rId31" Type="http://schemas.openxmlformats.org/officeDocument/2006/relationships/hyperlink" Target="https://www.redwoodmaterials.com/" TargetMode="External"/><Relationship Id="rId44" Type="http://schemas.openxmlformats.org/officeDocument/2006/relationships/hyperlink" Target="https://lamprecycling.veoliaes.com/about_us/facilities/phoenix?pid=764" TargetMode="External"/><Relationship Id="rId52" Type="http://schemas.openxmlformats.org/officeDocument/2006/relationships/hyperlink" Target="mailto:miguel@momentenergy.com" TargetMode="External"/><Relationship Id="rId60" Type="http://schemas.openxmlformats.org/officeDocument/2006/relationships/hyperlink" Target="https://www.greenli-ion.com/" TargetMode="External"/><Relationship Id="rId65" Type="http://schemas.openxmlformats.org/officeDocument/2006/relationships/hyperlink" Target="https://unionbatterydisposal.com/" TargetMode="External"/><Relationship Id="rId73" Type="http://schemas.openxmlformats.org/officeDocument/2006/relationships/hyperlink" Target="https://www.bbbind.com/terrepower" TargetMode="External"/><Relationship Id="rId78" Type="http://schemas.openxmlformats.org/officeDocument/2006/relationships/hyperlink" Target="https://www.samsarresources.com/" TargetMode="External"/><Relationship Id="rId81" Type="http://schemas.openxmlformats.org/officeDocument/2006/relationships/hyperlink" Target="https://robertsonautosalvage.com/" TargetMode="External"/><Relationship Id="rId86" Type="http://schemas.openxmlformats.org/officeDocument/2006/relationships/hyperlink" Target="https://www.relyionenergy.com/" TargetMode="External"/><Relationship Id="rId94" Type="http://schemas.openxmlformats.org/officeDocument/2006/relationships/hyperlink" Target="https://www.poshrobotics.com/" TargetMode="External"/><Relationship Id="rId99" Type="http://schemas.openxmlformats.org/officeDocument/2006/relationships/hyperlink" Target="https://www.samsarresources.com/" TargetMode="External"/><Relationship Id="rId101" Type="http://schemas.openxmlformats.org/officeDocument/2006/relationships/hyperlink" Target="https://www.veolianorthamerica.com/" TargetMode="External"/><Relationship Id="rId122" Type="http://schemas.openxmlformats.org/officeDocument/2006/relationships/hyperlink" Target="https://bridgegreenupcycle.com/" TargetMode="External"/><Relationship Id="rId4" Type="http://schemas.openxmlformats.org/officeDocument/2006/relationships/hyperlink" Target="https://www.redwoodmaterials.com/news/announcing-redwood-south-carolina/" TargetMode="External"/><Relationship Id="rId9" Type="http://schemas.openxmlformats.org/officeDocument/2006/relationships/hyperlink" Target="https://www.call2recycle.org/" TargetMode="External"/><Relationship Id="rId13" Type="http://schemas.openxmlformats.org/officeDocument/2006/relationships/hyperlink" Target="https://www.cirbasolutions.com/" TargetMode="External"/><Relationship Id="rId18" Type="http://schemas.openxmlformats.org/officeDocument/2006/relationships/hyperlink" Target="https://www.cirbasolutions.com/" TargetMode="External"/><Relationship Id="rId39" Type="http://schemas.openxmlformats.org/officeDocument/2006/relationships/hyperlink" Target="https://www.spiersnewtechnologies.com/" TargetMode="External"/><Relationship Id="rId109" Type="http://schemas.openxmlformats.org/officeDocument/2006/relationships/hyperlink" Target="https://gcc02.safelinks.protection.outlook.com/?url=https%3A%2F%2Faleonmetals.com%2Farm%2F&amp;data=05%7C02%7CMichael.Khalfin%40nrel.gov%7C72b51d9a7b6d4042927f08dcd716c83e%7Ca0f29d7e28cd4f5484427885aee7c080%7C0%7C0%7C638621740065588627%7CUnknown%7CTWFpbGZsb3d8eyJWIjoiMC4wLjAwMDAiLCJQIjoiV2luMzIiLCJBTiI6Ik1haWwiLCJXVCI6Mn0%3D%7C0%7C%7C%7C&amp;sdata=%2BPuKg3gsOtx9unbssHvf%2FjqOzMoz33Hn7kTi7DeRJD8%3D&amp;reserved=0" TargetMode="External"/><Relationship Id="rId34" Type="http://schemas.openxmlformats.org/officeDocument/2006/relationships/hyperlink" Target="https://www.redwoodmaterials.com/" TargetMode="External"/><Relationship Id="rId50" Type="http://schemas.openxmlformats.org/officeDocument/2006/relationships/hyperlink" Target="https://www.austinelements.com/" TargetMode="External"/><Relationship Id="rId55" Type="http://schemas.openxmlformats.org/officeDocument/2006/relationships/hyperlink" Target="https://2ndlifebatteries.com/" TargetMode="External"/><Relationship Id="rId76" Type="http://schemas.openxmlformats.org/officeDocument/2006/relationships/hyperlink" Target="https://secondlifelithium.com/" TargetMode="External"/><Relationship Id="rId97" Type="http://schemas.openxmlformats.org/officeDocument/2006/relationships/hyperlink" Target="https://www.coxautoinc.com/" TargetMode="External"/><Relationship Id="rId104" Type="http://schemas.openxmlformats.org/officeDocument/2006/relationships/hyperlink" Target="https://www.veolia.com/en" TargetMode="External"/><Relationship Id="rId120" Type="http://schemas.openxmlformats.org/officeDocument/2006/relationships/hyperlink" Target="https://www.bluewhalematerials.com/" TargetMode="External"/><Relationship Id="rId125" Type="http://schemas.openxmlformats.org/officeDocument/2006/relationships/vmlDrawing" Target="../drawings/vmlDrawing4.vml"/><Relationship Id="rId7" Type="http://schemas.openxmlformats.org/officeDocument/2006/relationships/hyperlink" Target="https://www.batteryrecyclersofamerica.com/" TargetMode="External"/><Relationship Id="rId71" Type="http://schemas.openxmlformats.org/officeDocument/2006/relationships/hyperlink" Target="https://www.pactthermoshield.com/" TargetMode="External"/><Relationship Id="rId92" Type="http://schemas.openxmlformats.org/officeDocument/2006/relationships/hyperlink" Target="https://www.poshrobotics.com/" TargetMode="External"/><Relationship Id="rId2" Type="http://schemas.openxmlformats.org/officeDocument/2006/relationships/hyperlink" Target="https://www.bluewhalematerials.com/blue-whale-expand-leadership" TargetMode="External"/><Relationship Id="rId29" Type="http://schemas.openxmlformats.org/officeDocument/2006/relationships/hyperlink" Target="https://www.recyclico.com/" TargetMode="External"/><Relationship Id="rId24" Type="http://schemas.openxmlformats.org/officeDocument/2006/relationships/hyperlink" Target="http://netherswholesale.com/" TargetMode="External"/><Relationship Id="rId40" Type="http://schemas.openxmlformats.org/officeDocument/2006/relationships/hyperlink" Target="https://www.spiersnewtechnologies.com/" TargetMode="External"/><Relationship Id="rId45" Type="http://schemas.openxmlformats.org/officeDocument/2006/relationships/hyperlink" Target="https://www.werecyclebatteries.com/" TargetMode="External"/><Relationship Id="rId66" Type="http://schemas.openxmlformats.org/officeDocument/2006/relationships/hyperlink" Target="https://unionbatterydisposal.com/" TargetMode="External"/><Relationship Id="rId87" Type="http://schemas.openxmlformats.org/officeDocument/2006/relationships/hyperlink" Target="https://www.relyionenergy.com/" TargetMode="External"/><Relationship Id="rId110" Type="http://schemas.openxmlformats.org/officeDocument/2006/relationships/hyperlink" Target="https://aleonmetals.com/" TargetMode="External"/><Relationship Id="rId115" Type="http://schemas.openxmlformats.org/officeDocument/2006/relationships/hyperlink" Target="https://www.americanbatterytechnology.com/" TargetMode="External"/><Relationship Id="rId61" Type="http://schemas.openxmlformats.org/officeDocument/2006/relationships/hyperlink" Target="https://www.aquametals.com/sierra-arc-campus/" TargetMode="External"/><Relationship Id="rId82" Type="http://schemas.openxmlformats.org/officeDocument/2006/relationships/hyperlink" Target="https://robertsonautosalvage.com/"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s://gcc02.safelinks.protection.outlook.com/?url=https%3A%2F%2Fwww.qlar.com%2F&amp;data=05%7C02%7CSara.Dunn%40nrel.gov%7Caf6061286c2a4e8a455008dc97978877%7Ca0f29d7e28cd4f5484427885aee7c080%7C0%7C0%7C638551924304767260%7CUnknown%7CTWFpbGZsb3d8eyJWIjoiMC4wLjAwMDAiLCJQIjoiV2luMzIiLCJBTiI6Ik1haWwiLCJXVCI6Mn0%3D%7C0%7C%7C%7C&amp;sdata=1dJtVFCpFCJcd96otvr%2FiCAOSvYuMx50RbaH92r4dLI%3D&amp;reserved=0" TargetMode="External"/><Relationship Id="rId21" Type="http://schemas.openxmlformats.org/officeDocument/2006/relationships/hyperlink" Target="https://www.buschvacuum.com/" TargetMode="External"/><Relationship Id="rId42" Type="http://schemas.openxmlformats.org/officeDocument/2006/relationships/hyperlink" Target="https://www.hiltonind.com/" TargetMode="External"/><Relationship Id="rId47" Type="http://schemas.openxmlformats.org/officeDocument/2006/relationships/hyperlink" Target="https://www.jakertechusa.com/" TargetMode="External"/><Relationship Id="rId63" Type="http://schemas.openxmlformats.org/officeDocument/2006/relationships/hyperlink" Target="https://www.predmaterials.com/" TargetMode="External"/><Relationship Id="rId68" Type="http://schemas.openxmlformats.org/officeDocument/2006/relationships/hyperlink" Target="https://www.resodynmixers.com/" TargetMode="External"/><Relationship Id="rId84" Type="http://schemas.openxmlformats.org/officeDocument/2006/relationships/hyperlink" Target="https://www.frontiercoating.com/" TargetMode="External"/><Relationship Id="rId89" Type="http://schemas.openxmlformats.org/officeDocument/2006/relationships/hyperlink" Target="http://www.nordson.com/" TargetMode="External"/><Relationship Id="rId112" Type="http://schemas.openxmlformats.org/officeDocument/2006/relationships/hyperlink" Target="https://www.trumpf.com/en_US/" TargetMode="External"/><Relationship Id="rId133" Type="http://schemas.openxmlformats.org/officeDocument/2006/relationships/hyperlink" Target="https://www.pactthermoshield.com/" TargetMode="External"/><Relationship Id="rId138" Type="http://schemas.openxmlformats.org/officeDocument/2006/relationships/hyperlink" Target="https://www.schenckprocess.com/" TargetMode="External"/><Relationship Id="rId154" Type="http://schemas.openxmlformats.org/officeDocument/2006/relationships/hyperlink" Target="https://teco.com/" TargetMode="External"/><Relationship Id="rId159" Type="http://schemas.openxmlformats.org/officeDocument/2006/relationships/hyperlink" Target="https://www.zeiss.com/" TargetMode="External"/><Relationship Id="rId175" Type="http://schemas.openxmlformats.org/officeDocument/2006/relationships/hyperlink" Target="mailto:susan@b2bmarketingsource.com" TargetMode="External"/><Relationship Id="rId170" Type="http://schemas.openxmlformats.org/officeDocument/2006/relationships/hyperlink" Target="http://www.maccor.com/" TargetMode="External"/><Relationship Id="rId191" Type="http://schemas.openxmlformats.org/officeDocument/2006/relationships/printerSettings" Target="../printerSettings/printerSettings12.bin"/><Relationship Id="rId16" Type="http://schemas.openxmlformats.org/officeDocument/2006/relationships/hyperlink" Target="https://www.bitrode.com/" TargetMode="External"/><Relationship Id="rId107" Type="http://schemas.openxmlformats.org/officeDocument/2006/relationships/hyperlink" Target="https://www.bplittleford.com/" TargetMode="External"/><Relationship Id="rId11" Type="http://schemas.openxmlformats.org/officeDocument/2006/relationships/hyperlink" Target="https://www.acrossinternational.com/" TargetMode="External"/><Relationship Id="rId32" Type="http://schemas.openxmlformats.org/officeDocument/2006/relationships/hyperlink" Target="https://www.dukosi.com/" TargetMode="External"/><Relationship Id="rId37" Type="http://schemas.openxmlformats.org/officeDocument/2006/relationships/hyperlink" Target="https://www.entek.com/extrusion-solutions/" TargetMode="External"/><Relationship Id="rId53" Type="http://schemas.openxmlformats.org/officeDocument/2006/relationships/hyperlink" Target="https://www.midtronics.com/" TargetMode="External"/><Relationship Id="rId58" Type="http://schemas.openxmlformats.org/officeDocument/2006/relationships/hyperlink" Target="https://pumps-systems.netzsch.com/en-US" TargetMode="External"/><Relationship Id="rId74" Type="http://schemas.openxmlformats.org/officeDocument/2006/relationships/hyperlink" Target="https://www.scs-usa.com/" TargetMode="External"/><Relationship Id="rId79" Type="http://schemas.openxmlformats.org/officeDocument/2006/relationships/hyperlink" Target="https://www.tainstruments.com/" TargetMode="External"/><Relationship Id="rId102" Type="http://schemas.openxmlformats.org/officeDocument/2006/relationships/hyperlink" Target="https://www.flexoconcepts.com/" TargetMode="External"/><Relationship Id="rId123" Type="http://schemas.openxmlformats.org/officeDocument/2006/relationships/hyperlink" Target="https://www.unitxlabs.com/" TargetMode="External"/><Relationship Id="rId128" Type="http://schemas.openxmlformats.org/officeDocument/2006/relationships/hyperlink" Target="https://www.trane.com/commercial/north-america/us/en/products-systems/energy-storage-solutions.html" TargetMode="External"/><Relationship Id="rId144" Type="http://schemas.openxmlformats.org/officeDocument/2006/relationships/hyperlink" Target="https://gcc02.safelinks.protection.outlook.com/?url=https%3A%2F%2Fwww.festo.com%2Fus%2Fen%2F&amp;data=05%7C02%7CSara.Dunn%40nrel.gov%7Caf6061286c2a4e8a455008dc97978877%7Ca0f29d7e28cd4f5484427885aee7c080%7C0%7C0%7C638551924304947107%7CUnknown%7CTWFpbGZsb3d8eyJWIjoiMC4wLjAwMDAiLCJQIjoiV2luMzIiLCJBTiI6Ik1haWwiLCJXVCI6Mn0%3D%7C0%7C%7C%7C&amp;sdata=QLBWHscK3SagBuCyXHbs0mIack3AWalWZriG1WPvtM8%3D&amp;reserved=0" TargetMode="External"/><Relationship Id="rId149" Type="http://schemas.openxmlformats.org/officeDocument/2006/relationships/hyperlink" Target="https://shred-tech.com/" TargetMode="External"/><Relationship Id="rId5" Type="http://schemas.openxmlformats.org/officeDocument/2006/relationships/hyperlink" Target="https://www.precisionrollgrinders.com/" TargetMode="External"/><Relationship Id="rId90" Type="http://schemas.openxmlformats.org/officeDocument/2006/relationships/hyperlink" Target="https://www.novonixgroup.com/" TargetMode="External"/><Relationship Id="rId95" Type="http://schemas.openxmlformats.org/officeDocument/2006/relationships/hyperlink" Target="https://www.rosssyscon.com/" TargetMode="External"/><Relationship Id="rId160" Type="http://schemas.openxmlformats.org/officeDocument/2006/relationships/hyperlink" Target="https://vdrs.com/" TargetMode="External"/><Relationship Id="rId165" Type="http://schemas.openxmlformats.org/officeDocument/2006/relationships/hyperlink" Target="https://www.maxcessintl.com/" TargetMode="External"/><Relationship Id="rId181" Type="http://schemas.openxmlformats.org/officeDocument/2006/relationships/hyperlink" Target="https://www.associatedenvironmentalsystems.com/" TargetMode="External"/><Relationship Id="rId186" Type="http://schemas.openxmlformats.org/officeDocument/2006/relationships/hyperlink" Target="https://www.associatedenvironmentalsystems.com/the-aes-guide-to-lithium-ion-battery-test-chambers" TargetMode="External"/><Relationship Id="rId22" Type="http://schemas.openxmlformats.org/officeDocument/2006/relationships/hyperlink" Target="https://www.csm.de/us/" TargetMode="External"/><Relationship Id="rId27" Type="http://schemas.openxmlformats.org/officeDocument/2006/relationships/hyperlink" Target="https://www.digatron.com/" TargetMode="External"/><Relationship Id="rId43" Type="http://schemas.openxmlformats.org/officeDocument/2006/relationships/hyperlink" Target="https://www.innovativemach.com/" TargetMode="External"/><Relationship Id="rId48" Type="http://schemas.openxmlformats.org/officeDocument/2006/relationships/hyperlink" Target="https://www.liminalinsights.com/" TargetMode="External"/><Relationship Id="rId64" Type="http://schemas.openxmlformats.org/officeDocument/2006/relationships/hyperlink" Target="https://www.predmaterials.com/" TargetMode="External"/><Relationship Id="rId69" Type="http://schemas.openxmlformats.org/officeDocument/2006/relationships/hyperlink" Target="https://www.mixers.com/" TargetMode="External"/><Relationship Id="rId113" Type="http://schemas.openxmlformats.org/officeDocument/2006/relationships/hyperlink" Target="https://www.swindelldressler.com/" TargetMode="External"/><Relationship Id="rId118" Type="http://schemas.openxmlformats.org/officeDocument/2006/relationships/hyperlink" Target="https://www.qlar.com/" TargetMode="External"/><Relationship Id="rId134" Type="http://schemas.openxmlformats.org/officeDocument/2006/relationships/hyperlink" Target="https://www.pactthermoshield.com/" TargetMode="External"/><Relationship Id="rId139" Type="http://schemas.openxmlformats.org/officeDocument/2006/relationships/hyperlink" Target="https://www.newport.com/n/battery-manufacturing-solutions" TargetMode="External"/><Relationship Id="rId80" Type="http://schemas.openxmlformats.org/officeDocument/2006/relationships/hyperlink" Target="https://www.titanaes.com/" TargetMode="External"/><Relationship Id="rId85" Type="http://schemas.openxmlformats.org/officeDocument/2006/relationships/hyperlink" Target="https://www.hiltonind.com/" TargetMode="External"/><Relationship Id="rId150" Type="http://schemas.openxmlformats.org/officeDocument/2006/relationships/hyperlink" Target="https://shred-tech.com/" TargetMode="External"/><Relationship Id="rId155" Type="http://schemas.openxmlformats.org/officeDocument/2006/relationships/hyperlink" Target="https://www.acscm.com/" TargetMode="External"/><Relationship Id="rId171" Type="http://schemas.openxmlformats.org/officeDocument/2006/relationships/hyperlink" Target="http://www.maccor.com/" TargetMode="External"/><Relationship Id="rId176" Type="http://schemas.openxmlformats.org/officeDocument/2006/relationships/hyperlink" Target="https://appliedspectra.com/" TargetMode="External"/><Relationship Id="rId192" Type="http://schemas.openxmlformats.org/officeDocument/2006/relationships/vmlDrawing" Target="../drawings/vmlDrawing5.vml"/><Relationship Id="rId12" Type="http://schemas.openxmlformats.org/officeDocument/2006/relationships/hyperlink" Target="https://www.admiralinstruments.com/" TargetMode="External"/><Relationship Id="rId17" Type="http://schemas.openxmlformats.org/officeDocument/2006/relationships/hyperlink" Target="https://www.bitrode.com/" TargetMode="External"/><Relationship Id="rId33" Type="http://schemas.openxmlformats.org/officeDocument/2006/relationships/hyperlink" Target="https://www.durr-megtec.com/" TargetMode="External"/><Relationship Id="rId38" Type="http://schemas.openxmlformats.org/officeDocument/2006/relationships/hyperlink" Target="https://www.forgenano.com/" TargetMode="External"/><Relationship Id="rId59" Type="http://schemas.openxmlformats.org/officeDocument/2006/relationships/hyperlink" Target="https://nexceris.com/" TargetMode="External"/><Relationship Id="rId103" Type="http://schemas.openxmlformats.org/officeDocument/2006/relationships/hyperlink" Target="https://www.flexoconcepts.com/" TargetMode="External"/><Relationship Id="rId108" Type="http://schemas.openxmlformats.org/officeDocument/2006/relationships/hyperlink" Target="https://www.bplittleford.com/" TargetMode="External"/><Relationship Id="rId124" Type="http://schemas.openxmlformats.org/officeDocument/2006/relationships/hyperlink" Target="https://www.unitxlabs.com/" TargetMode="External"/><Relationship Id="rId129" Type="http://schemas.openxmlformats.org/officeDocument/2006/relationships/hyperlink" Target="https://www.trane.com/commercial/north-america/us/en/products-systems/energy-storage-solutions.html" TargetMode="External"/><Relationship Id="rId54" Type="http://schemas.openxmlformats.org/officeDocument/2006/relationships/hyperlink" Target="https://www.midtronics.com/" TargetMode="External"/><Relationship Id="rId70" Type="http://schemas.openxmlformats.org/officeDocument/2006/relationships/hyperlink" Target="https://www.mixers.com/" TargetMode="External"/><Relationship Id="rId75" Type="http://schemas.openxmlformats.org/officeDocument/2006/relationships/hyperlink" Target="https://www.sonobondultrasonics.com/" TargetMode="External"/><Relationship Id="rId91" Type="http://schemas.openxmlformats.org/officeDocument/2006/relationships/hyperlink" Target="https://www.nuburu.net/" TargetMode="External"/><Relationship Id="rId96" Type="http://schemas.openxmlformats.org/officeDocument/2006/relationships/hyperlink" Target="https://www.sonobondultrasonics.com/" TargetMode="External"/><Relationship Id="rId140" Type="http://schemas.openxmlformats.org/officeDocument/2006/relationships/hyperlink" Target="https://gcc02.safelinks.protection.outlook.com/?url=https%3A%2F%2Fwww.wgyates.com%2F&amp;data=05%7C02%7CSara.Dunn%40nrel.gov%7Caf6061286c2a4e8a455008dc97978877%7Ca0f29d7e28cd4f5484427885aee7c080%7C0%7C0%7C638551924304834554%7CUnknown%7CTWFpbGZsb3d8eyJWIjoiMC4wLjAwMDAiLCJQIjoiV2luMzIiLCJBTiI6Ik1haWwiLCJXVCI6Mn0%3D%7C0%7C%7C%7C&amp;sdata=r6kbI2Ht7c8zYdxDhMsN4PE9taeg0TY81nkN9fNFw1g%3D&amp;reserved=0" TargetMode="External"/><Relationship Id="rId145" Type="http://schemas.openxmlformats.org/officeDocument/2006/relationships/hyperlink" Target="https://rogerscorp.com/" TargetMode="External"/><Relationship Id="rId161" Type="http://schemas.openxmlformats.org/officeDocument/2006/relationships/hyperlink" Target="https://vdrs.com/" TargetMode="External"/><Relationship Id="rId166" Type="http://schemas.openxmlformats.org/officeDocument/2006/relationships/hyperlink" Target="https://www.maxcessintl.com/" TargetMode="External"/><Relationship Id="rId182" Type="http://schemas.openxmlformats.org/officeDocument/2006/relationships/hyperlink" Target="https://www.associatedenvironmentalsystems.com/the-aes-guide-to-lithium-ion-battery-test-chambers" TargetMode="External"/><Relationship Id="rId187" Type="http://schemas.openxmlformats.org/officeDocument/2006/relationships/hyperlink" Target="https://www.associatedenvironmentalsystems.com/" TargetMode="External"/><Relationship Id="rId1" Type="http://schemas.openxmlformats.org/officeDocument/2006/relationships/hyperlink" Target="https://www.precisionrollgrinders.com/" TargetMode="External"/><Relationship Id="rId6" Type="http://schemas.openxmlformats.org/officeDocument/2006/relationships/hyperlink" Target="https://www.precisionrollgrinders.com/" TargetMode="External"/><Relationship Id="rId23" Type="http://schemas.openxmlformats.org/officeDocument/2006/relationships/hyperlink" Target="https://www.digatron.com/" TargetMode="External"/><Relationship Id="rId28" Type="http://schemas.openxmlformats.org/officeDocument/2006/relationships/hyperlink" Target="https://www.digatron.com/" TargetMode="External"/><Relationship Id="rId49" Type="http://schemas.openxmlformats.org/officeDocument/2006/relationships/hyperlink" Target="http://www.maccor.com/Worldwide.aspx" TargetMode="External"/><Relationship Id="rId114" Type="http://schemas.openxmlformats.org/officeDocument/2006/relationships/hyperlink" Target="https://www.schenckprocess.com/" TargetMode="External"/><Relationship Id="rId119" Type="http://schemas.openxmlformats.org/officeDocument/2006/relationships/hyperlink" Target="https://gcc02.safelinks.protection.outlook.com/?url=https%3A%2F%2Fwww.qlar.com%2F&amp;data=05%7C02%7CSara.Dunn%40nrel.gov%7Caf6061286c2a4e8a455008dc97978877%7Ca0f29d7e28cd4f5484427885aee7c080%7C0%7C0%7C638551924304767260%7CUnknown%7CTWFpbGZsb3d8eyJWIjoiMC4wLjAwMDAiLCJQIjoiV2luMzIiLCJBTiI6Ik1haWwiLCJXVCI6Mn0%3D%7C0%7C%7C%7C&amp;sdata=1dJtVFCpFCJcd96otvr%2FiCAOSvYuMx50RbaH92r4dLI%3D&amp;reserved=0" TargetMode="External"/><Relationship Id="rId44" Type="http://schemas.openxmlformats.org/officeDocument/2006/relationships/hyperlink" Target="https://www.innovativemach.com/" TargetMode="External"/><Relationship Id="rId60" Type="http://schemas.openxmlformats.org/officeDocument/2006/relationships/hyperlink" Target="https://www.novonixgroup.com/" TargetMode="External"/><Relationship Id="rId65" Type="http://schemas.openxmlformats.org/officeDocument/2006/relationships/hyperlink" Target="https://www.predmaterials.com/" TargetMode="External"/><Relationship Id="rId81" Type="http://schemas.openxmlformats.org/officeDocument/2006/relationships/hyperlink" Target="https://xerionbattery.com/" TargetMode="External"/><Relationship Id="rId86" Type="http://schemas.openxmlformats.org/officeDocument/2006/relationships/hyperlink" Target="https://www.intecells.com/" TargetMode="External"/><Relationship Id="rId130" Type="http://schemas.openxmlformats.org/officeDocument/2006/relationships/hyperlink" Target="https://www.trane.com/commercial/north-america/us/en/products-systems/energy-storage-solutions.html" TargetMode="External"/><Relationship Id="rId135" Type="http://schemas.openxmlformats.org/officeDocument/2006/relationships/hyperlink" Target="mailto:pschille@itape.com" TargetMode="External"/><Relationship Id="rId151" Type="http://schemas.openxmlformats.org/officeDocument/2006/relationships/hyperlink" Target="https://shred-tech.com/" TargetMode="External"/><Relationship Id="rId156" Type="http://schemas.openxmlformats.org/officeDocument/2006/relationships/hyperlink" Target="https://www.acscm.com/" TargetMode="External"/><Relationship Id="rId177" Type="http://schemas.openxmlformats.org/officeDocument/2006/relationships/hyperlink" Target="https://appliedspectra.com/" TargetMode="External"/><Relationship Id="rId172" Type="http://schemas.openxmlformats.org/officeDocument/2006/relationships/hyperlink" Target="http://www.maccor.com/" TargetMode="External"/><Relationship Id="rId193" Type="http://schemas.openxmlformats.org/officeDocument/2006/relationships/table" Target="../tables/table8.xml"/><Relationship Id="rId13" Type="http://schemas.openxmlformats.org/officeDocument/2006/relationships/hyperlink" Target="https://www.arbin.com/" TargetMode="External"/><Relationship Id="rId18" Type="http://schemas.openxmlformats.org/officeDocument/2006/relationships/hyperlink" Target="https://www.blackbros.com/" TargetMode="External"/><Relationship Id="rId39" Type="http://schemas.openxmlformats.org/officeDocument/2006/relationships/hyperlink" Target="https://www.frontiercoating.com/" TargetMode="External"/><Relationship Id="rId109" Type="http://schemas.openxmlformats.org/officeDocument/2006/relationships/hyperlink" Target="https://www.bplittleford.com/" TargetMode="External"/><Relationship Id="rId34" Type="http://schemas.openxmlformats.org/officeDocument/2006/relationships/hyperlink" Target="https://www.durr-megtec.com/" TargetMode="External"/><Relationship Id="rId50" Type="http://schemas.openxmlformats.org/officeDocument/2006/relationships/hyperlink" Target="https://www.marionsolutions.com/" TargetMode="External"/><Relationship Id="rId55" Type="http://schemas.openxmlformats.org/officeDocument/2006/relationships/hyperlink" Target="https://www.mtixtl.com/" TargetMode="External"/><Relationship Id="rId76" Type="http://schemas.openxmlformats.org/officeDocument/2006/relationships/hyperlink" Target="https://www.summitnanotech.ca/" TargetMode="External"/><Relationship Id="rId97" Type="http://schemas.openxmlformats.org/officeDocument/2006/relationships/hyperlink" Target="https://www.summitnanotech.com/" TargetMode="External"/><Relationship Id="rId104" Type="http://schemas.openxmlformats.org/officeDocument/2006/relationships/hyperlink" Target="https://www.bakerhughes.com/waygate-technologies" TargetMode="External"/><Relationship Id="rId120" Type="http://schemas.openxmlformats.org/officeDocument/2006/relationships/hyperlink" Target="https://gcc02.safelinks.protection.outlook.com/?url=https%3A%2F%2Fiac-intl.com%2Findustries-served%2Fbattery-manufacturing-storage%2F&amp;data=05%7C02%7CSara.Dunn%40nrel.gov%7Caf6061286c2a4e8a455008dc97978877%7Ca0f29d7e28cd4f5484427885aee7c080%7C0%7C0%7C638551924304819157%7CUnknown%7CTWFpbGZsb3d8eyJWIjoiMC4wLjAwMDAiLCJQIjoiV2luMzIiLCJBTiI6Ik1haWwiLCJXVCI6Mn0%3D%7C0%7C%7C%7C&amp;sdata=hJgGzEqATylNtUI9fOVcaf9o0M06NguT%2BjNJpl1YOJQ%3D&amp;reserved=0" TargetMode="External"/><Relationship Id="rId125" Type="http://schemas.openxmlformats.org/officeDocument/2006/relationships/hyperlink" Target="https://www.unitxlabs.com/" TargetMode="External"/><Relationship Id="rId141" Type="http://schemas.openxmlformats.org/officeDocument/2006/relationships/hyperlink" Target="https://gcc02.safelinks.protection.outlook.com/?url=https%3A%2F%2Fwww.wgyates.com%2F&amp;data=05%7C02%7CSara.Dunn%40nrel.gov%7Caf6061286c2a4e8a455008dc97978877%7Ca0f29d7e28cd4f5484427885aee7c080%7C0%7C0%7C638551924304834554%7CUnknown%7CTWFpbGZsb3d8eyJWIjoiMC4wLjAwMDAiLCJQIjoiV2luMzIiLCJBTiI6Ik1haWwiLCJXVCI6Mn0%3D%7C0%7C%7C%7C&amp;sdata=r6kbI2Ht7c8zYdxDhMsN4PE9taeg0TY81nkN9fNFw1g%3D&amp;reserved=0" TargetMode="External"/><Relationship Id="rId146" Type="http://schemas.openxmlformats.org/officeDocument/2006/relationships/hyperlink" Target="https://rogerscorp.com/" TargetMode="External"/><Relationship Id="rId167" Type="http://schemas.openxmlformats.org/officeDocument/2006/relationships/hyperlink" Target="mailto:William.f.eggers@biologic.us" TargetMode="External"/><Relationship Id="rId188" Type="http://schemas.openxmlformats.org/officeDocument/2006/relationships/hyperlink" Target="https://atsindustrialautomation.com/" TargetMode="External"/><Relationship Id="rId7" Type="http://schemas.openxmlformats.org/officeDocument/2006/relationships/hyperlink" Target="https://www.precisionrollgrinders.com/" TargetMode="External"/><Relationship Id="rId71" Type="http://schemas.openxmlformats.org/officeDocument/2006/relationships/hyperlink" Target="https://www.mixers.com/" TargetMode="External"/><Relationship Id="rId92" Type="http://schemas.openxmlformats.org/officeDocument/2006/relationships/hyperlink" Target="https://www.predmaterials.com/" TargetMode="External"/><Relationship Id="rId162" Type="http://schemas.openxmlformats.org/officeDocument/2006/relationships/hyperlink" Target="https://vdrs.com/news-media/van-dyk-partners-with-reckelberg-environmental-technologies-to-enable-north-american-customers-to-recycle-ev-batteries/" TargetMode="External"/><Relationship Id="rId183" Type="http://schemas.openxmlformats.org/officeDocument/2006/relationships/hyperlink" Target="https://www.associatedenvironmentalsystems.com/" TargetMode="External"/><Relationship Id="rId2" Type="http://schemas.openxmlformats.org/officeDocument/2006/relationships/hyperlink" Target="https://www.precisionrollgrinders.com/" TargetMode="External"/><Relationship Id="rId29" Type="http://schemas.openxmlformats.org/officeDocument/2006/relationships/hyperlink" Target="https://www.digatron.com/" TargetMode="External"/><Relationship Id="rId24" Type="http://schemas.openxmlformats.org/officeDocument/2006/relationships/hyperlink" Target="https://www.digatron.com/" TargetMode="External"/><Relationship Id="rId40" Type="http://schemas.openxmlformats.org/officeDocument/2006/relationships/hyperlink" Target="https://www.frontiercoating.com/" TargetMode="External"/><Relationship Id="rId45" Type="http://schemas.openxmlformats.org/officeDocument/2006/relationships/hyperlink" Target="https://www.innovativemach.com/" TargetMode="External"/><Relationship Id="rId66" Type="http://schemas.openxmlformats.org/officeDocument/2006/relationships/hyperlink" Target="https://www.predmaterials.com/" TargetMode="External"/><Relationship Id="rId87" Type="http://schemas.openxmlformats.org/officeDocument/2006/relationships/hyperlink" Target="https://www.liminalinsights.com/" TargetMode="External"/><Relationship Id="rId110" Type="http://schemas.openxmlformats.org/officeDocument/2006/relationships/hyperlink" Target="https://flacktek.com/" TargetMode="External"/><Relationship Id="rId115" Type="http://schemas.openxmlformats.org/officeDocument/2006/relationships/hyperlink" Target="https://www.schenckprocess.com/" TargetMode="External"/><Relationship Id="rId131" Type="http://schemas.openxmlformats.org/officeDocument/2006/relationships/hyperlink" Target="https://www.pactthermoshield.com/" TargetMode="External"/><Relationship Id="rId136" Type="http://schemas.openxmlformats.org/officeDocument/2006/relationships/hyperlink" Target="https://www.itape.com/" TargetMode="External"/><Relationship Id="rId157" Type="http://schemas.openxmlformats.org/officeDocument/2006/relationships/hyperlink" Target="mailto:adonahue@acscm.com" TargetMode="External"/><Relationship Id="rId178" Type="http://schemas.openxmlformats.org/officeDocument/2006/relationships/hyperlink" Target="https://appliedspectra.com/contact-us.html" TargetMode="External"/><Relationship Id="rId61" Type="http://schemas.openxmlformats.org/officeDocument/2006/relationships/hyperlink" Target="https://www.nuburu.net/" TargetMode="External"/><Relationship Id="rId82" Type="http://schemas.openxmlformats.org/officeDocument/2006/relationships/hyperlink" Target="mailto:jbaxter@davis-standard.com" TargetMode="External"/><Relationship Id="rId152" Type="http://schemas.openxmlformats.org/officeDocument/2006/relationships/hyperlink" Target="https://shred-tech.com/" TargetMode="External"/><Relationship Id="rId173" Type="http://schemas.openxmlformats.org/officeDocument/2006/relationships/hyperlink" Target="https://www.noblelight.com/en/etc/home_etc/home_noblelight.html" TargetMode="External"/><Relationship Id="rId194" Type="http://schemas.openxmlformats.org/officeDocument/2006/relationships/comments" Target="../comments5.xml"/><Relationship Id="rId19" Type="http://schemas.openxmlformats.org/officeDocument/2006/relationships/hyperlink" Target="https://www.buschvacuum.com/" TargetMode="External"/><Relationship Id="rId14" Type="http://schemas.openxmlformats.org/officeDocument/2006/relationships/hyperlink" Target="https://www.arbin.com/" TargetMode="External"/><Relationship Id="rId30" Type="http://schemas.openxmlformats.org/officeDocument/2006/relationships/hyperlink" Target="https://www.digatron.com/" TargetMode="External"/><Relationship Id="rId35" Type="http://schemas.openxmlformats.org/officeDocument/2006/relationships/hyperlink" Target="https://www.eaglepicher.com/" TargetMode="External"/><Relationship Id="rId56" Type="http://schemas.openxmlformats.org/officeDocument/2006/relationships/hyperlink" Target="https://www.mtixtl.com/" TargetMode="External"/><Relationship Id="rId77" Type="http://schemas.openxmlformats.org/officeDocument/2006/relationships/hyperlink" Target="https://www.tainstruments.com/" TargetMode="External"/><Relationship Id="rId100" Type="http://schemas.openxmlformats.org/officeDocument/2006/relationships/hyperlink" Target="https://abbottfurnace.com/" TargetMode="External"/><Relationship Id="rId105" Type="http://schemas.openxmlformats.org/officeDocument/2006/relationships/hyperlink" Target="https://www.bakerhughes.com/" TargetMode="External"/><Relationship Id="rId126" Type="http://schemas.openxmlformats.org/officeDocument/2006/relationships/hyperlink" Target="https://www.mks.com/" TargetMode="External"/><Relationship Id="rId147" Type="http://schemas.openxmlformats.org/officeDocument/2006/relationships/hyperlink" Target="https://rogerscorp.com/" TargetMode="External"/><Relationship Id="rId168" Type="http://schemas.openxmlformats.org/officeDocument/2006/relationships/hyperlink" Target="http://www.biologic.net/" TargetMode="External"/><Relationship Id="rId8" Type="http://schemas.openxmlformats.org/officeDocument/2006/relationships/hyperlink" Target="https://www.precisionrollgrinders.com/" TargetMode="External"/><Relationship Id="rId51" Type="http://schemas.openxmlformats.org/officeDocument/2006/relationships/hyperlink" Target="https://www.marionsolutions.com/" TargetMode="External"/><Relationship Id="rId72" Type="http://schemas.openxmlformats.org/officeDocument/2006/relationships/hyperlink" Target="https://www.schenckprocess.com/" TargetMode="External"/><Relationship Id="rId93" Type="http://schemas.openxmlformats.org/officeDocument/2006/relationships/hyperlink" Target="https://www.mixers.com/" TargetMode="External"/><Relationship Id="rId98" Type="http://schemas.openxmlformats.org/officeDocument/2006/relationships/hyperlink" Target="https://www.titanaes.com/" TargetMode="External"/><Relationship Id="rId121" Type="http://schemas.openxmlformats.org/officeDocument/2006/relationships/hyperlink" Target="https://iac-intl.com/industries-served/battery-manufacturing-storage/" TargetMode="External"/><Relationship Id="rId142" Type="http://schemas.openxmlformats.org/officeDocument/2006/relationships/hyperlink" Target="https://gcc02.safelinks.protection.outlook.com/?url=https%3A%2F%2Fwww.wgyates.com%2F&amp;data=05%7C02%7CSara.Dunn%40nrel.gov%7Caf6061286c2a4e8a455008dc97978877%7Ca0f29d7e28cd4f5484427885aee7c080%7C0%7C0%7C638551924304834554%7CUnknown%7CTWFpbGZsb3d8eyJWIjoiMC4wLjAwMDAiLCJQIjoiV2luMzIiLCJBTiI6Ik1haWwiLCJXVCI6Mn0%3D%7C0%7C%7C%7C&amp;sdata=r6kbI2Ht7c8zYdxDhMsN4PE9taeg0TY81nkN9fNFw1g%3D&amp;reserved=0" TargetMode="External"/><Relationship Id="rId163" Type="http://schemas.openxmlformats.org/officeDocument/2006/relationships/hyperlink" Target="https://www.maxcessintl.com/webex/,%20Questionairre" TargetMode="External"/><Relationship Id="rId184" Type="http://schemas.openxmlformats.org/officeDocument/2006/relationships/hyperlink" Target="https://www.associatedenvironmentalsystems.com/the-aes-guide-to-lithium-ion-battery-test-chambers" TargetMode="External"/><Relationship Id="rId189" Type="http://schemas.openxmlformats.org/officeDocument/2006/relationships/hyperlink" Target="https://www.dispatch.com/story/news/local/communities/olentangy-valley/2022/03/16/lewis-center-ats-industrial-automation-opens-gm-electric-vehicle-battery-assembly-facility/7068125001/" TargetMode="External"/><Relationship Id="rId3" Type="http://schemas.openxmlformats.org/officeDocument/2006/relationships/hyperlink" Target="https://www.precisionrollgrinders.com/" TargetMode="External"/><Relationship Id="rId25" Type="http://schemas.openxmlformats.org/officeDocument/2006/relationships/hyperlink" Target="https://www.digatron.com/" TargetMode="External"/><Relationship Id="rId46" Type="http://schemas.openxmlformats.org/officeDocument/2006/relationships/hyperlink" Target="https://www.intecells.com/" TargetMode="External"/><Relationship Id="rId67" Type="http://schemas.openxmlformats.org/officeDocument/2006/relationships/hyperlink" Target="https://www.predmaterials.com/" TargetMode="External"/><Relationship Id="rId116" Type="http://schemas.openxmlformats.org/officeDocument/2006/relationships/hyperlink" Target="https://gcc02.safelinks.protection.outlook.com/?url=https%3A%2F%2Fwww.qlar.com%2F&amp;data=05%7C02%7CSara.Dunn%40nrel.gov%7Caf6061286c2a4e8a455008dc97978877%7Ca0f29d7e28cd4f5484427885aee7c080%7C0%7C0%7C638551924304767260%7CUnknown%7CTWFpbGZsb3d8eyJWIjoiMC4wLjAwMDAiLCJQIjoiV2luMzIiLCJBTiI6Ik1haWwiLCJXVCI6Mn0%3D%7C0%7C%7C%7C&amp;sdata=1dJtVFCpFCJcd96otvr%2FiCAOSvYuMx50RbaH92r4dLI%3D&amp;reserved=0" TargetMode="External"/><Relationship Id="rId137" Type="http://schemas.openxmlformats.org/officeDocument/2006/relationships/hyperlink" Target="https://www.itape.com/" TargetMode="External"/><Relationship Id="rId158" Type="http://schemas.openxmlformats.org/officeDocument/2006/relationships/hyperlink" Target="https://www.zeiss.com/" TargetMode="External"/><Relationship Id="rId20" Type="http://schemas.openxmlformats.org/officeDocument/2006/relationships/hyperlink" Target="https://www.buschvacuum.com/" TargetMode="External"/><Relationship Id="rId41" Type="http://schemas.openxmlformats.org/officeDocument/2006/relationships/hyperlink" Target="http://www.hed.com/site/" TargetMode="External"/><Relationship Id="rId62" Type="http://schemas.openxmlformats.org/officeDocument/2006/relationships/hyperlink" Target="https://www.predmaterials.com/" TargetMode="External"/><Relationship Id="rId83" Type="http://schemas.openxmlformats.org/officeDocument/2006/relationships/hyperlink" Target="mailto:creynolds@am-batteries.com" TargetMode="External"/><Relationship Id="rId88" Type="http://schemas.openxmlformats.org/officeDocument/2006/relationships/hyperlink" Target="https://www.nedermanmikropul.com/en/" TargetMode="External"/><Relationship Id="rId111" Type="http://schemas.openxmlformats.org/officeDocument/2006/relationships/hyperlink" Target="https://flacktek.com/" TargetMode="External"/><Relationship Id="rId132" Type="http://schemas.openxmlformats.org/officeDocument/2006/relationships/hyperlink" Target="https://www.pactthermoshield.com/" TargetMode="External"/><Relationship Id="rId153" Type="http://schemas.openxmlformats.org/officeDocument/2006/relationships/hyperlink" Target="https://shred-tech.com/" TargetMode="External"/><Relationship Id="rId174" Type="http://schemas.openxmlformats.org/officeDocument/2006/relationships/hyperlink" Target="https://www.excelitas.com/" TargetMode="External"/><Relationship Id="rId179" Type="http://schemas.openxmlformats.org/officeDocument/2006/relationships/hyperlink" Target="https://www.associatedenvironmentalsystems.com/" TargetMode="External"/><Relationship Id="rId195" Type="http://schemas.microsoft.com/office/2017/10/relationships/threadedComment" Target="../threadedComments/threadedComment5.xml"/><Relationship Id="rId190" Type="http://schemas.openxmlformats.org/officeDocument/2006/relationships/hyperlink" Target="https://atsindustrialautomation.com/" TargetMode="External"/><Relationship Id="rId15" Type="http://schemas.openxmlformats.org/officeDocument/2006/relationships/hyperlink" Target="http://www.automationez.com/" TargetMode="External"/><Relationship Id="rId36" Type="http://schemas.openxmlformats.org/officeDocument/2006/relationships/hyperlink" Target="https://www.edwardsvacuum.com/" TargetMode="External"/><Relationship Id="rId57" Type="http://schemas.openxmlformats.org/officeDocument/2006/relationships/hyperlink" Target="https://grinding.netzsch.com/en" TargetMode="External"/><Relationship Id="rId106" Type="http://schemas.openxmlformats.org/officeDocument/2006/relationships/hyperlink" Target="https://www.bakerhughes.com/waygate-technologies" TargetMode="External"/><Relationship Id="rId127" Type="http://schemas.openxmlformats.org/officeDocument/2006/relationships/hyperlink" Target="https://www.trane.com/commercial/north-america/us/en/products-systems/chillers/chiller-heater-systems.html" TargetMode="External"/><Relationship Id="rId10" Type="http://schemas.openxmlformats.org/officeDocument/2006/relationships/hyperlink" Target="https://www.acrossinternational.com/" TargetMode="External"/><Relationship Id="rId31" Type="http://schemas.openxmlformats.org/officeDocument/2006/relationships/hyperlink" Target="https://www.converting-systems.com/" TargetMode="External"/><Relationship Id="rId52" Type="http://schemas.openxmlformats.org/officeDocument/2006/relationships/hyperlink" Target="https://www.midtronics.com/" TargetMode="External"/><Relationship Id="rId73" Type="http://schemas.openxmlformats.org/officeDocument/2006/relationships/hyperlink" Target="https://www.schenckprocess.com/" TargetMode="External"/><Relationship Id="rId78" Type="http://schemas.openxmlformats.org/officeDocument/2006/relationships/hyperlink" Target="https://www.tainstruments.com/" TargetMode="External"/><Relationship Id="rId94" Type="http://schemas.openxmlformats.org/officeDocument/2006/relationships/hyperlink" Target="https://www.schenckprocess.com/" TargetMode="External"/><Relationship Id="rId99" Type="http://schemas.openxmlformats.org/officeDocument/2006/relationships/hyperlink" Target="https://xerionbattery.com/" TargetMode="External"/><Relationship Id="rId101" Type="http://schemas.openxmlformats.org/officeDocument/2006/relationships/hyperlink" Target="https://abbottfurnace.com/" TargetMode="External"/><Relationship Id="rId122" Type="http://schemas.openxmlformats.org/officeDocument/2006/relationships/hyperlink" Target="https://iac-intl.com/" TargetMode="External"/><Relationship Id="rId143" Type="http://schemas.openxmlformats.org/officeDocument/2006/relationships/hyperlink" Target="https://www.wgyates.net/news/panasonic-awards-turner-yates-contract-to-build-ev-battery-plant" TargetMode="External"/><Relationship Id="rId148" Type="http://schemas.openxmlformats.org/officeDocument/2006/relationships/hyperlink" Target="https://rogerscorp.com/" TargetMode="External"/><Relationship Id="rId164" Type="http://schemas.openxmlformats.org/officeDocument/2006/relationships/hyperlink" Target="mailto:apowers@maxcessintl.com" TargetMode="External"/><Relationship Id="rId169" Type="http://schemas.openxmlformats.org/officeDocument/2006/relationships/hyperlink" Target="http://www.maccor.com/" TargetMode="External"/><Relationship Id="rId185" Type="http://schemas.openxmlformats.org/officeDocument/2006/relationships/hyperlink" Target="https://www.associatedenvironmentalsystems.com/" TargetMode="External"/><Relationship Id="rId4" Type="http://schemas.openxmlformats.org/officeDocument/2006/relationships/hyperlink" Target="https://www.precisionrollgrinders.com/" TargetMode="External"/><Relationship Id="rId9" Type="http://schemas.openxmlformats.org/officeDocument/2006/relationships/hyperlink" Target="https://www.24-m.com/" TargetMode="External"/><Relationship Id="rId180" Type="http://schemas.openxmlformats.org/officeDocument/2006/relationships/hyperlink" Target="https://www.associatedenvironmentalsystems.com/" TargetMode="External"/><Relationship Id="rId26" Type="http://schemas.openxmlformats.org/officeDocument/2006/relationships/hyperlink" Target="https://www.digatron.com/"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tda.com/" TargetMode="External"/><Relationship Id="rId13" Type="http://schemas.openxmlformats.org/officeDocument/2006/relationships/hyperlink" Target="https://storagenergy.com/" TargetMode="External"/><Relationship Id="rId18" Type="http://schemas.openxmlformats.org/officeDocument/2006/relationships/hyperlink" Target="https://purelithium.io/" TargetMode="External"/><Relationship Id="rId26" Type="http://schemas.openxmlformats.org/officeDocument/2006/relationships/hyperlink" Target="mailto:admin@ten-ninetech.com" TargetMode="External"/><Relationship Id="rId39" Type="http://schemas.openxmlformats.org/officeDocument/2006/relationships/hyperlink" Target="https://www.amionxsafecore.com/" TargetMode="External"/><Relationship Id="rId3" Type="http://schemas.openxmlformats.org/officeDocument/2006/relationships/hyperlink" Target="https://www.dow.com/" TargetMode="External"/><Relationship Id="rId21" Type="http://schemas.openxmlformats.org/officeDocument/2006/relationships/hyperlink" Target="https://prieto.com/" TargetMode="External"/><Relationship Id="rId34" Type="http://schemas.openxmlformats.org/officeDocument/2006/relationships/hyperlink" Target="https://iontra.com/" TargetMode="External"/><Relationship Id="rId42" Type="http://schemas.openxmlformats.org/officeDocument/2006/relationships/printerSettings" Target="../printerSettings/printerSettings13.bin"/><Relationship Id="rId7" Type="http://schemas.openxmlformats.org/officeDocument/2006/relationships/hyperlink" Target="https://impossiblemetals.com/" TargetMode="External"/><Relationship Id="rId12" Type="http://schemas.openxmlformats.org/officeDocument/2006/relationships/hyperlink" Target="https://storagenergy.com/" TargetMode="External"/><Relationship Id="rId17" Type="http://schemas.openxmlformats.org/officeDocument/2006/relationships/hyperlink" Target="https://purelithium.io/" TargetMode="External"/><Relationship Id="rId25" Type="http://schemas.openxmlformats.org/officeDocument/2006/relationships/hyperlink" Target="https://ten-ninetech.com/" TargetMode="External"/><Relationship Id="rId33" Type="http://schemas.openxmlformats.org/officeDocument/2006/relationships/hyperlink" Target="https://iontra.com/" TargetMode="External"/><Relationship Id="rId38" Type="http://schemas.openxmlformats.org/officeDocument/2006/relationships/hyperlink" Target="https://ten-ninetech.com/" TargetMode="External"/><Relationship Id="rId46" Type="http://schemas.microsoft.com/office/2017/10/relationships/threadedComment" Target="../threadedComments/threadedComment6.xml"/><Relationship Id="rId2" Type="http://schemas.openxmlformats.org/officeDocument/2006/relationships/hyperlink" Target="https://www.dow.com/" TargetMode="External"/><Relationship Id="rId16" Type="http://schemas.openxmlformats.org/officeDocument/2006/relationships/hyperlink" Target="https://www.subaru.com/index.html" TargetMode="External"/><Relationship Id="rId20" Type="http://schemas.openxmlformats.org/officeDocument/2006/relationships/hyperlink" Target="https://purelithium.io/" TargetMode="External"/><Relationship Id="rId29" Type="http://schemas.openxmlformats.org/officeDocument/2006/relationships/hyperlink" Target="https://gcc02.safelinks.protection.outlook.com/?url=https%3A%2F%2Fwww.sonochargeenergy.com%2F&amp;data=05%7C02%7CMichael.Khalfin%40nrel.gov%7Cf9cc2e06fcd846462a3408dd02caa22c%7Ca0f29d7e28cd4f5484427885aee7c080%7C0%7C0%7C638669791517377730%7CUnknown%7CTWFpbGZsb3d8eyJFbXB0eU1hcGkiOnRydWUsIlYiOiIwLjAuMDAwMCIsIlAiOiJXaW4zMiIsIkFOIjoiTWFpbCIsIldUIjoyfQ%3D%3D%7C0%7C%7C%7C&amp;sdata=gacF77iXdlqaPEcLK3nNa1t%2B0DL6L7eS9qjz7nPzwao%3D&amp;reserved=0" TargetMode="External"/><Relationship Id="rId41" Type="http://schemas.openxmlformats.org/officeDocument/2006/relationships/hyperlink" Target="https://gcc02.safelinks.protection.outlook.com/?url=https%3A%2F%2Fwww.concordebattery.com%2Fabout%2Fconcorde-lithium-ion-aircraft-batteries.html&amp;data=05%7C02%7CSara.Dunn%40nrel.gov%7Cdc339f0e2df34167960508dd4c6b9c87%7Ca0f29d7e28cd4f5484427885aee7c080%7C0%7C0%7C638750748270694414%7CUnknown%7CTWFpbGZsb3d8eyJFbXB0eU1hcGkiOnRydWUsIlYiOiIwLjAuMDAwMCIsIlAiOiJXaW4zMiIsIkFOIjoiTWFpbCIsIldUIjoyfQ%3D%3D%7C0%7C%7C%7C&amp;sdata=i3YBnhPABy5LIJiaG06Kwp92RekEbllLnyc9G56iejw%3D&amp;reserved=0" TargetMode="External"/><Relationship Id="rId1" Type="http://schemas.openxmlformats.org/officeDocument/2006/relationships/hyperlink" Target="mailto:jbaxter@davis-standard.com" TargetMode="External"/><Relationship Id="rId6" Type="http://schemas.openxmlformats.org/officeDocument/2006/relationships/hyperlink" Target="https://www.securaplane.com/products/lithium-batteries/" TargetMode="External"/><Relationship Id="rId11" Type="http://schemas.openxmlformats.org/officeDocument/2006/relationships/hyperlink" Target="https://storagenergy.com/" TargetMode="External"/><Relationship Id="rId24" Type="http://schemas.openxmlformats.org/officeDocument/2006/relationships/hyperlink" Target="http://www.e3bv.com/" TargetMode="External"/><Relationship Id="rId32" Type="http://schemas.openxmlformats.org/officeDocument/2006/relationships/hyperlink" Target="https://sealionenergy.com/" TargetMode="External"/><Relationship Id="rId37" Type="http://schemas.openxmlformats.org/officeDocument/2006/relationships/hyperlink" Target="https://www.prnewswire.com/news-releases/li-fun-and-amionx-expand-relationship-with-safecore-license-301903338.html" TargetMode="External"/><Relationship Id="rId40" Type="http://schemas.openxmlformats.org/officeDocument/2006/relationships/hyperlink" Target="https://gcc02.safelinks.protection.outlook.com/?url=https%3A%2F%2Fwww.cbcamerica.com%2Fbattery&amp;data=05%7C02%7CSara.Dunn%40nrel.gov%7Cdc339f0e2df34167960508dd4c6b9c87%7Ca0f29d7e28cd4f5484427885aee7c080%7C0%7C0%7C638750748270642644%7CUnknown%7CTWFpbGZsb3d8eyJFbXB0eU1hcGkiOnRydWUsIlYiOiIwLjAuMDAwMCIsIlAiOiJXaW4zMiIsIkFOIjoiTWFpbCIsIldUIjoyfQ%3D%3D%7C0%7C%7C%7C&amp;sdata=2c9aXNiSRpbV8LIz3Za1%2BO1eeRe6KmzHEOxPmbfNJ%2BI%3D&amp;reserved=0" TargetMode="External"/><Relationship Id="rId45" Type="http://schemas.openxmlformats.org/officeDocument/2006/relationships/comments" Target="../comments6.xml"/><Relationship Id="rId5" Type="http://schemas.openxmlformats.org/officeDocument/2006/relationships/hyperlink" Target="https://impossiblemetals.com/" TargetMode="External"/><Relationship Id="rId15" Type="http://schemas.openxmlformats.org/officeDocument/2006/relationships/hyperlink" Target="https://www.subaru.com/index.html" TargetMode="External"/><Relationship Id="rId23" Type="http://schemas.openxmlformats.org/officeDocument/2006/relationships/hyperlink" Target="http://www.e3bv.com/" TargetMode="External"/><Relationship Id="rId28" Type="http://schemas.openxmlformats.org/officeDocument/2006/relationships/hyperlink" Target="https://gcc02.safelinks.protection.outlook.com/?url=https%3A%2F%2Fwww.sonochargeenergy.com%2F&amp;data=05%7C02%7CMichael.Khalfin%40nrel.gov%7Cf9cc2e06fcd846462a3408dd02caa22c%7Ca0f29d7e28cd4f5484427885aee7c080%7C0%7C0%7C638669791517377730%7CUnknown%7CTWFpbGZsb3d8eyJFbXB0eU1hcGkiOnRydWUsIlYiOiIwLjAuMDAwMCIsIlAiOiJXaW4zMiIsIkFOIjoiTWFpbCIsIldUIjoyfQ%3D%3D%7C0%7C%7C%7C&amp;sdata=gacF77iXdlqaPEcLK3nNa1t%2B0DL6L7eS9qjz7nPzwao%3D&amp;reserved=0" TargetMode="External"/><Relationship Id="rId36" Type="http://schemas.openxmlformats.org/officeDocument/2006/relationships/hyperlink" Target="https://nyobolt.com/" TargetMode="External"/><Relationship Id="rId10" Type="http://schemas.openxmlformats.org/officeDocument/2006/relationships/hyperlink" Target="https://tda.com/" TargetMode="External"/><Relationship Id="rId19" Type="http://schemas.openxmlformats.org/officeDocument/2006/relationships/hyperlink" Target="https://purelithium.io/" TargetMode="External"/><Relationship Id="rId31" Type="http://schemas.openxmlformats.org/officeDocument/2006/relationships/hyperlink" Target="https://sealionenergy.com/" TargetMode="External"/><Relationship Id="rId44" Type="http://schemas.openxmlformats.org/officeDocument/2006/relationships/table" Target="../tables/table9.xml"/><Relationship Id="rId4" Type="http://schemas.openxmlformats.org/officeDocument/2006/relationships/hyperlink" Target="https://www.parker.com/us/en/industries/aerospace.html" TargetMode="External"/><Relationship Id="rId9" Type="http://schemas.openxmlformats.org/officeDocument/2006/relationships/hyperlink" Target="https://tda.com/" TargetMode="External"/><Relationship Id="rId14" Type="http://schemas.openxmlformats.org/officeDocument/2006/relationships/hyperlink" Target="https://www.subaru.com/index.html" TargetMode="External"/><Relationship Id="rId22" Type="http://schemas.openxmlformats.org/officeDocument/2006/relationships/hyperlink" Target="https://www.smcusa.com/" TargetMode="External"/><Relationship Id="rId27" Type="http://schemas.openxmlformats.org/officeDocument/2006/relationships/hyperlink" Target="https://www.globenewswire.com/Tracker?data=9EigZ-Dg48l7-5uasTumZwaxPDBdznmd4XKn-letLgbV5aAmls8-ma3sto3V48mMLaEwb_bKmpZeAGBIoAyjU1v65lTnVWvfyVAmgqil78Q=" TargetMode="External"/><Relationship Id="rId30" Type="http://schemas.openxmlformats.org/officeDocument/2006/relationships/hyperlink" Target="https://sealionenergy.com/" TargetMode="External"/><Relationship Id="rId35" Type="http://schemas.openxmlformats.org/officeDocument/2006/relationships/hyperlink" Target="https://nyobolt.com/" TargetMode="External"/><Relationship Id="rId43"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ouraglobal.com/" TargetMode="External"/><Relationship Id="rId117" Type="http://schemas.openxmlformats.org/officeDocument/2006/relationships/hyperlink" Target="https://pem-motion.com/" TargetMode="External"/><Relationship Id="rId21" Type="http://schemas.openxmlformats.org/officeDocument/2006/relationships/hyperlink" Target="https://www.forgenano.com/" TargetMode="External"/><Relationship Id="rId42" Type="http://schemas.openxmlformats.org/officeDocument/2006/relationships/hyperlink" Target="https://www.polarisbatterylabs.com/" TargetMode="External"/><Relationship Id="rId47" Type="http://schemas.openxmlformats.org/officeDocument/2006/relationships/hyperlink" Target="https://www.sionpower.com/" TargetMode="External"/><Relationship Id="rId63" Type="http://schemas.openxmlformats.org/officeDocument/2006/relationships/hyperlink" Target="https://www.calogysolutions.com/" TargetMode="External"/><Relationship Id="rId68" Type="http://schemas.openxmlformats.org/officeDocument/2006/relationships/hyperlink" Target="https://www.electrochemsolutions.com/" TargetMode="External"/><Relationship Id="rId84" Type="http://schemas.openxmlformats.org/officeDocument/2006/relationships/hyperlink" Target="https://volta.foundation/about-us" TargetMode="External"/><Relationship Id="rId89" Type="http://schemas.openxmlformats.org/officeDocument/2006/relationships/hyperlink" Target="https://milpwr.org/" TargetMode="External"/><Relationship Id="rId112" Type="http://schemas.openxmlformats.org/officeDocument/2006/relationships/hyperlink" Target="https://www.photonautomation.com/about/" TargetMode="External"/><Relationship Id="rId133" Type="http://schemas.openxmlformats.org/officeDocument/2006/relationships/hyperlink" Target="https://www.newenergynexus.com/about/" TargetMode="External"/><Relationship Id="rId138" Type="http://schemas.openxmlformats.org/officeDocument/2006/relationships/hyperlink" Target="https://brite.org/" TargetMode="External"/><Relationship Id="rId154" Type="http://schemas.openxmlformats.org/officeDocument/2006/relationships/vmlDrawing" Target="../drawings/vmlDrawing7.vml"/><Relationship Id="rId16" Type="http://schemas.openxmlformats.org/officeDocument/2006/relationships/hyperlink" Target="https://www.energy-assurance.com/" TargetMode="External"/><Relationship Id="rId107" Type="http://schemas.openxmlformats.org/officeDocument/2006/relationships/hyperlink" Target="https://sankofa.co/" TargetMode="External"/><Relationship Id="rId11" Type="http://schemas.openxmlformats.org/officeDocument/2006/relationships/hyperlink" Target="http://www.eclipseenergy.us/" TargetMode="External"/><Relationship Id="rId32" Type="http://schemas.openxmlformats.org/officeDocument/2006/relationships/hyperlink" Target="https://www.nationalpower.com/" TargetMode="External"/><Relationship Id="rId37" Type="http://schemas.openxmlformats.org/officeDocument/2006/relationships/hyperlink" Target="https://www.nslanalytical.com/" TargetMode="External"/><Relationship Id="rId53" Type="http://schemas.openxmlformats.org/officeDocument/2006/relationships/hyperlink" Target="https://atcdrivetrain.com/" TargetMode="External"/><Relationship Id="rId58" Type="http://schemas.openxmlformats.org/officeDocument/2006/relationships/hyperlink" Target="https://www.bicindiana.com/" TargetMode="External"/><Relationship Id="rId74" Type="http://schemas.openxmlformats.org/officeDocument/2006/relationships/hyperlink" Target="https://www.woodmac.com/industry/power-and-renewables/" TargetMode="External"/><Relationship Id="rId79" Type="http://schemas.openxmlformats.org/officeDocument/2006/relationships/hyperlink" Target="https://m.hanwhacorp.co.kr/eng/momentum/index.jsp" TargetMode="External"/><Relationship Id="rId102" Type="http://schemas.openxmlformats.org/officeDocument/2006/relationships/hyperlink" Target="http://www.goldenbridge-intl.com/about.html" TargetMode="External"/><Relationship Id="rId123" Type="http://schemas.openxmlformats.org/officeDocument/2006/relationships/hyperlink" Target="https://ontoinnovation.com/" TargetMode="External"/><Relationship Id="rId128" Type="http://schemas.openxmlformats.org/officeDocument/2006/relationships/hyperlink" Target="https://rogerscorp.com/" TargetMode="External"/><Relationship Id="rId144" Type="http://schemas.openxmlformats.org/officeDocument/2006/relationships/hyperlink" Target="https://gcc02.safelinks.protection.outlook.com/?url=https%3A%2F%2Fgalyenenergy.com%2F&amp;data=05%7C02%7CSara.Dunn%40nrel.gov%7Caf6061286c2a4e8a455008dc97978877%7Ca0f29d7e28cd4f5484427885aee7c080%7C0%7C0%7C638551924304788123%7CUnknown%7CTWFpbGZsb3d8eyJWIjoiMC4wLjAwMDAiLCJQIjoiV2luMzIiLCJBTiI6Ik1haWwiLCJXVCI6Mn0%3D%7C0%7C%7C%7C&amp;sdata=%2FcBbUZovrqfi40X3yaI5nBw1f5QdBbcy3YHeOcY4ZCg%3D&amp;reserved=0" TargetMode="External"/><Relationship Id="rId149" Type="http://schemas.openxmlformats.org/officeDocument/2006/relationships/hyperlink" Target="https://www.volkswagengroupofamerica.com/" TargetMode="External"/><Relationship Id="rId5" Type="http://schemas.openxmlformats.org/officeDocument/2006/relationships/hyperlink" Target="https://www.calogysolutions.com/" TargetMode="External"/><Relationship Id="rId90" Type="http://schemas.openxmlformats.org/officeDocument/2006/relationships/hyperlink" Target="https://milpwr.org/about-us" TargetMode="External"/><Relationship Id="rId95" Type="http://schemas.openxmlformats.org/officeDocument/2006/relationships/hyperlink" Target="https://nickelinstitute.org/en/" TargetMode="External"/><Relationship Id="rId22" Type="http://schemas.openxmlformats.org/officeDocument/2006/relationships/hyperlink" Target="https://www.gsyuasa-lp.com/" TargetMode="External"/><Relationship Id="rId27" Type="http://schemas.openxmlformats.org/officeDocument/2006/relationships/hyperlink" Target="https://www.lithiumwerks.com/" TargetMode="External"/><Relationship Id="rId43" Type="http://schemas.openxmlformats.org/officeDocument/2006/relationships/hyperlink" Target="https://www.polarisbatterylabs.com/" TargetMode="External"/><Relationship Id="rId48" Type="http://schemas.openxmlformats.org/officeDocument/2006/relationships/hyperlink" Target="https://www.swri.org/" TargetMode="External"/><Relationship Id="rId64" Type="http://schemas.openxmlformats.org/officeDocument/2006/relationships/hyperlink" Target="https://www.concentricusa.com/" TargetMode="External"/><Relationship Id="rId69" Type="http://schemas.openxmlformats.org/officeDocument/2006/relationships/hyperlink" Target="https://www.epectec.com/" TargetMode="External"/><Relationship Id="rId113" Type="http://schemas.openxmlformats.org/officeDocument/2006/relationships/hyperlink" Target="https://www.photonautomation.com/about/" TargetMode="External"/><Relationship Id="rId118" Type="http://schemas.openxmlformats.org/officeDocument/2006/relationships/hyperlink" Target="https://pem-motion.com/" TargetMode="External"/><Relationship Id="rId134" Type="http://schemas.openxmlformats.org/officeDocument/2006/relationships/hyperlink" Target="https://www.linkedin.com/company/newenergynexus/about/" TargetMode="External"/><Relationship Id="rId139" Type="http://schemas.openxmlformats.org/officeDocument/2006/relationships/hyperlink" Target="https://brite.org/" TargetMode="External"/><Relationship Id="rId80" Type="http://schemas.openxmlformats.org/officeDocument/2006/relationships/hyperlink" Target="https://gcc02.safelinks.protection.outlook.com/?url=https%3A%2F%2Fwww.americase.com%2F&amp;data=05%7C02%7CSara.Dunn%40nrel.gov%7Caf6061286c2a4e8a455008dc97978877%7Ca0f29d7e28cd4f5484427885aee7c080%7C0%7C0%7C638551924304798402%7CUnknown%7CTWFpbGZsb3d8eyJWIjoiMC4wLjAwMDAiLCJQIjoiV2luMzIiLCJBTiI6Ik1haWwiLCJXVCI6Mn0%3D%7C0%7C%7C%7C&amp;sdata=cHJZBDNWJAAzui9of9jjE%2F3erzgMfgfd43O5dZSMX3s%3D&amp;reserved=0" TargetMode="External"/><Relationship Id="rId85" Type="http://schemas.openxmlformats.org/officeDocument/2006/relationships/hyperlink" Target="https://volta.foundation/" TargetMode="External"/><Relationship Id="rId150" Type="http://schemas.openxmlformats.org/officeDocument/2006/relationships/hyperlink" Target="https://www.avicenneenergyus.com/" TargetMode="External"/><Relationship Id="rId155" Type="http://schemas.openxmlformats.org/officeDocument/2006/relationships/table" Target="../tables/table10.xml"/><Relationship Id="rId12" Type="http://schemas.openxmlformats.org/officeDocument/2006/relationships/hyperlink" Target="https://www.ecobat.com/" TargetMode="External"/><Relationship Id="rId17" Type="http://schemas.openxmlformats.org/officeDocument/2006/relationships/hyperlink" Target="https://www.energyresponsegroup.com/" TargetMode="External"/><Relationship Id="rId33" Type="http://schemas.openxmlformats.org/officeDocument/2006/relationships/hyperlink" Target="https://www.neicorporation.com/" TargetMode="External"/><Relationship Id="rId38" Type="http://schemas.openxmlformats.org/officeDocument/2006/relationships/hyperlink" Target="https://www.sionpower.com/" TargetMode="External"/><Relationship Id="rId59" Type="http://schemas.openxmlformats.org/officeDocument/2006/relationships/hyperlink" Target="http://batterymd.com/" TargetMode="External"/><Relationship Id="rId103" Type="http://schemas.openxmlformats.org/officeDocument/2006/relationships/hyperlink" Target="https://www.swindelldressler.com/" TargetMode="External"/><Relationship Id="rId108" Type="http://schemas.openxmlformats.org/officeDocument/2006/relationships/hyperlink" Target="https://sankofa.co/" TargetMode="External"/><Relationship Id="rId124" Type="http://schemas.openxmlformats.org/officeDocument/2006/relationships/hyperlink" Target="https://ontoinnovation.com/company/events/zero-defect-initiatives-for-battery-manufacturing" TargetMode="External"/><Relationship Id="rId129" Type="http://schemas.openxmlformats.org/officeDocument/2006/relationships/hyperlink" Target="https://rogerscorp.com/" TargetMode="External"/><Relationship Id="rId20" Type="http://schemas.openxmlformats.org/officeDocument/2006/relationships/hyperlink" Target="https://www.exponent.com/" TargetMode="External"/><Relationship Id="rId41" Type="http://schemas.openxmlformats.org/officeDocument/2006/relationships/hyperlink" Target="https://www.phmatter.com/" TargetMode="External"/><Relationship Id="rId54" Type="http://schemas.openxmlformats.org/officeDocument/2006/relationships/hyperlink" Target="https://www.aved.com/" TargetMode="External"/><Relationship Id="rId62" Type="http://schemas.openxmlformats.org/officeDocument/2006/relationships/hyperlink" Target="https://www.chargecccv.com/" TargetMode="External"/><Relationship Id="rId70" Type="http://schemas.openxmlformats.org/officeDocument/2006/relationships/hyperlink" Target="https://www.exponent.com/" TargetMode="External"/><Relationship Id="rId75" Type="http://schemas.openxmlformats.org/officeDocument/2006/relationships/hyperlink" Target="https://bamboocharge.com/contact-us-2/" TargetMode="External"/><Relationship Id="rId83" Type="http://schemas.openxmlformats.org/officeDocument/2006/relationships/hyperlink" Target="https://volta.foundation/" TargetMode="External"/><Relationship Id="rId88" Type="http://schemas.openxmlformats.org/officeDocument/2006/relationships/hyperlink" Target="https://milpwr.org/" TargetMode="External"/><Relationship Id="rId91" Type="http://schemas.openxmlformats.org/officeDocument/2006/relationships/hyperlink" Target="https://www.epri.com/" TargetMode="External"/><Relationship Id="rId96" Type="http://schemas.openxmlformats.org/officeDocument/2006/relationships/hyperlink" Target="https://nickelinstitute.org/en/" TargetMode="External"/><Relationship Id="rId111" Type="http://schemas.openxmlformats.org/officeDocument/2006/relationships/hyperlink" Target="https://www.photonautomation.com/about/" TargetMode="External"/><Relationship Id="rId132" Type="http://schemas.openxmlformats.org/officeDocument/2006/relationships/hyperlink" Target="mailto:george.miller@p3-group.com" TargetMode="External"/><Relationship Id="rId140" Type="http://schemas.openxmlformats.org/officeDocument/2006/relationships/hyperlink" Target="https://edpnc.com/about-the-edpnc/" TargetMode="External"/><Relationship Id="rId145" Type="http://schemas.openxmlformats.org/officeDocument/2006/relationships/hyperlink" Target="https://brite.org/" TargetMode="External"/><Relationship Id="rId153" Type="http://schemas.openxmlformats.org/officeDocument/2006/relationships/printerSettings" Target="../printerSettings/printerSettings14.bin"/><Relationship Id="rId1" Type="http://schemas.openxmlformats.org/officeDocument/2006/relationships/hyperlink" Target="https://www.aanddtech.com/" TargetMode="External"/><Relationship Id="rId6" Type="http://schemas.openxmlformats.org/officeDocument/2006/relationships/hyperlink" Target="https://www.concentricusa.com/" TargetMode="External"/><Relationship Id="rId15" Type="http://schemas.openxmlformats.org/officeDocument/2006/relationships/hyperlink" Target="https://www.integer.net/" TargetMode="External"/><Relationship Id="rId23" Type="http://schemas.openxmlformats.org/officeDocument/2006/relationships/hyperlink" Target="https://guidehouseinsights.com/" TargetMode="External"/><Relationship Id="rId28" Type="http://schemas.openxmlformats.org/officeDocument/2006/relationships/hyperlink" Target="https://www.luxresearchinc.com/" TargetMode="External"/><Relationship Id="rId36" Type="http://schemas.openxmlformats.org/officeDocument/2006/relationships/hyperlink" Target="https://www.netzsch.com/" TargetMode="External"/><Relationship Id="rId49" Type="http://schemas.openxmlformats.org/officeDocument/2006/relationships/hyperlink" Target="https://www.spiersnewtechnologies.com/" TargetMode="External"/><Relationship Id="rId57" Type="http://schemas.openxmlformats.org/officeDocument/2006/relationships/hyperlink" Target="https://www.linkedin.com/in/robertspotnitz/" TargetMode="External"/><Relationship Id="rId106" Type="http://schemas.openxmlformats.org/officeDocument/2006/relationships/hyperlink" Target="https://www.swindelldressler.com/copy-of-about" TargetMode="External"/><Relationship Id="rId114" Type="http://schemas.openxmlformats.org/officeDocument/2006/relationships/hyperlink" Target="https://www.photonautomation.com/about/" TargetMode="External"/><Relationship Id="rId119" Type="http://schemas.openxmlformats.org/officeDocument/2006/relationships/hyperlink" Target="https://www.owensdesign.com/" TargetMode="External"/><Relationship Id="rId127" Type="http://schemas.openxmlformats.org/officeDocument/2006/relationships/hyperlink" Target="https://rogerscorp.com/" TargetMode="External"/><Relationship Id="rId10" Type="http://schemas.openxmlformats.org/officeDocument/2006/relationships/hyperlink" Target="https://www.digatron.com/" TargetMode="External"/><Relationship Id="rId31" Type="http://schemas.openxmlformats.org/officeDocument/2006/relationships/hyperlink" Target="https://www.mobilepowersolutions.com/" TargetMode="External"/><Relationship Id="rId44" Type="http://schemas.openxmlformats.org/officeDocument/2006/relationships/hyperlink" Target="https://www.positivenergy.us/" TargetMode="External"/><Relationship Id="rId52" Type="http://schemas.openxmlformats.org/officeDocument/2006/relationships/hyperlink" Target="https://www.americanhyperform.com/" TargetMode="External"/><Relationship Id="rId60" Type="http://schemas.openxmlformats.org/officeDocument/2006/relationships/hyperlink" Target="https://www.bechtel.com/" TargetMode="External"/><Relationship Id="rId65" Type="http://schemas.openxmlformats.org/officeDocument/2006/relationships/hyperlink" Target="https://www.coulometrics.com/" TargetMode="External"/><Relationship Id="rId73" Type="http://schemas.openxmlformats.org/officeDocument/2006/relationships/hyperlink" Target="mailto:novis.smith@verizon.net" TargetMode="External"/><Relationship Id="rId78" Type="http://schemas.openxmlformats.org/officeDocument/2006/relationships/hyperlink" Target="https://m.hanwhacorp.co.kr/eng/momentum/index.jsp" TargetMode="External"/><Relationship Id="rId81" Type="http://schemas.openxmlformats.org/officeDocument/2006/relationships/hyperlink" Target="https://gcc02.safelinks.protection.outlook.com/?url=https%3A%2F%2Fwww.americase.com%2F&amp;data=05%7C02%7CSara.Dunn%40nrel.gov%7Caf6061286c2a4e8a455008dc97978877%7Ca0f29d7e28cd4f5484427885aee7c080%7C0%7C0%7C638551924304798402%7CUnknown%7CTWFpbGZsb3d8eyJWIjoiMC4wLjAwMDAiLCJQIjoiV2luMzIiLCJBTiI6Ik1haWwiLCJXVCI6Mn0%3D%7C0%7C%7C%7C&amp;sdata=cHJZBDNWJAAzui9of9jjE%2F3erzgMfgfd43O5dZSMX3s%3D&amp;reserved=0" TargetMode="External"/><Relationship Id="rId86" Type="http://schemas.openxmlformats.org/officeDocument/2006/relationships/hyperlink" Target="https://volta.foundation/" TargetMode="External"/><Relationship Id="rId94" Type="http://schemas.openxmlformats.org/officeDocument/2006/relationships/hyperlink" Target="https://www.epri.com/about" TargetMode="External"/><Relationship Id="rId99" Type="http://schemas.openxmlformats.org/officeDocument/2006/relationships/hyperlink" Target="https://www.goldenbridge-intl.com/" TargetMode="External"/><Relationship Id="rId101" Type="http://schemas.openxmlformats.org/officeDocument/2006/relationships/hyperlink" Target="https://www.goldenbridge-intl.com/" TargetMode="External"/><Relationship Id="rId122" Type="http://schemas.openxmlformats.org/officeDocument/2006/relationships/hyperlink" Target="https://ontoinnovation.com/" TargetMode="External"/><Relationship Id="rId130" Type="http://schemas.openxmlformats.org/officeDocument/2006/relationships/hyperlink" Target="https://rogerscorp.com/" TargetMode="External"/><Relationship Id="rId135" Type="http://schemas.openxmlformats.org/officeDocument/2006/relationships/hyperlink" Target="http://www.newenergynexus.com/" TargetMode="External"/><Relationship Id="rId143" Type="http://schemas.openxmlformats.org/officeDocument/2006/relationships/hyperlink" Target="https://gcc02.safelinks.protection.outlook.com/?url=https%3A%2F%2Fgalyenenergy.com%2F&amp;data=05%7C02%7CSara.Dunn%40nrel.gov%7Caf6061286c2a4e8a455008dc97978877%7Ca0f29d7e28cd4f5484427885aee7c080%7C0%7C0%7C638551924304788123%7CUnknown%7CTWFpbGZsb3d8eyJWIjoiMC4wLjAwMDAiLCJQIjoiV2luMzIiLCJBTiI6Ik1haWwiLCJXVCI6Mn0%3D%7C0%7C%7C%7C&amp;sdata=%2FcBbUZovrqfi40X3yaI5nBw1f5QdBbcy3YHeOcY4ZCg%3D&amp;reserved=0" TargetMode="External"/><Relationship Id="rId148" Type="http://schemas.openxmlformats.org/officeDocument/2006/relationships/hyperlink" Target="https://www.jensenhughes.com/services/lithium-ion-risk-consulting" TargetMode="External"/><Relationship Id="rId151" Type="http://schemas.openxmlformats.org/officeDocument/2006/relationships/hyperlink" Target="https://advancedbatteryconsulting.com/" TargetMode="External"/><Relationship Id="rId156" Type="http://schemas.openxmlformats.org/officeDocument/2006/relationships/comments" Target="../comments7.xml"/><Relationship Id="rId4" Type="http://schemas.openxmlformats.org/officeDocument/2006/relationships/hyperlink" Target="https://www.chargecccv.com/" TargetMode="External"/><Relationship Id="rId9" Type="http://schemas.openxmlformats.org/officeDocument/2006/relationships/hyperlink" Target="https://www.ces-ltd.com/" TargetMode="External"/><Relationship Id="rId13" Type="http://schemas.openxmlformats.org/officeDocument/2006/relationships/hyperlink" Target="https://www.electric-applications.com/" TargetMode="External"/><Relationship Id="rId18" Type="http://schemas.openxmlformats.org/officeDocument/2006/relationships/hyperlink" Target="https://www.enersys.com/" TargetMode="External"/><Relationship Id="rId39" Type="http://schemas.openxmlformats.org/officeDocument/2006/relationships/hyperlink" Target="https://www.nuvationenergy.com/" TargetMode="External"/><Relationship Id="rId109" Type="http://schemas.openxmlformats.org/officeDocument/2006/relationships/hyperlink" Target="https://sankofa.co/" TargetMode="External"/><Relationship Id="rId34" Type="http://schemas.openxmlformats.org/officeDocument/2006/relationships/hyperlink" Target="https://www.neicorporation.com/" TargetMode="External"/><Relationship Id="rId50" Type="http://schemas.openxmlformats.org/officeDocument/2006/relationships/hyperlink" Target="https://www.synthiochem.com/" TargetMode="External"/><Relationship Id="rId55" Type="http://schemas.openxmlformats.org/officeDocument/2006/relationships/hyperlink" Target="https://www.lithionbattery.com/" TargetMode="External"/><Relationship Id="rId76" Type="http://schemas.openxmlformats.org/officeDocument/2006/relationships/hyperlink" Target="https://bamboocharge.com/contact-us-2/" TargetMode="External"/><Relationship Id="rId97" Type="http://schemas.openxmlformats.org/officeDocument/2006/relationships/hyperlink" Target="https://nickelinstitute.org/en/" TargetMode="External"/><Relationship Id="rId104" Type="http://schemas.openxmlformats.org/officeDocument/2006/relationships/hyperlink" Target="https://www.swindelldressler.com/" TargetMode="External"/><Relationship Id="rId120" Type="http://schemas.openxmlformats.org/officeDocument/2006/relationships/hyperlink" Target="https://www.owensdesign.com/" TargetMode="External"/><Relationship Id="rId125" Type="http://schemas.openxmlformats.org/officeDocument/2006/relationships/hyperlink" Target="https://www.chemtrec.com/our-services/battery-compliance/shipping-lithium-batteries" TargetMode="External"/><Relationship Id="rId141" Type="http://schemas.openxmlformats.org/officeDocument/2006/relationships/hyperlink" Target="https://edpnc.com/" TargetMode="External"/><Relationship Id="rId146" Type="http://schemas.openxmlformats.org/officeDocument/2006/relationships/hyperlink" Target="mailto:ryan.ouderkirk@fluor.com" TargetMode="External"/><Relationship Id="rId7" Type="http://schemas.openxmlformats.org/officeDocument/2006/relationships/hyperlink" Target="https://www.coulometrics.com/" TargetMode="External"/><Relationship Id="rId71" Type="http://schemas.openxmlformats.org/officeDocument/2006/relationships/hyperlink" Target="https://www.verisk.com/" TargetMode="External"/><Relationship Id="rId92" Type="http://schemas.openxmlformats.org/officeDocument/2006/relationships/hyperlink" Target="https://www.epri.com/" TargetMode="External"/><Relationship Id="rId2" Type="http://schemas.openxmlformats.org/officeDocument/2006/relationships/hyperlink" Target="https://www.belmontscientific.com/testing/" TargetMode="External"/><Relationship Id="rId29" Type="http://schemas.openxmlformats.org/officeDocument/2006/relationships/hyperlink" Target="https://www.luxresearchinc.com/" TargetMode="External"/><Relationship Id="rId24" Type="http://schemas.openxmlformats.org/officeDocument/2006/relationships/hyperlink" Target="https://www.jabil.com/" TargetMode="External"/><Relationship Id="rId40" Type="http://schemas.openxmlformats.org/officeDocument/2006/relationships/hyperlink" Target="https://www.nuvationenergy.com/" TargetMode="External"/><Relationship Id="rId45" Type="http://schemas.openxmlformats.org/officeDocument/2006/relationships/hyperlink" Target="https://www.batterystewardship.com/" TargetMode="External"/><Relationship Id="rId66" Type="http://schemas.openxmlformats.org/officeDocument/2006/relationships/hyperlink" Target="http://www.eclipseenergy.us/" TargetMode="External"/><Relationship Id="rId87" Type="http://schemas.openxmlformats.org/officeDocument/2006/relationships/hyperlink" Target="https://milpwr.org/" TargetMode="External"/><Relationship Id="rId110" Type="http://schemas.openxmlformats.org/officeDocument/2006/relationships/hyperlink" Target="https://sankofa.co/" TargetMode="External"/><Relationship Id="rId115" Type="http://schemas.openxmlformats.org/officeDocument/2006/relationships/hyperlink" Target="https://pem-motion.com/" TargetMode="External"/><Relationship Id="rId131" Type="http://schemas.openxmlformats.org/officeDocument/2006/relationships/hyperlink" Target="https://www.p3-group.com/en/" TargetMode="External"/><Relationship Id="rId136" Type="http://schemas.openxmlformats.org/officeDocument/2006/relationships/hyperlink" Target="https://www.newenergynexus.com/" TargetMode="External"/><Relationship Id="rId157" Type="http://schemas.microsoft.com/office/2017/10/relationships/threadedComment" Target="../threadedComments/threadedComment7.xml"/><Relationship Id="rId61" Type="http://schemas.openxmlformats.org/officeDocument/2006/relationships/hyperlink" Target="https://www.belmontscientific.com/testing/" TargetMode="External"/><Relationship Id="rId82" Type="http://schemas.openxmlformats.org/officeDocument/2006/relationships/hyperlink" Target="https://gcc02.safelinks.protection.outlook.com/?url=https%3A%2F%2Fwww.americase.com%2F&amp;data=05%7C02%7CSara.Dunn%40nrel.gov%7Caf6061286c2a4e8a455008dc97978877%7Ca0f29d7e28cd4f5484427885aee7c080%7C0%7C0%7C638551924304798402%7CUnknown%7CTWFpbGZsb3d8eyJWIjoiMC4wLjAwMDAiLCJQIjoiV2luMzIiLCJBTiI6Ik1haWwiLCJXVCI6Mn0%3D%7C0%7C%7C%7C&amp;sdata=cHJZBDNWJAAzui9of9jjE%2F3erzgMfgfd43O5dZSMX3s%3D&amp;reserved=0" TargetMode="External"/><Relationship Id="rId152" Type="http://schemas.openxmlformats.org/officeDocument/2006/relationships/hyperlink" Target="https://gcc02.safelinks.protection.outlook.com/?url=https%3A%2F%2Fwestwoodaerogel.com%2F&amp;data=05%7C02%7CSara.Dunn%40nrel.gov%7Cdc339f0e2df34167960508dd4c6b9c87%7Ca0f29d7e28cd4f5484427885aee7c080%7C0%7C0%7C638750748270680990%7CUnknown%7CTWFpbGZsb3d8eyJFbXB0eU1hcGkiOnRydWUsIlYiOiIwLjAuMDAwMCIsIlAiOiJXaW4zMiIsIkFOIjoiTWFpbCIsIldUIjoyfQ%3D%3D%7C0%7C%7C%7C&amp;sdata=DuTngWdTeOypS0AUfObq1oO2gW5kumk%2B2hZNhZR5U5Q%3D&amp;reserved=0" TargetMode="External"/><Relationship Id="rId19" Type="http://schemas.openxmlformats.org/officeDocument/2006/relationships/hyperlink" Target="https://www.epectec.com/" TargetMode="External"/><Relationship Id="rId14" Type="http://schemas.openxmlformats.org/officeDocument/2006/relationships/hyperlink" Target="https://www.integer.net/" TargetMode="External"/><Relationship Id="rId30" Type="http://schemas.openxmlformats.org/officeDocument/2006/relationships/hyperlink" Target="https://www.maxpowerinc.com/" TargetMode="External"/><Relationship Id="rId35" Type="http://schemas.openxmlformats.org/officeDocument/2006/relationships/hyperlink" Target="https://www.netzsch.com/" TargetMode="External"/><Relationship Id="rId56" Type="http://schemas.openxmlformats.org/officeDocument/2006/relationships/hyperlink" Target="https://www.linkedin.com/in/robertspotnitz/" TargetMode="External"/><Relationship Id="rId77" Type="http://schemas.openxmlformats.org/officeDocument/2006/relationships/hyperlink" Target="https://m.hanwhacorp.co.kr/eng/momentum/index.jsp" TargetMode="External"/><Relationship Id="rId100" Type="http://schemas.openxmlformats.org/officeDocument/2006/relationships/hyperlink" Target="https://www.goldenbridge-intl.com/" TargetMode="External"/><Relationship Id="rId105" Type="http://schemas.openxmlformats.org/officeDocument/2006/relationships/hyperlink" Target="https://www.swindelldressler.com/" TargetMode="External"/><Relationship Id="rId126" Type="http://schemas.openxmlformats.org/officeDocument/2006/relationships/hyperlink" Target="https://www.chemtrec.com/" TargetMode="External"/><Relationship Id="rId147" Type="http://schemas.openxmlformats.org/officeDocument/2006/relationships/hyperlink" Target="https://cellblockfcs.com/" TargetMode="External"/><Relationship Id="rId8" Type="http://schemas.openxmlformats.org/officeDocument/2006/relationships/hyperlink" Target="https://www.csagroup.org/" TargetMode="External"/><Relationship Id="rId51" Type="http://schemas.openxmlformats.org/officeDocument/2006/relationships/hyperlink" Target="http://www.aaportablepower.com/" TargetMode="External"/><Relationship Id="rId72" Type="http://schemas.openxmlformats.org/officeDocument/2006/relationships/hyperlink" Target="https://www.woodmac.com/" TargetMode="External"/><Relationship Id="rId93" Type="http://schemas.openxmlformats.org/officeDocument/2006/relationships/hyperlink" Target="https://www.epri.com/" TargetMode="External"/><Relationship Id="rId98" Type="http://schemas.openxmlformats.org/officeDocument/2006/relationships/hyperlink" Target="https://nickelinstitute.org/en/about-us/what-we-do/" TargetMode="External"/><Relationship Id="rId121" Type="http://schemas.openxmlformats.org/officeDocument/2006/relationships/hyperlink" Target="https://www.owensdesign.com/" TargetMode="External"/><Relationship Id="rId142" Type="http://schemas.openxmlformats.org/officeDocument/2006/relationships/hyperlink" Target="https://gcc02.safelinks.protection.outlook.com/?url=https%3A%2F%2Fgalyenenergy.com%2F&amp;data=05%7C02%7CSara.Dunn%40nrel.gov%7Caf6061286c2a4e8a455008dc97978877%7Ca0f29d7e28cd4f5484427885aee7c080%7C0%7C0%7C638551924304788123%7CUnknown%7CTWFpbGZsb3d8eyJWIjoiMC4wLjAwMDAiLCJQIjoiV2luMzIiLCJBTiI6Ik1haWwiLCJXVCI6Mn0%3D%7C0%7C%7C%7C&amp;sdata=%2FcBbUZovrqfi40X3yaI5nBw1f5QdBbcy3YHeOcY4ZCg%3D&amp;reserved=0" TargetMode="External"/><Relationship Id="rId3" Type="http://schemas.openxmlformats.org/officeDocument/2006/relationships/hyperlink" Target="https://www.bitrode.com/" TargetMode="External"/><Relationship Id="rId25" Type="http://schemas.openxmlformats.org/officeDocument/2006/relationships/hyperlink" Target="https://www.johnsoncontrols.com/" TargetMode="External"/><Relationship Id="rId46" Type="http://schemas.openxmlformats.org/officeDocument/2006/relationships/hyperlink" Target="https://www.ricardo.com/" TargetMode="External"/><Relationship Id="rId67" Type="http://schemas.openxmlformats.org/officeDocument/2006/relationships/hyperlink" Target="https://www.ecobat.com/" TargetMode="External"/><Relationship Id="rId116" Type="http://schemas.openxmlformats.org/officeDocument/2006/relationships/hyperlink" Target="https://pem-motion.com/" TargetMode="External"/><Relationship Id="rId137" Type="http://schemas.openxmlformats.org/officeDocument/2006/relationships/hyperlink" Target="https://www.johnsoncontrols.com/"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www.eyelit.com/" TargetMode="External"/><Relationship Id="rId13" Type="http://schemas.openxmlformats.org/officeDocument/2006/relationships/hyperlink" Target="https://www.maplesoft.com/products/toolboxes/battery/" TargetMode="External"/><Relationship Id="rId18" Type="http://schemas.openxmlformats.org/officeDocument/2006/relationships/hyperlink" Target="https://www.sensata.com/sendyne-redirect" TargetMode="External"/><Relationship Id="rId26" Type="http://schemas.openxmlformats.org/officeDocument/2006/relationships/hyperlink" Target="https://www.pdf.com/" TargetMode="External"/><Relationship Id="rId3" Type="http://schemas.openxmlformats.org/officeDocument/2006/relationships/hyperlink" Target="https://www.bitrode.com/" TargetMode="External"/><Relationship Id="rId21" Type="http://schemas.openxmlformats.org/officeDocument/2006/relationships/hyperlink" Target="https://www.twaice.com/?null=" TargetMode="External"/><Relationship Id="rId34" Type="http://schemas.openxmlformats.org/officeDocument/2006/relationships/table" Target="../tables/table11.xml"/><Relationship Id="rId7" Type="http://schemas.openxmlformats.org/officeDocument/2006/relationships/hyperlink" Target="https://www.eyelit.com/" TargetMode="External"/><Relationship Id="rId12" Type="http://schemas.openxmlformats.org/officeDocument/2006/relationships/hyperlink" Target="https://www.leaptran.com/" TargetMode="External"/><Relationship Id="rId17" Type="http://schemas.openxmlformats.org/officeDocument/2006/relationships/hyperlink" Target="https://www.qad.com/" TargetMode="External"/><Relationship Id="rId25" Type="http://schemas.openxmlformats.org/officeDocument/2006/relationships/hyperlink" Target="https://www.pdf.com/" TargetMode="External"/><Relationship Id="rId33" Type="http://schemas.openxmlformats.org/officeDocument/2006/relationships/printerSettings" Target="../printerSettings/printerSettings15.bin"/><Relationship Id="rId2" Type="http://schemas.openxmlformats.org/officeDocument/2006/relationships/hyperlink" Target="https://www.ascendanalytics.com/" TargetMode="External"/><Relationship Id="rId16" Type="http://schemas.openxmlformats.org/officeDocument/2006/relationships/hyperlink" Target="https://www.peaxy.net/" TargetMode="External"/><Relationship Id="rId20" Type="http://schemas.openxmlformats.org/officeDocument/2006/relationships/hyperlink" Target="https://www.voltaiq.com/" TargetMode="External"/><Relationship Id="rId29" Type="http://schemas.openxmlformats.org/officeDocument/2006/relationships/hyperlink" Target="https://micantis.io/" TargetMode="External"/><Relationship Id="rId1" Type="http://schemas.openxmlformats.org/officeDocument/2006/relationships/hyperlink" Target="https://www.ansys.com/" TargetMode="External"/><Relationship Id="rId6" Type="http://schemas.openxmlformats.org/officeDocument/2006/relationships/hyperlink" Target="https://www.3ds.com/" TargetMode="External"/><Relationship Id="rId11" Type="http://schemas.openxmlformats.org/officeDocument/2006/relationships/hyperlink" Target="https://www.intertek.com/" TargetMode="External"/><Relationship Id="rId24" Type="http://schemas.openxmlformats.org/officeDocument/2006/relationships/hyperlink" Target="https://www.twaice.com/about-us?null=" TargetMode="External"/><Relationship Id="rId32" Type="http://schemas.openxmlformats.org/officeDocument/2006/relationships/hyperlink" Target="https://gcc02.safelinks.protection.outlook.com/?url=https%3A%2F%2Fcoulomb.ai%2F&amp;data=05%7C02%7CSara.Dunn%40nrel.gov%7Cdc339f0e2df34167960508dd4c6b9c87%7Ca0f29d7e28cd4f5484427885aee7c080%7C0%7C0%7C638750748270708521%7CUnknown%7CTWFpbGZsb3d8eyJFbXB0eU1hcGkiOnRydWUsIlYiOiIwLjAuMDAwMCIsIlAiOiJXaW4zMiIsIkFOIjoiTWFpbCIsIldUIjoyfQ%3D%3D%7C0%7C%7C%7C&amp;sdata=v6svhqCwXuyE36%2F5gfeHXsPM8E28my3hNrenBVRXVK8%3D&amp;reserved=0" TargetMode="External"/><Relationship Id="rId5" Type="http://schemas.openxmlformats.org/officeDocument/2006/relationships/hyperlink" Target="https://www.comsol.com/" TargetMode="External"/><Relationship Id="rId15" Type="http://schemas.openxmlformats.org/officeDocument/2006/relationships/hyperlink" Target="https://www.modelon.com/" TargetMode="External"/><Relationship Id="rId23" Type="http://schemas.openxmlformats.org/officeDocument/2006/relationships/hyperlink" Target="https://www.linkedin.com/company/twaice/about/" TargetMode="External"/><Relationship Id="rId28" Type="http://schemas.openxmlformats.org/officeDocument/2006/relationships/hyperlink" Target="mailto:tyler@currents.market" TargetMode="External"/><Relationship Id="rId10" Type="http://schemas.openxmlformats.org/officeDocument/2006/relationships/hyperlink" Target="https://www.gtisoft.com/gt-autolion/" TargetMode="External"/><Relationship Id="rId19" Type="http://schemas.openxmlformats.org/officeDocument/2006/relationships/hyperlink" Target="https://plm.sw.siemens.com/en-US/simcenter/" TargetMode="External"/><Relationship Id="rId31" Type="http://schemas.openxmlformats.org/officeDocument/2006/relationships/hyperlink" Target="https://gcc02.safelinks.protection.outlook.com/?url=https%3A%2F%2Fcoulomb.ai%2F&amp;data=05%7C02%7CSara.Dunn%40nrel.gov%7Cdc339f0e2df34167960508dd4c6b9c87%7Ca0f29d7e28cd4f5484427885aee7c080%7C0%7C0%7C638750748270708521%7CUnknown%7CTWFpbGZsb3d8eyJFbXB0eU1hcGkiOnRydWUsIlYiOiIwLjAuMDAwMCIsIlAiOiJXaW4zMiIsIkFOIjoiTWFpbCIsIldUIjoyfQ%3D%3D%7C0%7C%7C%7C&amp;sdata=v6svhqCwXuyE36%2F5gfeHXsPM8E28my3hNrenBVRXVK8%3D&amp;reserved=0" TargetMode="External"/><Relationship Id="rId4" Type="http://schemas.openxmlformats.org/officeDocument/2006/relationships/hyperlink" Target="https://www.bloomy.com/" TargetMode="External"/><Relationship Id="rId9" Type="http://schemas.openxmlformats.org/officeDocument/2006/relationships/hyperlink" Target="https://www.itwm.fraunhofer.de/en/departments/sms/products-services/best-battery-electrochemistry-simulation-tool.html" TargetMode="External"/><Relationship Id="rId14" Type="http://schemas.openxmlformats.org/officeDocument/2006/relationships/hyperlink" Target="https://www.mathworks.com/products/simscape-electrical.html?s_tid=srchtitle_Simscape%20electrical_1" TargetMode="External"/><Relationship Id="rId22" Type="http://schemas.openxmlformats.org/officeDocument/2006/relationships/hyperlink" Target="https://www.twaice.com/?null=" TargetMode="External"/><Relationship Id="rId27" Type="http://schemas.openxmlformats.org/officeDocument/2006/relationships/hyperlink" Target="https://www.pdf.com/" TargetMode="External"/><Relationship Id="rId30" Type="http://schemas.openxmlformats.org/officeDocument/2006/relationships/hyperlink" Target="mailto:howard.alt@micantis.io"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www.targray.com/" TargetMode="External"/><Relationship Id="rId13" Type="http://schemas.openxmlformats.org/officeDocument/2006/relationships/hyperlink" Target="https://www.univarsolutions.com/" TargetMode="External"/><Relationship Id="rId3" Type="http://schemas.openxmlformats.org/officeDocument/2006/relationships/hyperlink" Target="https://www.paleblueearth.com/" TargetMode="External"/><Relationship Id="rId7" Type="http://schemas.openxmlformats.org/officeDocument/2006/relationships/hyperlink" Target="https://www.targray.com/" TargetMode="External"/><Relationship Id="rId12" Type="http://schemas.openxmlformats.org/officeDocument/2006/relationships/hyperlink" Target="https://www.targray.com/" TargetMode="External"/><Relationship Id="rId2" Type="http://schemas.openxmlformats.org/officeDocument/2006/relationships/hyperlink" Target="https://www.msesupplies.com/" TargetMode="External"/><Relationship Id="rId1" Type="http://schemas.openxmlformats.org/officeDocument/2006/relationships/hyperlink" Target="https://www.msesupplies.com/" TargetMode="External"/><Relationship Id="rId6" Type="http://schemas.openxmlformats.org/officeDocument/2006/relationships/hyperlink" Target="https://www.voltronix.com/" TargetMode="External"/><Relationship Id="rId11" Type="http://schemas.openxmlformats.org/officeDocument/2006/relationships/hyperlink" Target="https://www.targray.com/" TargetMode="External"/><Relationship Id="rId5" Type="http://schemas.openxmlformats.org/officeDocument/2006/relationships/hyperlink" Target="https://www.statpeel.com/" TargetMode="External"/><Relationship Id="rId15" Type="http://schemas.openxmlformats.org/officeDocument/2006/relationships/table" Target="../tables/table12.xml"/><Relationship Id="rId10" Type="http://schemas.openxmlformats.org/officeDocument/2006/relationships/hyperlink" Target="https://www.targray.com/" TargetMode="External"/><Relationship Id="rId4" Type="http://schemas.openxmlformats.org/officeDocument/2006/relationships/hyperlink" Target="https://www.sovemagroup.com/" TargetMode="External"/><Relationship Id="rId9" Type="http://schemas.openxmlformats.org/officeDocument/2006/relationships/hyperlink" Target="https://www.targray.com/" TargetMode="External"/><Relationship Id="rId14"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3" Type="http://schemas.openxmlformats.org/officeDocument/2006/relationships/hyperlink" Target="https://www.nmrk.com/" TargetMode="External"/><Relationship Id="rId18" Type="http://schemas.openxmlformats.org/officeDocument/2006/relationships/hyperlink" Target="https://www.fastmarkets.com/" TargetMode="External"/><Relationship Id="rId26" Type="http://schemas.openxmlformats.org/officeDocument/2006/relationships/hyperlink" Target="https://www.zoominfo.com/c/automotive-recyclers-association/10982373" TargetMode="External"/><Relationship Id="rId39" Type="http://schemas.openxmlformats.org/officeDocument/2006/relationships/hyperlink" Target="mailto:info@ricardo.com" TargetMode="External"/><Relationship Id="rId21" Type="http://schemas.openxmlformats.org/officeDocument/2006/relationships/hyperlink" Target="mailto:staff@a-r-a.org" TargetMode="External"/><Relationship Id="rId34" Type="http://schemas.openxmlformats.org/officeDocument/2006/relationships/hyperlink" Target="https://www.via-la.com/" TargetMode="External"/><Relationship Id="rId42" Type="http://schemas.openxmlformats.org/officeDocument/2006/relationships/hyperlink" Target="https://www.spglobal.com/en/" TargetMode="External"/><Relationship Id="rId47" Type="http://schemas.openxmlformats.org/officeDocument/2006/relationships/hyperlink" Target="http://nzp-eti.com/" TargetMode="External"/><Relationship Id="rId50" Type="http://schemas.openxmlformats.org/officeDocument/2006/relationships/hyperlink" Target="https://barrencoea.com/%20%20%20%20%20%20%20%20%20%20%20%20%20%20%20%20%20%20%20%20%20%20%20%20%20%20%20%20%20%20%20%20%20%20%20%20%20%20%20%20NAATBatt%20Membership%20Roster%20and%20Website%20(NAATBATT.org)" TargetMode="External"/><Relationship Id="rId55" Type="http://schemas.openxmlformats.org/officeDocument/2006/relationships/hyperlink" Target="https://naatbatt.org/" TargetMode="External"/><Relationship Id="rId63" Type="http://schemas.openxmlformats.org/officeDocument/2006/relationships/hyperlink" Target="https://strategicmi.com/" TargetMode="External"/><Relationship Id="rId68" Type="http://schemas.openxmlformats.org/officeDocument/2006/relationships/hyperlink" Target="https://ny-best.org/page/AboutNYBEST" TargetMode="External"/><Relationship Id="rId76" Type="http://schemas.microsoft.com/office/2017/10/relationships/threadedComment" Target="../threadedComments/threadedComment8.xml"/><Relationship Id="rId7" Type="http://schemas.openxmlformats.org/officeDocument/2006/relationships/hyperlink" Target="mailto:charlie@ratelconsulting.com" TargetMode="External"/><Relationship Id="rId71" Type="http://schemas.openxmlformats.org/officeDocument/2006/relationships/hyperlink" Target="mailto:jill.pestana@pestanasolutions.com" TargetMode="External"/><Relationship Id="rId2" Type="http://schemas.openxmlformats.org/officeDocument/2006/relationships/hyperlink" Target="https://www.abelimray.com/" TargetMode="External"/><Relationship Id="rId16" Type="http://schemas.openxmlformats.org/officeDocument/2006/relationships/hyperlink" Target="https://www.qad.com/" TargetMode="External"/><Relationship Id="rId29" Type="http://schemas.openxmlformats.org/officeDocument/2006/relationships/hyperlink" Target="mailto:info@ces-ltd.com" TargetMode="External"/><Relationship Id="rId11" Type="http://schemas.openxmlformats.org/officeDocument/2006/relationships/hyperlink" Target="mailto:info@kton.us" TargetMode="External"/><Relationship Id="rId24" Type="http://schemas.openxmlformats.org/officeDocument/2006/relationships/hyperlink" Target="https://easadvisors.com/" TargetMode="External"/><Relationship Id="rId32" Type="http://schemas.openxmlformats.org/officeDocument/2006/relationships/hyperlink" Target="https://www.nmrk.com/" TargetMode="External"/><Relationship Id="rId37" Type="http://schemas.openxmlformats.org/officeDocument/2006/relationships/hyperlink" Target="https://www.swlaw.com/" TargetMode="External"/><Relationship Id="rId40" Type="http://schemas.openxmlformats.org/officeDocument/2006/relationships/hyperlink" Target="mailto:winston.abbott@siemens.com" TargetMode="External"/><Relationship Id="rId45" Type="http://schemas.openxmlformats.org/officeDocument/2006/relationships/hyperlink" Target="https://www.citigroup.com/global" TargetMode="External"/><Relationship Id="rId53" Type="http://schemas.openxmlformats.org/officeDocument/2006/relationships/hyperlink" Target="http://iedc.in.gov/" TargetMode="External"/><Relationship Id="rId58" Type="http://schemas.openxmlformats.org/officeDocument/2006/relationships/hyperlink" Target="https://www.sae.org/" TargetMode="External"/><Relationship Id="rId66" Type="http://schemas.openxmlformats.org/officeDocument/2006/relationships/hyperlink" Target="https://ny-best.org/" TargetMode="External"/><Relationship Id="rId74" Type="http://schemas.openxmlformats.org/officeDocument/2006/relationships/table" Target="../tables/table13.xml"/><Relationship Id="rId5" Type="http://schemas.openxmlformats.org/officeDocument/2006/relationships/hyperlink" Target="https://www.butzel.com/" TargetMode="External"/><Relationship Id="rId15" Type="http://schemas.openxmlformats.org/officeDocument/2006/relationships/hyperlink" Target="https://www.qad.com/" TargetMode="External"/><Relationship Id="rId23" Type="http://schemas.openxmlformats.org/officeDocument/2006/relationships/hyperlink" Target="https://www.benchmarkminerals.com/" TargetMode="External"/><Relationship Id="rId28" Type="http://schemas.openxmlformats.org/officeDocument/2006/relationships/hyperlink" Target="https://ces-ltd.com/" TargetMode="External"/><Relationship Id="rId36" Type="http://schemas.openxmlformats.org/officeDocument/2006/relationships/hyperlink" Target="https://www.swlaw.com/" TargetMode="External"/><Relationship Id="rId49" Type="http://schemas.openxmlformats.org/officeDocument/2006/relationships/hyperlink" Target="https://barrencoea.com/" TargetMode="External"/><Relationship Id="rId57" Type="http://schemas.openxmlformats.org/officeDocument/2006/relationships/hyperlink" Target="https://www.greshamsmith.com/" TargetMode="External"/><Relationship Id="rId61" Type="http://schemas.openxmlformats.org/officeDocument/2006/relationships/hyperlink" Target="https://www.sae.org/" TargetMode="External"/><Relationship Id="rId10" Type="http://schemas.openxmlformats.org/officeDocument/2006/relationships/hyperlink" Target="https://www.kton.us/" TargetMode="External"/><Relationship Id="rId19" Type="http://schemas.openxmlformats.org/officeDocument/2006/relationships/hyperlink" Target="https://www.fastmarkets.com/" TargetMode="External"/><Relationship Id="rId31" Type="http://schemas.openxmlformats.org/officeDocument/2006/relationships/hyperlink" Target="https://www.nmrk.com/company-overview" TargetMode="External"/><Relationship Id="rId44" Type="http://schemas.openxmlformats.org/officeDocument/2006/relationships/hyperlink" Target="http://www.bluestoneadvisors.com/" TargetMode="External"/><Relationship Id="rId52" Type="http://schemas.openxmlformats.org/officeDocument/2006/relationships/hyperlink" Target="https://www.hatch.com/en" TargetMode="External"/><Relationship Id="rId60" Type="http://schemas.openxmlformats.org/officeDocument/2006/relationships/hyperlink" Target="https://www.sae.org/" TargetMode="External"/><Relationship Id="rId65" Type="http://schemas.openxmlformats.org/officeDocument/2006/relationships/hyperlink" Target="https://ny-best.org/" TargetMode="External"/><Relationship Id="rId73" Type="http://schemas.openxmlformats.org/officeDocument/2006/relationships/vmlDrawing" Target="../drawings/vmlDrawing8.vml"/><Relationship Id="rId4" Type="http://schemas.openxmlformats.org/officeDocument/2006/relationships/hyperlink" Target="http://www.alliant.com/" TargetMode="External"/><Relationship Id="rId9" Type="http://schemas.openxmlformats.org/officeDocument/2006/relationships/hyperlink" Target="tel:16233007000" TargetMode="External"/><Relationship Id="rId14" Type="http://schemas.openxmlformats.org/officeDocument/2006/relationships/hyperlink" Target="mailto:ken.fallu@optelgroup.com" TargetMode="External"/><Relationship Id="rId22" Type="http://schemas.openxmlformats.org/officeDocument/2006/relationships/hyperlink" Target="https://www.a-r-a.org/" TargetMode="External"/><Relationship Id="rId27" Type="http://schemas.openxmlformats.org/officeDocument/2006/relationships/hyperlink" Target="https://ces-ltd.com/" TargetMode="External"/><Relationship Id="rId30" Type="http://schemas.openxmlformats.org/officeDocument/2006/relationships/hyperlink" Target="http://www.kton.us/" TargetMode="External"/><Relationship Id="rId35" Type="http://schemas.openxmlformats.org/officeDocument/2006/relationships/hyperlink" Target="https://ced.ky.gov/" TargetMode="External"/><Relationship Id="rId43" Type="http://schemas.openxmlformats.org/officeDocument/2006/relationships/hyperlink" Target="http://www.bluestoneadvisors.com/" TargetMode="External"/><Relationship Id="rId48" Type="http://schemas.openxmlformats.org/officeDocument/2006/relationships/hyperlink" Target="http://nzp-eti.com/" TargetMode="External"/><Relationship Id="rId56" Type="http://schemas.openxmlformats.org/officeDocument/2006/relationships/hyperlink" Target="https://www.greshamsmith.com/" TargetMode="External"/><Relationship Id="rId64" Type="http://schemas.openxmlformats.org/officeDocument/2006/relationships/hyperlink" Target="https://strategicmi.com/about/" TargetMode="External"/><Relationship Id="rId69" Type="http://schemas.openxmlformats.org/officeDocument/2006/relationships/hyperlink" Target="mailto:david.verner@greshamsmith.com" TargetMode="External"/><Relationship Id="rId8" Type="http://schemas.openxmlformats.org/officeDocument/2006/relationships/hyperlink" Target="https://p3-americas.com/" TargetMode="External"/><Relationship Id="rId51" Type="http://schemas.openxmlformats.org/officeDocument/2006/relationships/hyperlink" Target="mailto:mgordon@georgia.org" TargetMode="External"/><Relationship Id="rId72" Type="http://schemas.openxmlformats.org/officeDocument/2006/relationships/hyperlink" Target="https://rmi.org/search?fwp_search_rmi=lithium+ion" TargetMode="External"/><Relationship Id="rId3" Type="http://schemas.openxmlformats.org/officeDocument/2006/relationships/hyperlink" Target="https://www.abelimray.com/" TargetMode="External"/><Relationship Id="rId12" Type="http://schemas.openxmlformats.org/officeDocument/2006/relationships/hyperlink" Target="http://www.pandcrecruiting.com/" TargetMode="External"/><Relationship Id="rId17" Type="http://schemas.openxmlformats.org/officeDocument/2006/relationships/hyperlink" Target="https://www.butzel.com/" TargetMode="External"/><Relationship Id="rId25" Type="http://schemas.openxmlformats.org/officeDocument/2006/relationships/hyperlink" Target="https://www.zoominfo.com/c/optel-group/399634849" TargetMode="External"/><Relationship Id="rId33" Type="http://schemas.openxmlformats.org/officeDocument/2006/relationships/hyperlink" Target="https://www.ricardo.com/en" TargetMode="External"/><Relationship Id="rId38" Type="http://schemas.openxmlformats.org/officeDocument/2006/relationships/hyperlink" Target="https://www.siemens.com/global/en/company/about/businesses/financial-services.html" TargetMode="External"/><Relationship Id="rId46" Type="http://schemas.openxmlformats.org/officeDocument/2006/relationships/hyperlink" Target="https://www.citigroup.com/global" TargetMode="External"/><Relationship Id="rId59" Type="http://schemas.openxmlformats.org/officeDocument/2006/relationships/hyperlink" Target="https://www.sae.org/" TargetMode="External"/><Relationship Id="rId67" Type="http://schemas.openxmlformats.org/officeDocument/2006/relationships/hyperlink" Target="https://ny-best.org/" TargetMode="External"/><Relationship Id="rId20" Type="http://schemas.openxmlformats.org/officeDocument/2006/relationships/hyperlink" Target="https://www.a-r-a.org/" TargetMode="External"/><Relationship Id="rId41" Type="http://schemas.openxmlformats.org/officeDocument/2006/relationships/hyperlink" Target="https://www.siemens.com/us/en.html" TargetMode="External"/><Relationship Id="rId54" Type="http://schemas.openxmlformats.org/officeDocument/2006/relationships/hyperlink" Target="https://naatbatt.org/" TargetMode="External"/><Relationship Id="rId62" Type="http://schemas.openxmlformats.org/officeDocument/2006/relationships/hyperlink" Target="https://strategicmi.com/" TargetMode="External"/><Relationship Id="rId70" Type="http://schemas.openxmlformats.org/officeDocument/2006/relationships/hyperlink" Target="mailto:siddarth.subramani@hatch.com" TargetMode="External"/><Relationship Id="rId75" Type="http://schemas.openxmlformats.org/officeDocument/2006/relationships/comments" Target="../comments8.xml"/><Relationship Id="rId1" Type="http://schemas.openxmlformats.org/officeDocument/2006/relationships/hyperlink" Target="https://www.hatch.com/en" TargetMode="External"/><Relationship Id="rId6" Type="http://schemas.openxmlformats.org/officeDocument/2006/relationships/hyperlink" Target="https://www.ratelconsulting.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3" Type="http://schemas.openxmlformats.org/officeDocument/2006/relationships/hyperlink" Target="https://www.esminerals.com/%20https:/www.prnewswire.com/news-releases/energysource-minerals-receives-approvals-on-project-atlis-salton-sea-based-geothermal-extraction-operation-301428234.html;%20https:/www.prnewswire.com/news-releases/energysource-minerals-esm-announces-contract-with-ford-for-geothermal-lithium-301830259.html" TargetMode="External"/><Relationship Id="rId18" Type="http://schemas.openxmlformats.org/officeDocument/2006/relationships/hyperlink" Target="https://patriotbatterymetals.com/" TargetMode="External"/><Relationship Id="rId26" Type="http://schemas.openxmlformats.org/officeDocument/2006/relationships/hyperlink" Target="https://www.south32.net/" TargetMode="External"/><Relationship Id="rId39" Type="http://schemas.openxmlformats.org/officeDocument/2006/relationships/hyperlink" Target="https://www.compassminerals.com/" TargetMode="External"/><Relationship Id="rId21" Type="http://schemas.openxmlformats.org/officeDocument/2006/relationships/hyperlink" Target="https://nickel28.com/" TargetMode="External"/><Relationship Id="rId34" Type="http://schemas.openxmlformats.org/officeDocument/2006/relationships/hyperlink" Target="https://www.terravolta.com/" TargetMode="External"/><Relationship Id="rId42" Type="http://schemas.openxmlformats.org/officeDocument/2006/relationships/hyperlink" Target="tel:+1-515-240-8395" TargetMode="External"/><Relationship Id="rId47" Type="http://schemas.openxmlformats.org/officeDocument/2006/relationships/hyperlink" Target="https://www.slb.com/" TargetMode="External"/><Relationship Id="rId50" Type="http://schemas.openxmlformats.org/officeDocument/2006/relationships/hyperlink" Target="https://www.canadianroyalties.com/" TargetMode="External"/><Relationship Id="rId55" Type="http://schemas.openxmlformats.org/officeDocument/2006/relationships/hyperlink" Target="https://www.lithiumbank.ca/" TargetMode="External"/><Relationship Id="rId63" Type="http://schemas.openxmlformats.org/officeDocument/2006/relationships/hyperlink" Target="https://titanlithiuminc.com/" TargetMode="External"/><Relationship Id="rId7" Type="http://schemas.openxmlformats.org/officeDocument/2006/relationships/hyperlink" Target="https://www.fortuneminerals.com/" TargetMode="External"/><Relationship Id="rId2" Type="http://schemas.openxmlformats.org/officeDocument/2006/relationships/hyperlink" Target="https://www.jindaleelithium.com/" TargetMode="External"/><Relationship Id="rId16" Type="http://schemas.openxmlformats.org/officeDocument/2006/relationships/hyperlink" Target="https://www.greentm.com.au/seymour-project" TargetMode="External"/><Relationship Id="rId20" Type="http://schemas.openxmlformats.org/officeDocument/2006/relationships/hyperlink" Target="https://www.gknpm.com/en/our-businesses/gkn-hoeganaes/" TargetMode="External"/><Relationship Id="rId29" Type="http://schemas.openxmlformats.org/officeDocument/2006/relationships/hyperlink" Target="https://www.northarrowminerals.com/" TargetMode="External"/><Relationship Id="rId41" Type="http://schemas.openxmlformats.org/officeDocument/2006/relationships/hyperlink" Target="mailto:dan.winters@bherenewables.com" TargetMode="External"/><Relationship Id="rId54" Type="http://schemas.openxmlformats.org/officeDocument/2006/relationships/hyperlink" Target="https://www.ansonresources.com/" TargetMode="External"/><Relationship Id="rId62" Type="http://schemas.openxmlformats.org/officeDocument/2006/relationships/hyperlink" Target="https://surgebatterymetals.com/" TargetMode="External"/><Relationship Id="rId1" Type="http://schemas.openxmlformats.org/officeDocument/2006/relationships/hyperlink" Target="https://www.jindaleelithium.com/" TargetMode="External"/><Relationship Id="rId6" Type="http://schemas.openxmlformats.org/officeDocument/2006/relationships/hyperlink" Target="https://masonresourcesinc.com/" TargetMode="External"/><Relationship Id="rId11" Type="http://schemas.openxmlformats.org/officeDocument/2006/relationships/hyperlink" Target="https://www.frontierlithium.com/" TargetMode="External"/><Relationship Id="rId24" Type="http://schemas.openxmlformats.org/officeDocument/2006/relationships/hyperlink" Target="https://www.south32.net/what-we-do/our-locations/americas/hermosa/about-hermosa" TargetMode="External"/><Relationship Id="rId32" Type="http://schemas.openxmlformats.org/officeDocument/2006/relationships/hyperlink" Target="https://www.standardlithium.com/" TargetMode="External"/><Relationship Id="rId37" Type="http://schemas.openxmlformats.org/officeDocument/2006/relationships/hyperlink" Target="https://arcadiumlithium.com/" TargetMode="External"/><Relationship Id="rId40" Type="http://schemas.openxmlformats.org/officeDocument/2006/relationships/hyperlink" Target="https://www.bherenewables.com/" TargetMode="External"/><Relationship Id="rId45" Type="http://schemas.openxmlformats.org/officeDocument/2006/relationships/hyperlink" Target="https://www.borax.com/" TargetMode="External"/><Relationship Id="rId53" Type="http://schemas.openxmlformats.org/officeDocument/2006/relationships/hyperlink" Target="https://www.ansonresources.com/" TargetMode="External"/><Relationship Id="rId58" Type="http://schemas.openxmlformats.org/officeDocument/2006/relationships/hyperlink" Target="https://www.lithiumbank.ca/" TargetMode="External"/><Relationship Id="rId5" Type="http://schemas.openxmlformats.org/officeDocument/2006/relationships/hyperlink" Target="https://masonresourcesinc.com/asset/lac-gueret-graphite-project/" TargetMode="External"/><Relationship Id="rId15" Type="http://schemas.openxmlformats.org/officeDocument/2006/relationships/hyperlink" Target="https://www.greentm.com.au/" TargetMode="External"/><Relationship Id="rId23" Type="http://schemas.openxmlformats.org/officeDocument/2006/relationships/hyperlink" Target="https://www.twin-metals.com/" TargetMode="External"/><Relationship Id="rId28" Type="http://schemas.openxmlformats.org/officeDocument/2006/relationships/hyperlink" Target="https://www.southstarbatterymetals.com/ceylon-graphite-project/" TargetMode="External"/><Relationship Id="rId36" Type="http://schemas.openxmlformats.org/officeDocument/2006/relationships/hyperlink" Target="https://www.summitnanotech.com/" TargetMode="External"/><Relationship Id="rId49" Type="http://schemas.openxmlformats.org/officeDocument/2006/relationships/hyperlink" Target="https://www.canadianroyalties.com/" TargetMode="External"/><Relationship Id="rId57" Type="http://schemas.openxmlformats.org/officeDocument/2006/relationships/hyperlink" Target="https://www.lithiumbank.ca/" TargetMode="External"/><Relationship Id="rId61" Type="http://schemas.openxmlformats.org/officeDocument/2006/relationships/hyperlink" Target="mailto:michael@surgebatterymetals.com" TargetMode="External"/><Relationship Id="rId10" Type="http://schemas.openxmlformats.org/officeDocument/2006/relationships/hyperlink" Target="https://canadanickel.com/" TargetMode="External"/><Relationship Id="rId19" Type="http://schemas.openxmlformats.org/officeDocument/2006/relationships/hyperlink" Target="https://www.gknpm.com/en/our-businesses/gkn-hoeganaes/" TargetMode="External"/><Relationship Id="rId31" Type="http://schemas.openxmlformats.org/officeDocument/2006/relationships/hyperlink" Target="https://www.standardlithium.com/" TargetMode="External"/><Relationship Id="rId44" Type="http://schemas.openxmlformats.org/officeDocument/2006/relationships/hyperlink" Target="https://www.mining.com/rio-tinto-kicks-off-lithium-production-in-the-us/" TargetMode="External"/><Relationship Id="rId52" Type="http://schemas.openxmlformats.org/officeDocument/2006/relationships/hyperlink" Target="https://www.eaglegraphite.com/" TargetMode="External"/><Relationship Id="rId60" Type="http://schemas.openxmlformats.org/officeDocument/2006/relationships/hyperlink" Target="https://surgebatterymetals.com/" TargetMode="External"/><Relationship Id="rId65" Type="http://schemas.openxmlformats.org/officeDocument/2006/relationships/table" Target="../tables/table2.xml"/><Relationship Id="rId4" Type="http://schemas.openxmlformats.org/officeDocument/2006/relationships/hyperlink" Target="https://www.esminerals.com/" TargetMode="External"/><Relationship Id="rId9" Type="http://schemas.openxmlformats.org/officeDocument/2006/relationships/hyperlink" Target="https://canadanickel.com/" TargetMode="External"/><Relationship Id="rId14" Type="http://schemas.openxmlformats.org/officeDocument/2006/relationships/hyperlink" Target="https://www.fortuneminerals.com/;%20https:/s1.q4cdn.com/337451660/files/doc_presentations/2023/231001-fortune-minerals-nico-project-presentation.pdf;%20https:/www.miningweekly.com/print-version/nico-goldcobaltbismuthcopper-mine-project-canada-update-2023-12-15" TargetMode="External"/><Relationship Id="rId22" Type="http://schemas.openxmlformats.org/officeDocument/2006/relationships/hyperlink" Target="https://www.nickel28.com/investors/investors-overview/cobalt-27--change-of-auditors?turl=cobalt-27--change-of-auditors" TargetMode="External"/><Relationship Id="rId27" Type="http://schemas.openxmlformats.org/officeDocument/2006/relationships/hyperlink" Target="https://www.southstarbatterymetals.com/" TargetMode="External"/><Relationship Id="rId30" Type="http://schemas.openxmlformats.org/officeDocument/2006/relationships/hyperlink" Target="https://www.northarrowminerals.com/" TargetMode="External"/><Relationship Id="rId35" Type="http://schemas.openxmlformats.org/officeDocument/2006/relationships/hyperlink" Target="https://www.summitnanotech.com/" TargetMode="External"/><Relationship Id="rId43" Type="http://schemas.openxmlformats.org/officeDocument/2006/relationships/hyperlink" Target="https://www.bherenewables.com/" TargetMode="External"/><Relationship Id="rId48" Type="http://schemas.openxmlformats.org/officeDocument/2006/relationships/hyperlink" Target="https://www.slb.com/" TargetMode="External"/><Relationship Id="rId56" Type="http://schemas.openxmlformats.org/officeDocument/2006/relationships/hyperlink" Target="https://www.lithiumbank.ca/" TargetMode="External"/><Relationship Id="rId64" Type="http://schemas.openxmlformats.org/officeDocument/2006/relationships/printerSettings" Target="../printerSettings/printerSettings6.bin"/><Relationship Id="rId8" Type="http://schemas.openxmlformats.org/officeDocument/2006/relationships/hyperlink" Target="https://www.fortuneminerals.com/" TargetMode="External"/><Relationship Id="rId51" Type="http://schemas.openxmlformats.org/officeDocument/2006/relationships/hyperlink" Target="https://www.eaglegraphite.com/" TargetMode="External"/><Relationship Id="rId3" Type="http://schemas.openxmlformats.org/officeDocument/2006/relationships/hyperlink" Target="https://www.esminerals.com/atlis" TargetMode="External"/><Relationship Id="rId12" Type="http://schemas.openxmlformats.org/officeDocument/2006/relationships/hyperlink" Target="https://www.frontierlithium.com/" TargetMode="External"/><Relationship Id="rId17" Type="http://schemas.openxmlformats.org/officeDocument/2006/relationships/hyperlink" Target="https://patriotbatterymetals.com/" TargetMode="External"/><Relationship Id="rId25" Type="http://schemas.openxmlformats.org/officeDocument/2006/relationships/hyperlink" Target="https://www.south32.net/" TargetMode="External"/><Relationship Id="rId33" Type="http://schemas.openxmlformats.org/officeDocument/2006/relationships/hyperlink" Target="https://www.terravolta.com/" TargetMode="External"/><Relationship Id="rId38" Type="http://schemas.openxmlformats.org/officeDocument/2006/relationships/hyperlink" Target="https://www.compassminerals.com/" TargetMode="External"/><Relationship Id="rId46" Type="http://schemas.openxmlformats.org/officeDocument/2006/relationships/hyperlink" Target="https://www.riotinto.com/en" TargetMode="External"/><Relationship Id="rId59" Type="http://schemas.openxmlformats.org/officeDocument/2006/relationships/hyperlink" Target="mailto:info@gsixenergy.com"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avalonadvancedmaterials.com/" TargetMode="External"/><Relationship Id="rId13" Type="http://schemas.openxmlformats.org/officeDocument/2006/relationships/hyperlink" Target="https://www.fortuneminerals.com/" TargetMode="External"/><Relationship Id="rId18" Type="http://schemas.openxmlformats.org/officeDocument/2006/relationships/hyperlink" Target="https://www.huntenergy.com/" TargetMode="External"/><Relationship Id="rId26" Type="http://schemas.openxmlformats.org/officeDocument/2006/relationships/hyperlink" Target="https://www.stratusmaterials.com/" TargetMode="External"/><Relationship Id="rId39" Type="http://schemas.openxmlformats.org/officeDocument/2006/relationships/hyperlink" Target="https://www.lgchem.com/" TargetMode="External"/><Relationship Id="rId3" Type="http://schemas.openxmlformats.org/officeDocument/2006/relationships/hyperlink" Target="https://www.umicore.com/" TargetMode="External"/><Relationship Id="rId21" Type="http://schemas.openxmlformats.org/officeDocument/2006/relationships/hyperlink" Target="https://greengraphitetech.com/" TargetMode="External"/><Relationship Id="rId34" Type="http://schemas.openxmlformats.org/officeDocument/2006/relationships/hyperlink" Target="https://www.energy.gov/mesc/bipartisan-infrastructure-law-battery-materials-processing-and-battery-manufacturing-recycling" TargetMode="External"/><Relationship Id="rId42" Type="http://schemas.openxmlformats.org/officeDocument/2006/relationships/hyperlink" Target="https://www.icl-group.com/" TargetMode="External"/><Relationship Id="rId7" Type="http://schemas.openxmlformats.org/officeDocument/2006/relationships/hyperlink" Target="https://www.energy.gov/mesc/bipartisan-infrastructure-law-battery-materials-processing-and-battery-manufacturing-recycling" TargetMode="External"/><Relationship Id="rId12" Type="http://schemas.openxmlformats.org/officeDocument/2006/relationships/hyperlink" Target="https://www.fortuneminerals.com/" TargetMode="External"/><Relationship Id="rId17" Type="http://schemas.openxmlformats.org/officeDocument/2006/relationships/hyperlink" Target="https://www.huntenergy.com/" TargetMode="External"/><Relationship Id="rId25" Type="http://schemas.openxmlformats.org/officeDocument/2006/relationships/hyperlink" Target="https://www.terravolta.com/" TargetMode="External"/><Relationship Id="rId33" Type="http://schemas.openxmlformats.org/officeDocument/2006/relationships/hyperlink" Target="https://www.energy.gov/mesc/bipartisan-infrastructure-law-battery-materials-processing-and-battery-manufacturing-recycling" TargetMode="External"/><Relationship Id="rId38" Type="http://schemas.openxmlformats.org/officeDocument/2006/relationships/hyperlink" Target="https://wyloo.com/" TargetMode="External"/><Relationship Id="rId2" Type="http://schemas.openxmlformats.org/officeDocument/2006/relationships/hyperlink" Target="https://www.umicore.com/" TargetMode="External"/><Relationship Id="rId16" Type="http://schemas.openxmlformats.org/officeDocument/2006/relationships/hyperlink" Target="https://www.lanxess.com/" TargetMode="External"/><Relationship Id="rId20" Type="http://schemas.openxmlformats.org/officeDocument/2006/relationships/hyperlink" Target="https://greengraphitetech.com/" TargetMode="External"/><Relationship Id="rId29" Type="http://schemas.openxmlformats.org/officeDocument/2006/relationships/hyperlink" Target="https://south32hermosa.com/en_US/" TargetMode="External"/><Relationship Id="rId41" Type="http://schemas.openxmlformats.org/officeDocument/2006/relationships/hyperlink" Target="https://www.globenewswire.com/news-release/2025/01/28/3016237/0/en/Electra-Initiates-Feasibility-Study-for-Battery-Recycling-Refinery.html" TargetMode="External"/><Relationship Id="rId1" Type="http://schemas.openxmlformats.org/officeDocument/2006/relationships/hyperlink" Target="https://www.google.com/search?q=birla+carbon+marietta+ga+address+and+phone+number&amp;rlz=1C1GCEU_enUS1010US1011&amp;oq=birla+carbon+marietta+ga+Add&amp;aqs=chrome.2.69i57j33i160l2.27975j1j7&amp;sourceid=chrome&amp;ie=UTF-8" TargetMode="External"/><Relationship Id="rId6" Type="http://schemas.openxmlformats.org/officeDocument/2006/relationships/hyperlink" Target="https://vale.com/" TargetMode="External"/><Relationship Id="rId11" Type="http://schemas.openxmlformats.org/officeDocument/2006/relationships/hyperlink" Target="https://www.rocktechlithium.com/" TargetMode="External"/><Relationship Id="rId24" Type="http://schemas.openxmlformats.org/officeDocument/2006/relationships/hyperlink" Target="https://www.6kinc.com/6k-energy-production-facilities/%0aEmail%20from%20Carlie%20Owen,%20DOE%20on%207/10/24" TargetMode="External"/><Relationship Id="rId32" Type="http://schemas.openxmlformats.org/officeDocument/2006/relationships/hyperlink" Target="https://revextech.com/" TargetMode="External"/><Relationship Id="rId37" Type="http://schemas.openxmlformats.org/officeDocument/2006/relationships/hyperlink" Target="mailto:Bclemens@wyloo.com" TargetMode="External"/><Relationship Id="rId40" Type="http://schemas.openxmlformats.org/officeDocument/2006/relationships/hyperlink" Target="https://www.electrive.com/2024/12/11/made-in-the-usa-ascend-ready-to-supply-lithium-carbonate-from-recycled-batteries/" TargetMode="External"/><Relationship Id="rId45" Type="http://schemas.openxmlformats.org/officeDocument/2006/relationships/table" Target="../tables/table3.xml"/><Relationship Id="rId5" Type="http://schemas.openxmlformats.org/officeDocument/2006/relationships/hyperlink" Target="http://ale.com/w/vale-and-gm-sign-long-term-nickel-supply-agreement-in-canada-critical-to-north-american-ev-supply-chain-1" TargetMode="External"/><Relationship Id="rId15" Type="http://schemas.openxmlformats.org/officeDocument/2006/relationships/hyperlink" Target="https://www.lanxess.com/" TargetMode="External"/><Relationship Id="rId23" Type="http://schemas.openxmlformats.org/officeDocument/2006/relationships/hyperlink" Target="https://gcc02.safelinks.protection.outlook.com/?url=https%3A%2F%2Fwww.gfl.co.in%2FAmericas.php&amp;data=05%7C02%7CSara.Dunn%40nrel.gov%7Caf6061286c2a4e8a455008dc97978877%7Ca0f29d7e28cd4f5484427885aee7c080%7C0%7C0%7C638551924304793328%7CUnknown%7CTWFpbGZsb3d8eyJWIjoiMC4wLjAwMDAiLCJQIjoiV2luMzIiLCJBTiI6Ik1haWwiLCJXVCI6Mn0%3D%7C0%7C%7C%7C&amp;sdata=u32ibRsgWLUXGMdssKetfBxDGoLzdudtUNPY4Wd6d5g%3D&amp;reserved=0" TargetMode="External"/><Relationship Id="rId28" Type="http://schemas.openxmlformats.org/officeDocument/2006/relationships/hyperlink" Target="https://www.terravolta.com/" TargetMode="External"/><Relationship Id="rId36" Type="http://schemas.openxmlformats.org/officeDocument/2006/relationships/hyperlink" Target="https://www.energy.gov/mesc/bipartisan-infrastructure-law-battery-materials-processing-and-battery-manufacturing-recycling" TargetMode="External"/><Relationship Id="rId10" Type="http://schemas.openxmlformats.org/officeDocument/2006/relationships/hyperlink" Target="https://www.rocktechlithium.com/" TargetMode="External"/><Relationship Id="rId19" Type="http://schemas.openxmlformats.org/officeDocument/2006/relationships/hyperlink" Target="https://www.huntenergy.com/" TargetMode="External"/><Relationship Id="rId31" Type="http://schemas.openxmlformats.org/officeDocument/2006/relationships/hyperlink" Target="https://revextech.com/" TargetMode="External"/><Relationship Id="rId44" Type="http://schemas.openxmlformats.org/officeDocument/2006/relationships/printerSettings" Target="../printerSettings/printerSettings7.bin"/><Relationship Id="rId4" Type="http://schemas.openxmlformats.org/officeDocument/2006/relationships/hyperlink" Target="https://vale.com/" TargetMode="External"/><Relationship Id="rId9" Type="http://schemas.openxmlformats.org/officeDocument/2006/relationships/hyperlink" Target="https://avalonadvancedmaterials.com/" TargetMode="External"/><Relationship Id="rId14" Type="http://schemas.openxmlformats.org/officeDocument/2006/relationships/hyperlink" Target="https://www.element25.com.au/" TargetMode="External"/><Relationship Id="rId22" Type="http://schemas.openxmlformats.org/officeDocument/2006/relationships/hyperlink" Target="https://gcc02.safelinks.protection.outlook.com/?url=https%3A%2F%2Fwww.gfl.co.in%2FAmericas.php&amp;data=05%7C02%7CSara.Dunn%40nrel.gov%7Caf6061286c2a4e8a455008dc97978877%7Ca0f29d7e28cd4f5484427885aee7c080%7C0%7C0%7C638551924304793328%7CUnknown%7CTWFpbGZsb3d8eyJWIjoiMC4wLjAwMDAiLCJQIjoiV2luMzIiLCJBTiI6Ik1haWwiLCJXVCI6Mn0%3D%7C0%7C%7C%7C&amp;sdata=u32ibRsgWLUXGMdssKetfBxDGoLzdudtUNPY4Wd6d5g%3D&amp;reserved=0" TargetMode="External"/><Relationship Id="rId27" Type="http://schemas.openxmlformats.org/officeDocument/2006/relationships/hyperlink" Target="https://www.prnewswire.com/news-releases/wildcat-and-austin-elements-partner-to-close-the-loop-on-lfplmfp-battery-recycling-302203014.html" TargetMode="External"/><Relationship Id="rId30" Type="http://schemas.openxmlformats.org/officeDocument/2006/relationships/hyperlink" Target="https://south32hermosa.com/en_US/" TargetMode="External"/><Relationship Id="rId35" Type="http://schemas.openxmlformats.org/officeDocument/2006/relationships/hyperlink" Target="https://www.kouraglobal.com/" TargetMode="External"/><Relationship Id="rId43" Type="http://schemas.openxmlformats.org/officeDocument/2006/relationships/hyperlink" Target="https://www.icl-group.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F28EB-AA4F-4FA3-94CD-BA75CEACCF99}">
  <sheetPr codeName="Sheet1"/>
  <dimension ref="A1:A7"/>
  <sheetViews>
    <sheetView tabSelected="1" topLeftCell="A4" workbookViewId="0">
      <selection activeCell="A5" sqref="A5"/>
    </sheetView>
  </sheetViews>
  <sheetFormatPr defaultColWidth="8.7109375" defaultRowHeight="15"/>
  <cols>
    <col min="1" max="1" width="116.42578125" customWidth="1"/>
  </cols>
  <sheetData>
    <row r="1" spans="1:1" ht="45.75">
      <c r="A1" s="86" t="s">
        <v>0</v>
      </c>
    </row>
    <row r="2" spans="1:1" ht="15.75">
      <c r="A2" s="414"/>
    </row>
    <row r="3" spans="1:1" ht="165.75">
      <c r="A3" s="86" t="s">
        <v>1</v>
      </c>
    </row>
    <row r="4" spans="1:1" ht="15.75">
      <c r="A4" s="414"/>
    </row>
    <row r="5" spans="1:1" ht="210.75">
      <c r="A5" s="86" t="s">
        <v>2</v>
      </c>
    </row>
    <row r="6" spans="1:1" ht="15.75">
      <c r="A6" s="86"/>
    </row>
    <row r="7" spans="1:1" ht="90.75">
      <c r="A7" s="86" t="s">
        <v>8655</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BC150-A658-4245-B95B-7E3B37D67CD5}">
  <sheetPr codeName="Sheet20">
    <tabColor theme="7" tint="-0.249977111117893"/>
  </sheetPr>
  <dimension ref="A1:AJ76"/>
  <sheetViews>
    <sheetView zoomScale="130" zoomScaleNormal="130" workbookViewId="0">
      <pane xSplit="4" ySplit="1" topLeftCell="I74" activePane="bottomRight" state="frozen"/>
      <selection pane="topRight" activeCell="X104" sqref="X104"/>
      <selection pane="bottomLeft" activeCell="X104" sqref="X104"/>
      <selection pane="bottomRight" activeCell="O75" sqref="O75"/>
    </sheetView>
  </sheetViews>
  <sheetFormatPr defaultColWidth="9.140625" defaultRowHeight="11.25" customHeight="1"/>
  <cols>
    <col min="1" max="1" width="8.28515625" style="309" customWidth="1"/>
    <col min="2" max="2" width="10.42578125" style="5" customWidth="1"/>
    <col min="3" max="3" width="18.7109375" style="5" customWidth="1"/>
    <col min="4" max="4" width="30.42578125" style="4" customWidth="1"/>
    <col min="5" max="5" width="7.7109375" style="4" customWidth="1"/>
    <col min="6" max="6" width="18.140625" style="4" customWidth="1"/>
    <col min="7" max="7" width="23.42578125" style="4" customWidth="1"/>
    <col min="8" max="8" width="16" style="4" customWidth="1"/>
    <col min="9" max="9" width="18.28515625" style="4" customWidth="1"/>
    <col min="10" max="10" width="22.7109375" style="4" bestFit="1" customWidth="1"/>
    <col min="11" max="11" width="10.7109375" style="4" customWidth="1"/>
    <col min="12" max="12" width="7.140625" style="5" customWidth="1"/>
    <col min="13" max="13" width="13.42578125" style="5" customWidth="1"/>
    <col min="14" max="14" width="10.140625" style="5" customWidth="1"/>
    <col min="15" max="15" width="12.42578125" style="270" customWidth="1"/>
    <col min="16" max="16" width="10.7109375" style="5" customWidth="1"/>
    <col min="17" max="17" width="11.7109375" style="5" customWidth="1"/>
    <col min="18" max="18" width="17.42578125" style="306" bestFit="1" customWidth="1"/>
    <col min="19" max="19" width="16.42578125" style="307" customWidth="1"/>
    <col min="20" max="20" width="14.28515625" style="5" customWidth="1"/>
    <col min="21" max="22" width="18.42578125" style="5" customWidth="1"/>
    <col min="23" max="23" width="10.28515625" style="5" customWidth="1"/>
    <col min="24" max="24" width="11.42578125" style="5" customWidth="1"/>
    <col min="25" max="25" width="13.140625" style="5" customWidth="1"/>
    <col min="26" max="26" width="8.28515625" style="9" customWidth="1"/>
    <col min="27" max="27" width="13.140625" style="308" customWidth="1"/>
    <col min="28" max="28" width="57.28515625" style="4" customWidth="1"/>
    <col min="29" max="29" width="35.7109375" style="5" customWidth="1"/>
    <col min="30" max="30" width="35.140625" style="5" customWidth="1"/>
    <col min="31" max="31" width="26.140625" style="5" customWidth="1"/>
    <col min="32" max="35" width="9.140625" style="5"/>
    <col min="36" max="36" width="37" style="5" customWidth="1"/>
    <col min="37" max="16384" width="9.140625" style="5"/>
  </cols>
  <sheetData>
    <row r="1" spans="1:36" s="283" customFormat="1" ht="75">
      <c r="A1" s="277" t="s">
        <v>113</v>
      </c>
      <c r="B1" s="112" t="s">
        <v>135</v>
      </c>
      <c r="C1" s="112" t="s">
        <v>4</v>
      </c>
      <c r="D1" s="112" t="s">
        <v>112</v>
      </c>
      <c r="E1" s="112" t="s">
        <v>136</v>
      </c>
      <c r="F1" s="112" t="s">
        <v>116</v>
      </c>
      <c r="G1" s="111" t="s">
        <v>137</v>
      </c>
      <c r="H1" s="112" t="s">
        <v>133</v>
      </c>
      <c r="I1" s="112" t="s">
        <v>138</v>
      </c>
      <c r="J1" s="112" t="s">
        <v>139</v>
      </c>
      <c r="K1" s="112" t="s">
        <v>117</v>
      </c>
      <c r="L1" s="112" t="s">
        <v>118</v>
      </c>
      <c r="M1" s="112" t="s">
        <v>119</v>
      </c>
      <c r="N1" s="112" t="s">
        <v>140</v>
      </c>
      <c r="O1" s="278" t="s">
        <v>141</v>
      </c>
      <c r="P1" s="112" t="s">
        <v>142</v>
      </c>
      <c r="Q1" s="112" t="s">
        <v>143</v>
      </c>
      <c r="R1" s="279" t="s">
        <v>144</v>
      </c>
      <c r="S1" s="280" t="s">
        <v>122</v>
      </c>
      <c r="T1" s="112" t="s">
        <v>145</v>
      </c>
      <c r="U1" s="112" t="s">
        <v>146</v>
      </c>
      <c r="V1" s="112" t="s">
        <v>147</v>
      </c>
      <c r="W1" s="112" t="s">
        <v>148</v>
      </c>
      <c r="X1" s="112" t="s">
        <v>149</v>
      </c>
      <c r="Y1" s="112" t="s">
        <v>150</v>
      </c>
      <c r="Z1" s="111" t="s">
        <v>151</v>
      </c>
      <c r="AA1" s="281" t="s">
        <v>152</v>
      </c>
      <c r="AB1" s="112" t="s">
        <v>153</v>
      </c>
      <c r="AC1" s="112" t="s">
        <v>156</v>
      </c>
      <c r="AD1" s="112" t="s">
        <v>154</v>
      </c>
      <c r="AE1" s="282" t="s">
        <v>160</v>
      </c>
      <c r="AF1" s="282" t="s">
        <v>155</v>
      </c>
      <c r="AG1" s="112" t="s">
        <v>157</v>
      </c>
      <c r="AH1" s="112" t="s">
        <v>6690</v>
      </c>
      <c r="AI1" s="112" t="s">
        <v>159</v>
      </c>
      <c r="AJ1" s="112" t="s">
        <v>6601</v>
      </c>
    </row>
    <row r="2" spans="1:36" ht="105">
      <c r="A2" s="93">
        <v>3001</v>
      </c>
      <c r="B2" s="65" t="s">
        <v>176</v>
      </c>
      <c r="C2" s="65" t="s">
        <v>748</v>
      </c>
      <c r="D2" s="65" t="s">
        <v>6143</v>
      </c>
      <c r="E2" s="65" t="s">
        <v>166</v>
      </c>
      <c r="F2" s="65" t="s">
        <v>6143</v>
      </c>
      <c r="G2" s="65" t="s">
        <v>6144</v>
      </c>
      <c r="H2" s="65" t="s">
        <v>6145</v>
      </c>
      <c r="I2" s="65" t="s">
        <v>6146</v>
      </c>
      <c r="J2" s="65" t="s">
        <v>6147</v>
      </c>
      <c r="K2" s="65" t="s">
        <v>5769</v>
      </c>
      <c r="L2" s="68" t="s">
        <v>172</v>
      </c>
      <c r="M2" s="68" t="s">
        <v>5</v>
      </c>
      <c r="N2" s="68">
        <v>95014</v>
      </c>
      <c r="O2" s="118"/>
      <c r="P2" s="284">
        <v>37.323662536028003</v>
      </c>
      <c r="Q2" s="284">
        <v>-122.028407830994</v>
      </c>
      <c r="R2" s="106"/>
      <c r="S2" s="448">
        <v>13400</v>
      </c>
      <c r="T2" s="68" t="s">
        <v>774</v>
      </c>
      <c r="U2" s="65" t="s">
        <v>6143</v>
      </c>
      <c r="V2" s="68" t="s">
        <v>6146</v>
      </c>
      <c r="W2" s="68" t="s">
        <v>284</v>
      </c>
      <c r="X2" s="68"/>
      <c r="Y2" s="68" t="s">
        <v>317</v>
      </c>
      <c r="Z2" s="58" t="s">
        <v>8068</v>
      </c>
      <c r="AA2" s="108" t="s">
        <v>8302</v>
      </c>
      <c r="AB2" s="65" t="s">
        <v>8715</v>
      </c>
      <c r="AC2" s="68"/>
      <c r="AD2" s="101" t="s">
        <v>8352</v>
      </c>
      <c r="AE2" s="206" t="s">
        <v>6146</v>
      </c>
      <c r="AF2" s="206">
        <f t="shared" ref="AF2:AF33" si="0">IF(LEN(TRIM(AD2))=0,0,LEN(TRIM(AD2))-LEN(SUBSTITUTE(AD2," ",""))+1)</f>
        <v>27</v>
      </c>
      <c r="AG2" s="206"/>
      <c r="AH2" s="206"/>
      <c r="AI2" s="206"/>
      <c r="AJ2" s="206"/>
    </row>
    <row r="3" spans="1:36" ht="120">
      <c r="A3" s="93">
        <v>3002</v>
      </c>
      <c r="B3" s="65" t="s">
        <v>163</v>
      </c>
      <c r="C3" s="65" t="s">
        <v>748</v>
      </c>
      <c r="D3" s="65" t="s">
        <v>6148</v>
      </c>
      <c r="E3" s="65" t="s">
        <v>166</v>
      </c>
      <c r="F3" s="65" t="s">
        <v>6149</v>
      </c>
      <c r="G3" s="65" t="s">
        <v>6150</v>
      </c>
      <c r="H3" s="65" t="s">
        <v>6151</v>
      </c>
      <c r="I3" s="65" t="s">
        <v>6152</v>
      </c>
      <c r="J3" s="65" t="s">
        <v>5778</v>
      </c>
      <c r="K3" s="65" t="s">
        <v>1639</v>
      </c>
      <c r="L3" s="68" t="s">
        <v>1089</v>
      </c>
      <c r="M3" s="68" t="s">
        <v>5</v>
      </c>
      <c r="N3" s="68">
        <v>85706</v>
      </c>
      <c r="O3" s="118"/>
      <c r="P3" s="284">
        <v>32.1352471838158</v>
      </c>
      <c r="Q3" s="284">
        <v>-110.919408557889</v>
      </c>
      <c r="R3" s="285">
        <v>11</v>
      </c>
      <c r="S3" s="286">
        <v>10.5</v>
      </c>
      <c r="T3" s="68" t="s">
        <v>774</v>
      </c>
      <c r="U3" s="68" t="s">
        <v>6153</v>
      </c>
      <c r="V3" s="68" t="s">
        <v>6152</v>
      </c>
      <c r="W3" s="68" t="s">
        <v>1639</v>
      </c>
      <c r="X3" s="68" t="s">
        <v>1089</v>
      </c>
      <c r="Y3" s="68" t="s">
        <v>5</v>
      </c>
      <c r="Z3" s="58" t="s">
        <v>174</v>
      </c>
      <c r="AA3" s="108">
        <v>44892</v>
      </c>
      <c r="AB3" s="65" t="s">
        <v>6154</v>
      </c>
      <c r="AC3" s="65" t="s">
        <v>6156</v>
      </c>
      <c r="AD3" s="101" t="s">
        <v>6155</v>
      </c>
      <c r="AE3" s="235" t="s">
        <v>6157</v>
      </c>
      <c r="AF3" s="206">
        <f t="shared" si="0"/>
        <v>17</v>
      </c>
      <c r="AG3" s="206"/>
      <c r="AH3" s="206"/>
      <c r="AI3" s="206"/>
      <c r="AJ3" s="206"/>
    </row>
    <row r="4" spans="1:36" ht="75">
      <c r="A4" s="93">
        <v>3003</v>
      </c>
      <c r="B4" s="65" t="s">
        <v>163</v>
      </c>
      <c r="C4" s="65" t="s">
        <v>748</v>
      </c>
      <c r="D4" s="65" t="s">
        <v>6158</v>
      </c>
      <c r="E4" s="65" t="s">
        <v>178</v>
      </c>
      <c r="F4" s="65" t="s">
        <v>6159</v>
      </c>
      <c r="G4" s="65" t="s">
        <v>6160</v>
      </c>
      <c r="H4" s="65" t="s">
        <v>6161</v>
      </c>
      <c r="I4" s="65" t="s">
        <v>6162</v>
      </c>
      <c r="J4" s="65" t="s">
        <v>6163</v>
      </c>
      <c r="K4" s="65" t="s">
        <v>6164</v>
      </c>
      <c r="L4" s="68" t="s">
        <v>1994</v>
      </c>
      <c r="M4" s="68" t="s">
        <v>5</v>
      </c>
      <c r="N4" s="68">
        <v>20742</v>
      </c>
      <c r="O4" s="118" t="s">
        <v>6165</v>
      </c>
      <c r="P4" s="90">
        <v>38.992705314830999</v>
      </c>
      <c r="Q4" s="284">
        <v>-76.938531547373998</v>
      </c>
      <c r="R4" s="287">
        <v>2</v>
      </c>
      <c r="S4" s="288"/>
      <c r="T4" s="68"/>
      <c r="U4" s="289" t="s">
        <v>6166</v>
      </c>
      <c r="V4" s="68" t="s">
        <v>6162</v>
      </c>
      <c r="W4" s="68" t="s">
        <v>6164</v>
      </c>
      <c r="X4" s="68" t="s">
        <v>1994</v>
      </c>
      <c r="Y4" s="68" t="s">
        <v>5</v>
      </c>
      <c r="Z4" s="58" t="s">
        <v>174</v>
      </c>
      <c r="AA4" s="108">
        <v>44888</v>
      </c>
      <c r="AB4" s="65" t="s">
        <v>6167</v>
      </c>
      <c r="AC4" s="120" t="s">
        <v>6169</v>
      </c>
      <c r="AD4" s="101" t="s">
        <v>6168</v>
      </c>
      <c r="AE4" s="235" t="s">
        <v>6162</v>
      </c>
      <c r="AF4" s="206">
        <f t="shared" si="0"/>
        <v>19</v>
      </c>
      <c r="AG4" s="206"/>
      <c r="AH4" s="206"/>
      <c r="AI4" s="206"/>
      <c r="AJ4" s="206"/>
    </row>
    <row r="5" spans="1:36" ht="60">
      <c r="A5" s="93">
        <v>3004</v>
      </c>
      <c r="B5" s="65" t="s">
        <v>176</v>
      </c>
      <c r="C5" s="65" t="s">
        <v>748</v>
      </c>
      <c r="D5" s="65" t="s">
        <v>2597</v>
      </c>
      <c r="E5" s="65" t="s">
        <v>178</v>
      </c>
      <c r="F5" s="65" t="s">
        <v>6170</v>
      </c>
      <c r="G5" s="65" t="s">
        <v>6160</v>
      </c>
      <c r="H5" s="65" t="s">
        <v>6171</v>
      </c>
      <c r="I5" s="65" t="s">
        <v>4958</v>
      </c>
      <c r="J5" s="65" t="s">
        <v>6172</v>
      </c>
      <c r="K5" s="65" t="s">
        <v>6173</v>
      </c>
      <c r="L5" s="68" t="s">
        <v>908</v>
      </c>
      <c r="M5" s="68" t="s">
        <v>5</v>
      </c>
      <c r="N5" s="68">
        <v>42029</v>
      </c>
      <c r="O5" s="118" t="s">
        <v>2602</v>
      </c>
      <c r="P5" s="284">
        <v>37.049776139148499</v>
      </c>
      <c r="Q5" s="284">
        <v>-88.366252687082607</v>
      </c>
      <c r="R5" s="285">
        <v>252</v>
      </c>
      <c r="S5" s="288"/>
      <c r="T5" s="68"/>
      <c r="U5" s="68" t="s">
        <v>2597</v>
      </c>
      <c r="V5" s="68" t="s">
        <v>4958</v>
      </c>
      <c r="W5" s="65" t="s">
        <v>2603</v>
      </c>
      <c r="X5" s="68" t="s">
        <v>1365</v>
      </c>
      <c r="Y5" s="68" t="s">
        <v>5</v>
      </c>
      <c r="Z5" s="58" t="s">
        <v>174</v>
      </c>
      <c r="AA5" s="108">
        <v>44776</v>
      </c>
      <c r="AB5" s="65" t="s">
        <v>6174</v>
      </c>
      <c r="AC5" s="68"/>
      <c r="AD5" s="101" t="s">
        <v>6175</v>
      </c>
      <c r="AE5" s="235" t="s">
        <v>6176</v>
      </c>
      <c r="AF5" s="206">
        <f t="shared" si="0"/>
        <v>18</v>
      </c>
      <c r="AG5" s="206"/>
      <c r="AH5" s="206"/>
      <c r="AI5" s="206"/>
      <c r="AJ5" s="206"/>
    </row>
    <row r="6" spans="1:36" ht="75">
      <c r="A6" s="93">
        <v>3005</v>
      </c>
      <c r="B6" s="65" t="s">
        <v>176</v>
      </c>
      <c r="C6" s="65" t="s">
        <v>748</v>
      </c>
      <c r="D6" s="65" t="s">
        <v>2597</v>
      </c>
      <c r="E6" s="65" t="s">
        <v>178</v>
      </c>
      <c r="F6" s="65" t="s">
        <v>2598</v>
      </c>
      <c r="G6" s="65" t="s">
        <v>6160</v>
      </c>
      <c r="H6" s="65" t="s">
        <v>2606</v>
      </c>
      <c r="I6" s="65" t="s">
        <v>4958</v>
      </c>
      <c r="J6" s="65" t="s">
        <v>2600</v>
      </c>
      <c r="K6" s="65" t="s">
        <v>2601</v>
      </c>
      <c r="L6" s="68" t="s">
        <v>1022</v>
      </c>
      <c r="M6" s="68" t="s">
        <v>5</v>
      </c>
      <c r="N6" s="68">
        <v>53226</v>
      </c>
      <c r="O6" s="118" t="s">
        <v>6177</v>
      </c>
      <c r="P6" s="284">
        <v>43.046096428291399</v>
      </c>
      <c r="Q6" s="284">
        <v>-88.054938126525101</v>
      </c>
      <c r="R6" s="285">
        <v>270</v>
      </c>
      <c r="S6" s="288"/>
      <c r="T6" s="68"/>
      <c r="U6" s="68" t="s">
        <v>2597</v>
      </c>
      <c r="V6" s="65" t="s">
        <v>4958</v>
      </c>
      <c r="W6" s="65" t="s">
        <v>2603</v>
      </c>
      <c r="X6" s="68" t="s">
        <v>1365</v>
      </c>
      <c r="Y6" s="68" t="s">
        <v>5</v>
      </c>
      <c r="Z6" s="58" t="s">
        <v>174</v>
      </c>
      <c r="AA6" s="108">
        <v>44776</v>
      </c>
      <c r="AB6" s="65" t="s">
        <v>6178</v>
      </c>
      <c r="AC6" s="68"/>
      <c r="AD6" s="101" t="s">
        <v>6175</v>
      </c>
      <c r="AE6" s="235" t="s">
        <v>6176</v>
      </c>
      <c r="AF6" s="206">
        <f t="shared" si="0"/>
        <v>18</v>
      </c>
      <c r="AG6" s="206"/>
      <c r="AH6" s="206"/>
      <c r="AI6" s="206"/>
      <c r="AJ6" s="206"/>
    </row>
    <row r="7" spans="1:36" ht="75">
      <c r="A7" s="93">
        <v>3006</v>
      </c>
      <c r="B7" s="65" t="s">
        <v>176</v>
      </c>
      <c r="C7" s="93" t="s">
        <v>748</v>
      </c>
      <c r="D7" s="65" t="s">
        <v>6179</v>
      </c>
      <c r="E7" s="93" t="s">
        <v>166</v>
      </c>
      <c r="F7" s="65" t="s">
        <v>6180</v>
      </c>
      <c r="G7" s="93" t="s">
        <v>6181</v>
      </c>
      <c r="H7" s="65" t="s">
        <v>6182</v>
      </c>
      <c r="I7" s="93" t="s">
        <v>6183</v>
      </c>
      <c r="J7" s="65" t="s">
        <v>6184</v>
      </c>
      <c r="K7" s="93" t="s">
        <v>6185</v>
      </c>
      <c r="L7" s="65" t="s">
        <v>217</v>
      </c>
      <c r="M7" s="93" t="s">
        <v>6</v>
      </c>
      <c r="N7" s="65" t="s">
        <v>6186</v>
      </c>
      <c r="O7" s="93" t="s">
        <v>6187</v>
      </c>
      <c r="P7" s="65">
        <v>42.941009699289999</v>
      </c>
      <c r="Q7" s="284">
        <v>-82.422414888364301</v>
      </c>
      <c r="R7" s="47">
        <v>300</v>
      </c>
      <c r="S7" s="127"/>
      <c r="T7" s="65"/>
      <c r="U7" s="93" t="s">
        <v>6180</v>
      </c>
      <c r="V7" s="65" t="s">
        <v>6183</v>
      </c>
      <c r="W7" s="93" t="s">
        <v>6188</v>
      </c>
      <c r="X7" s="65" t="s">
        <v>6189</v>
      </c>
      <c r="Y7" s="93" t="s">
        <v>5360</v>
      </c>
      <c r="Z7" s="47" t="s">
        <v>174</v>
      </c>
      <c r="AA7" s="120">
        <v>45218</v>
      </c>
      <c r="AB7" t="s">
        <v>6190</v>
      </c>
      <c r="AC7" s="93"/>
      <c r="AD7" s="101" t="s">
        <v>6191</v>
      </c>
      <c r="AE7" s="235" t="s">
        <v>6192</v>
      </c>
      <c r="AF7" s="206">
        <f t="shared" si="0"/>
        <v>26</v>
      </c>
      <c r="AG7" s="206"/>
      <c r="AH7" s="206"/>
      <c r="AI7" s="206"/>
      <c r="AJ7" s="206"/>
    </row>
    <row r="8" spans="1:36" ht="75">
      <c r="A8" s="93">
        <v>3007</v>
      </c>
      <c r="B8" s="65" t="s">
        <v>201</v>
      </c>
      <c r="C8" s="65" t="s">
        <v>748</v>
      </c>
      <c r="D8" s="603" t="s">
        <v>9036</v>
      </c>
      <c r="E8" s="65" t="s">
        <v>166</v>
      </c>
      <c r="F8" s="603" t="s">
        <v>9036</v>
      </c>
      <c r="G8" s="65" t="s">
        <v>6235</v>
      </c>
      <c r="H8" s="65" t="s">
        <v>6235</v>
      </c>
      <c r="I8" s="326" t="s">
        <v>9038</v>
      </c>
      <c r="J8" s="65" t="s">
        <v>9042</v>
      </c>
      <c r="K8" s="65" t="s">
        <v>9043</v>
      </c>
      <c r="L8" s="68" t="s">
        <v>217</v>
      </c>
      <c r="M8" s="68" t="s">
        <v>6</v>
      </c>
      <c r="N8" s="68" t="s">
        <v>9044</v>
      </c>
      <c r="O8" s="118"/>
      <c r="P8" s="284">
        <v>42.954875322742303</v>
      </c>
      <c r="Q8" s="284">
        <v>-79.211612519323694</v>
      </c>
      <c r="R8" s="106" t="s">
        <v>9085</v>
      </c>
      <c r="S8" s="448"/>
      <c r="T8" s="68"/>
      <c r="U8" s="65" t="s">
        <v>9039</v>
      </c>
      <c r="V8" s="68" t="s">
        <v>9038</v>
      </c>
      <c r="W8" s="68" t="s">
        <v>6435</v>
      </c>
      <c r="X8" s="68" t="s">
        <v>9040</v>
      </c>
      <c r="Y8" s="68" t="s">
        <v>960</v>
      </c>
      <c r="Z8" s="58" t="s">
        <v>8245</v>
      </c>
      <c r="AA8" s="108">
        <v>45689</v>
      </c>
      <c r="AB8" s="65" t="s">
        <v>9045</v>
      </c>
      <c r="AC8" s="68" t="s">
        <v>9041</v>
      </c>
      <c r="AD8" s="1" t="s">
        <v>9037</v>
      </c>
      <c r="AE8" s="206"/>
      <c r="AF8" s="206">
        <f t="shared" si="0"/>
        <v>22</v>
      </c>
      <c r="AG8" s="206"/>
      <c r="AH8" s="206"/>
      <c r="AI8" s="206"/>
      <c r="AJ8" s="206"/>
    </row>
    <row r="9" spans="1:36" ht="105">
      <c r="A9" s="93">
        <v>3008</v>
      </c>
      <c r="B9" s="65" t="s">
        <v>176</v>
      </c>
      <c r="C9" s="65" t="s">
        <v>748</v>
      </c>
      <c r="D9" s="65" t="s">
        <v>936</v>
      </c>
      <c r="E9" s="65" t="s">
        <v>178</v>
      </c>
      <c r="F9" s="65" t="s">
        <v>6193</v>
      </c>
      <c r="G9" s="65" t="s">
        <v>6194</v>
      </c>
      <c r="H9" s="65" t="s">
        <v>6195</v>
      </c>
      <c r="I9" s="65" t="s">
        <v>937</v>
      </c>
      <c r="J9" t="s">
        <v>6196</v>
      </c>
      <c r="K9" s="65" t="s">
        <v>6193</v>
      </c>
      <c r="L9" s="68" t="s">
        <v>788</v>
      </c>
      <c r="M9" s="68" t="s">
        <v>5</v>
      </c>
      <c r="N9" s="68">
        <v>70734</v>
      </c>
      <c r="O9" s="118" t="s">
        <v>6197</v>
      </c>
      <c r="P9" s="284">
        <v>30.1901518954691</v>
      </c>
      <c r="Q9" s="284">
        <v>-91.011508117941801</v>
      </c>
      <c r="R9" s="285">
        <v>2200</v>
      </c>
      <c r="S9" s="288"/>
      <c r="T9" s="68"/>
      <c r="U9" s="65" t="s">
        <v>936</v>
      </c>
      <c r="V9" s="65" t="s">
        <v>937</v>
      </c>
      <c r="W9" s="68" t="s">
        <v>938</v>
      </c>
      <c r="X9" s="68" t="s">
        <v>938</v>
      </c>
      <c r="Y9" s="68" t="s">
        <v>940</v>
      </c>
      <c r="Z9" s="58" t="s">
        <v>174</v>
      </c>
      <c r="AA9" s="108">
        <v>45090</v>
      </c>
      <c r="AB9" s="65" t="s">
        <v>6198</v>
      </c>
      <c r="AC9" s="65" t="s">
        <v>6199</v>
      </c>
      <c r="AD9" s="269" t="s">
        <v>942</v>
      </c>
      <c r="AE9" s="101" t="s">
        <v>6200</v>
      </c>
      <c r="AF9" s="206">
        <f t="shared" si="0"/>
        <v>29</v>
      </c>
      <c r="AG9" s="206"/>
      <c r="AH9" s="206"/>
      <c r="AI9" s="206"/>
      <c r="AJ9" s="206"/>
    </row>
    <row r="10" spans="1:36" ht="75">
      <c r="A10" s="93">
        <v>3009</v>
      </c>
      <c r="B10" s="65" t="s">
        <v>176</v>
      </c>
      <c r="C10" s="65" t="s">
        <v>748</v>
      </c>
      <c r="D10" s="65" t="s">
        <v>976</v>
      </c>
      <c r="E10" s="65" t="s">
        <v>178</v>
      </c>
      <c r="F10" s="65" t="s">
        <v>976</v>
      </c>
      <c r="G10" s="65" t="s">
        <v>6160</v>
      </c>
      <c r="H10" s="65" t="s">
        <v>2246</v>
      </c>
      <c r="I10" s="65" t="s">
        <v>977</v>
      </c>
      <c r="J10" s="65" t="s">
        <v>978</v>
      </c>
      <c r="K10" s="65" t="s">
        <v>979</v>
      </c>
      <c r="L10" s="58" t="s">
        <v>788</v>
      </c>
      <c r="M10" s="58" t="s">
        <v>5</v>
      </c>
      <c r="N10" s="58">
        <v>70522</v>
      </c>
      <c r="O10" s="47" t="s">
        <v>980</v>
      </c>
      <c r="P10" s="90">
        <v>29.682028224720899</v>
      </c>
      <c r="Q10" s="90">
        <v>-91.456384674051804</v>
      </c>
      <c r="R10" s="287">
        <v>150</v>
      </c>
      <c r="S10" s="290"/>
      <c r="T10" s="68"/>
      <c r="U10" s="65" t="s">
        <v>976</v>
      </c>
      <c r="V10" s="68" t="s">
        <v>977</v>
      </c>
      <c r="W10" s="65" t="s">
        <v>981</v>
      </c>
      <c r="X10" s="47" t="s">
        <v>870</v>
      </c>
      <c r="Y10" s="47" t="s">
        <v>5</v>
      </c>
      <c r="Z10" s="58" t="s">
        <v>174</v>
      </c>
      <c r="AA10" s="91">
        <v>44865</v>
      </c>
      <c r="AB10" t="s">
        <v>319</v>
      </c>
      <c r="AC10" s="291"/>
      <c r="AD10" s="101" t="s">
        <v>6201</v>
      </c>
      <c r="AE10" s="235" t="s">
        <v>6202</v>
      </c>
      <c r="AF10" s="206">
        <f t="shared" si="0"/>
        <v>23</v>
      </c>
      <c r="AG10" s="206"/>
      <c r="AH10" s="206"/>
      <c r="AI10" s="206"/>
      <c r="AJ10" s="206"/>
    </row>
    <row r="11" spans="1:36" ht="90">
      <c r="A11" s="93">
        <v>3010</v>
      </c>
      <c r="B11" s="65" t="s">
        <v>176</v>
      </c>
      <c r="C11" s="65" t="s">
        <v>748</v>
      </c>
      <c r="D11" s="65" t="s">
        <v>6203</v>
      </c>
      <c r="E11" s="65" t="s">
        <v>166</v>
      </c>
      <c r="F11" s="65" t="s">
        <v>6204</v>
      </c>
      <c r="G11" s="65" t="s">
        <v>6160</v>
      </c>
      <c r="H11" s="65" t="s">
        <v>2246</v>
      </c>
      <c r="I11" s="65" t="s">
        <v>6205</v>
      </c>
      <c r="J11" s="65" t="s">
        <v>6206</v>
      </c>
      <c r="K11" s="65" t="s">
        <v>1456</v>
      </c>
      <c r="L11" s="68" t="s">
        <v>771</v>
      </c>
      <c r="M11" s="68" t="s">
        <v>5</v>
      </c>
      <c r="N11" s="68">
        <v>78737</v>
      </c>
      <c r="O11" s="118" t="s">
        <v>6207</v>
      </c>
      <c r="P11" s="284">
        <v>30.228820750892702</v>
      </c>
      <c r="Q11" s="284">
        <v>-98.004790402596797</v>
      </c>
      <c r="R11" s="285">
        <v>22</v>
      </c>
      <c r="S11" s="292">
        <v>3.3</v>
      </c>
      <c r="T11" s="68" t="s">
        <v>6208</v>
      </c>
      <c r="U11" s="65" t="s">
        <v>6203</v>
      </c>
      <c r="V11" s="65" t="s">
        <v>6205</v>
      </c>
      <c r="W11" s="68" t="s">
        <v>6209</v>
      </c>
      <c r="X11" s="68" t="s">
        <v>771</v>
      </c>
      <c r="Y11" s="68" t="s">
        <v>5</v>
      </c>
      <c r="Z11" s="58" t="s">
        <v>174</v>
      </c>
      <c r="AA11" s="108">
        <v>44776</v>
      </c>
      <c r="AB11" s="65" t="s">
        <v>6210</v>
      </c>
      <c r="AC11" s="65"/>
      <c r="AD11" s="101" t="s">
        <v>6211</v>
      </c>
      <c r="AE11" s="235" t="s">
        <v>6205</v>
      </c>
      <c r="AF11" s="206">
        <f t="shared" si="0"/>
        <v>21</v>
      </c>
      <c r="AG11" s="206"/>
      <c r="AH11" s="206"/>
      <c r="AI11" s="206"/>
      <c r="AJ11" s="206"/>
    </row>
    <row r="12" spans="1:36" ht="75">
      <c r="A12" s="93">
        <v>3011</v>
      </c>
      <c r="B12" s="65" t="s">
        <v>201</v>
      </c>
      <c r="C12" s="65" t="s">
        <v>748</v>
      </c>
      <c r="D12" s="65" t="s">
        <v>8520</v>
      </c>
      <c r="E12" s="65" t="s">
        <v>166</v>
      </c>
      <c r="F12" s="65" t="s">
        <v>8520</v>
      </c>
      <c r="G12" s="65" t="s">
        <v>6235</v>
      </c>
      <c r="H12" s="65" t="s">
        <v>8586</v>
      </c>
      <c r="I12" s="326" t="s">
        <v>8521</v>
      </c>
      <c r="J12" s="65"/>
      <c r="K12" s="65" t="s">
        <v>8522</v>
      </c>
      <c r="L12" s="68" t="s">
        <v>771</v>
      </c>
      <c r="M12" s="68" t="s">
        <v>5</v>
      </c>
      <c r="N12" s="68"/>
      <c r="O12" s="118"/>
      <c r="P12" s="284">
        <v>29.6688963</v>
      </c>
      <c r="Q12" s="284">
        <v>-95.048923000000002</v>
      </c>
      <c r="R12" s="106" t="s">
        <v>9102</v>
      </c>
      <c r="S12" s="448"/>
      <c r="T12" s="68"/>
      <c r="U12" s="68"/>
      <c r="V12" s="68"/>
      <c r="W12" s="68"/>
      <c r="X12" s="68"/>
      <c r="Y12" s="68"/>
      <c r="Z12" s="58" t="s">
        <v>8166</v>
      </c>
      <c r="AA12" s="108">
        <v>45560</v>
      </c>
      <c r="AB12" s="326" t="s">
        <v>6365</v>
      </c>
      <c r="AC12" s="68"/>
      <c r="AD12" s="101" t="s">
        <v>8564</v>
      </c>
      <c r="AE12" s="206"/>
      <c r="AF12" s="206">
        <f t="shared" si="0"/>
        <v>20</v>
      </c>
      <c r="AG12" s="206"/>
      <c r="AH12" s="206"/>
      <c r="AI12" s="206"/>
      <c r="AJ12" s="206"/>
    </row>
    <row r="13" spans="1:36" ht="60">
      <c r="A13" s="93">
        <v>3012</v>
      </c>
      <c r="B13" s="65" t="s">
        <v>163</v>
      </c>
      <c r="C13" s="65" t="s">
        <v>748</v>
      </c>
      <c r="D13" s="65" t="s">
        <v>6212</v>
      </c>
      <c r="E13" s="65" t="s">
        <v>178</v>
      </c>
      <c r="F13" s="65" t="s">
        <v>5186</v>
      </c>
      <c r="G13" s="65" t="s">
        <v>6150</v>
      </c>
      <c r="H13" s="65" t="s">
        <v>6213</v>
      </c>
      <c r="I13" s="65" t="s">
        <v>6214</v>
      </c>
      <c r="J13" s="65" t="s">
        <v>6215</v>
      </c>
      <c r="K13" s="65" t="s">
        <v>6216</v>
      </c>
      <c r="L13" s="65" t="s">
        <v>825</v>
      </c>
      <c r="M13" s="65" t="s">
        <v>5</v>
      </c>
      <c r="N13" s="65">
        <v>47449</v>
      </c>
      <c r="O13" s="118" t="s">
        <v>4312</v>
      </c>
      <c r="P13" s="90">
        <v>38.904471818180298</v>
      </c>
      <c r="Q13" s="90">
        <v>-86.9193165602899</v>
      </c>
      <c r="R13" s="293">
        <v>16</v>
      </c>
      <c r="S13" s="288"/>
      <c r="T13" s="68"/>
      <c r="U13" s="294" t="s">
        <v>6212</v>
      </c>
      <c r="V13" s="65" t="s">
        <v>6214</v>
      </c>
      <c r="W13" s="65" t="s">
        <v>6217</v>
      </c>
      <c r="X13" s="65" t="s">
        <v>369</v>
      </c>
      <c r="Y13" s="65" t="s">
        <v>5</v>
      </c>
      <c r="Z13" s="58" t="s">
        <v>174</v>
      </c>
      <c r="AA13" s="120">
        <v>44888</v>
      </c>
      <c r="AB13" s="58" t="s">
        <v>6218</v>
      </c>
      <c r="AC13" s="65" t="s">
        <v>6220</v>
      </c>
      <c r="AD13" s="101" t="s">
        <v>6219</v>
      </c>
      <c r="AE13" s="235" t="s">
        <v>6214</v>
      </c>
      <c r="AF13" s="206">
        <f t="shared" si="0"/>
        <v>13</v>
      </c>
      <c r="AG13" s="206"/>
      <c r="AH13" s="206"/>
      <c r="AI13" s="206"/>
      <c r="AJ13" s="206"/>
    </row>
    <row r="14" spans="1:36" ht="98.25" customHeight="1">
      <c r="A14" s="93">
        <v>3013</v>
      </c>
      <c r="B14" s="65" t="s">
        <v>176</v>
      </c>
      <c r="C14" s="65" t="s">
        <v>748</v>
      </c>
      <c r="D14" s="65" t="s">
        <v>4986</v>
      </c>
      <c r="E14" s="65" t="s">
        <v>178</v>
      </c>
      <c r="F14" s="65" t="s">
        <v>1014</v>
      </c>
      <c r="G14" s="65" t="s">
        <v>6160</v>
      </c>
      <c r="H14" s="65" t="s">
        <v>6221</v>
      </c>
      <c r="I14" s="65" t="s">
        <v>1012</v>
      </c>
      <c r="J14" s="65" t="s">
        <v>1013</v>
      </c>
      <c r="K14" s="65" t="s">
        <v>1010</v>
      </c>
      <c r="L14" s="68" t="s">
        <v>771</v>
      </c>
      <c r="M14" s="68" t="s">
        <v>5</v>
      </c>
      <c r="N14" s="68">
        <v>79065</v>
      </c>
      <c r="O14" s="118" t="s">
        <v>1015</v>
      </c>
      <c r="P14" s="284">
        <v>35.5102384491897</v>
      </c>
      <c r="Q14" s="284">
        <v>-101.014396617812</v>
      </c>
      <c r="R14" s="285">
        <v>100</v>
      </c>
      <c r="S14" s="288"/>
      <c r="T14" s="68"/>
      <c r="U14" s="68" t="s">
        <v>4986</v>
      </c>
      <c r="V14" s="65" t="s">
        <v>1012</v>
      </c>
      <c r="W14" s="68" t="s">
        <v>1016</v>
      </c>
      <c r="X14" s="68" t="s">
        <v>756</v>
      </c>
      <c r="Y14" s="68" t="s">
        <v>5</v>
      </c>
      <c r="Z14" s="58" t="s">
        <v>174</v>
      </c>
      <c r="AA14" s="108">
        <v>45289</v>
      </c>
      <c r="AB14" s="65" t="s">
        <v>6222</v>
      </c>
      <c r="AC14" s="65" t="s">
        <v>6223</v>
      </c>
      <c r="AD14" s="65" t="s">
        <v>1017</v>
      </c>
      <c r="AE14" s="206"/>
      <c r="AF14" s="206">
        <f t="shared" si="0"/>
        <v>26</v>
      </c>
      <c r="AG14" s="206"/>
      <c r="AH14" s="206"/>
      <c r="AI14" s="206"/>
      <c r="AJ14" s="206"/>
    </row>
    <row r="15" spans="1:36" ht="79.349999999999994" customHeight="1">
      <c r="A15" s="93">
        <v>3014</v>
      </c>
      <c r="B15" s="65" t="s">
        <v>201</v>
      </c>
      <c r="C15" s="65" t="s">
        <v>748</v>
      </c>
      <c r="D15" s="65" t="s">
        <v>8514</v>
      </c>
      <c r="E15" s="65" t="s">
        <v>178</v>
      </c>
      <c r="F15" s="65" t="s">
        <v>8514</v>
      </c>
      <c r="G15" s="65" t="s">
        <v>6160</v>
      </c>
      <c r="H15" s="65" t="s">
        <v>8583</v>
      </c>
      <c r="I15" s="326" t="s">
        <v>1012</v>
      </c>
      <c r="J15" s="65"/>
      <c r="K15" s="65" t="s">
        <v>4774</v>
      </c>
      <c r="L15" s="68" t="s">
        <v>444</v>
      </c>
      <c r="M15" s="68" t="s">
        <v>5</v>
      </c>
      <c r="N15" s="68"/>
      <c r="O15" s="118"/>
      <c r="P15" s="284">
        <v>42.27</v>
      </c>
      <c r="Q15" s="840">
        <v>-83.485152999999997</v>
      </c>
      <c r="R15" s="106" t="s">
        <v>9103</v>
      </c>
      <c r="S15" s="448"/>
      <c r="T15" s="68"/>
      <c r="U15" s="68"/>
      <c r="V15" s="68"/>
      <c r="W15" s="68"/>
      <c r="X15" s="68"/>
      <c r="Y15" s="68"/>
      <c r="Z15" s="58" t="s">
        <v>8166</v>
      </c>
      <c r="AA15" s="108">
        <v>45560</v>
      </c>
      <c r="AB15" s="326" t="s">
        <v>6365</v>
      </c>
      <c r="AC15" s="68"/>
      <c r="AD15" s="101" t="s">
        <v>8515</v>
      </c>
      <c r="AE15" s="206"/>
      <c r="AF15" s="206">
        <f t="shared" si="0"/>
        <v>30</v>
      </c>
      <c r="AG15" s="206"/>
      <c r="AH15" s="206"/>
      <c r="AI15" s="206"/>
      <c r="AJ15" s="206"/>
    </row>
    <row r="16" spans="1:36" ht="102.75">
      <c r="A16" s="93">
        <v>3015</v>
      </c>
      <c r="B16" s="65" t="s">
        <v>201</v>
      </c>
      <c r="C16" s="65" t="s">
        <v>748</v>
      </c>
      <c r="D16" s="65" t="s">
        <v>6224</v>
      </c>
      <c r="E16" s="65" t="s">
        <v>166</v>
      </c>
      <c r="F16" s="65" t="s">
        <v>6224</v>
      </c>
      <c r="G16" s="65" t="s">
        <v>6194</v>
      </c>
      <c r="H16" s="65" t="s">
        <v>4586</v>
      </c>
      <c r="I16" s="361" t="s">
        <v>6225</v>
      </c>
      <c r="J16" s="268" t="s">
        <v>6226</v>
      </c>
      <c r="K16" s="268" t="s">
        <v>6227</v>
      </c>
      <c r="L16" s="268" t="s">
        <v>949</v>
      </c>
      <c r="M16" s="268" t="s">
        <v>5</v>
      </c>
      <c r="N16" s="303"/>
      <c r="O16" s="118"/>
      <c r="P16" s="284">
        <v>38.6233</v>
      </c>
      <c r="Q16" s="840">
        <v>-82.518600000000006</v>
      </c>
      <c r="R16" s="106" t="s">
        <v>9104</v>
      </c>
      <c r="S16" s="98"/>
      <c r="T16" s="68"/>
      <c r="U16" s="68" t="s">
        <v>6224</v>
      </c>
      <c r="V16" s="362" t="s">
        <v>6225</v>
      </c>
      <c r="W16" t="s">
        <v>6228</v>
      </c>
      <c r="X16" t="s">
        <v>6229</v>
      </c>
      <c r="Y16" t="s">
        <v>6230</v>
      </c>
      <c r="Z16" s="91" t="s">
        <v>174</v>
      </c>
      <c r="AA16" s="108">
        <v>45304</v>
      </c>
      <c r="AB16" s="268" t="s">
        <v>6231</v>
      </c>
      <c r="AC16" s="68"/>
      <c r="AD16" s="101" t="s">
        <v>6232</v>
      </c>
      <c r="AE16" s="360"/>
      <c r="AF16" s="206">
        <f t="shared" si="0"/>
        <v>20</v>
      </c>
      <c r="AG16" s="206"/>
      <c r="AH16" s="206"/>
      <c r="AI16" s="301"/>
      <c r="AJ16" s="206"/>
    </row>
    <row r="17" spans="1:36" ht="90">
      <c r="A17" s="93">
        <v>3016</v>
      </c>
      <c r="B17" s="65" t="s">
        <v>176</v>
      </c>
      <c r="C17" s="65" t="s">
        <v>748</v>
      </c>
      <c r="D17" s="65" t="s">
        <v>6233</v>
      </c>
      <c r="E17" s="65" t="s">
        <v>178</v>
      </c>
      <c r="F17" s="65" t="s">
        <v>6234</v>
      </c>
      <c r="G17" s="65" t="s">
        <v>6235</v>
      </c>
      <c r="H17" s="65" t="s">
        <v>6235</v>
      </c>
      <c r="I17" s="65" t="s">
        <v>6236</v>
      </c>
      <c r="J17" s="65" t="s">
        <v>6237</v>
      </c>
      <c r="K17" s="65" t="s">
        <v>189</v>
      </c>
      <c r="L17" s="65" t="s">
        <v>190</v>
      </c>
      <c r="M17" s="65" t="s">
        <v>5</v>
      </c>
      <c r="N17" s="65">
        <v>28273</v>
      </c>
      <c r="O17" s="118" t="s">
        <v>6238</v>
      </c>
      <c r="P17" s="90">
        <v>35.1088675784722</v>
      </c>
      <c r="Q17" s="90">
        <v>-80.961428745998603</v>
      </c>
      <c r="R17" s="285"/>
      <c r="S17" s="288">
        <v>150</v>
      </c>
      <c r="T17" s="294" t="s">
        <v>6239</v>
      </c>
      <c r="U17" s="295" t="s">
        <v>6233</v>
      </c>
      <c r="V17" s="65" t="s">
        <v>6240</v>
      </c>
      <c r="W17" s="68" t="s">
        <v>189</v>
      </c>
      <c r="X17" s="68" t="s">
        <v>190</v>
      </c>
      <c r="Y17" s="68" t="s">
        <v>5</v>
      </c>
      <c r="Z17" s="58" t="s">
        <v>174</v>
      </c>
      <c r="AA17" s="108">
        <v>44776</v>
      </c>
      <c r="AB17" s="65" t="s">
        <v>6241</v>
      </c>
      <c r="AC17" s="65"/>
      <c r="AD17" s="101" t="s">
        <v>6242</v>
      </c>
      <c r="AE17" s="206"/>
      <c r="AF17" s="206">
        <f t="shared" si="0"/>
        <v>30</v>
      </c>
      <c r="AG17" s="206"/>
      <c r="AH17" s="206"/>
      <c r="AI17" s="206"/>
      <c r="AJ17" s="206"/>
    </row>
    <row r="18" spans="1:36" ht="90">
      <c r="A18" s="93">
        <v>3017</v>
      </c>
      <c r="B18" s="65" t="s">
        <v>176</v>
      </c>
      <c r="C18" s="65" t="s">
        <v>748</v>
      </c>
      <c r="D18" s="65" t="s">
        <v>6233</v>
      </c>
      <c r="E18" s="65" t="s">
        <v>178</v>
      </c>
      <c r="F18" s="65" t="s">
        <v>6243</v>
      </c>
      <c r="G18" s="65" t="s">
        <v>6235</v>
      </c>
      <c r="H18" s="65" t="s">
        <v>6235</v>
      </c>
      <c r="I18" s="65" t="s">
        <v>6236</v>
      </c>
      <c r="J18" s="65" t="s">
        <v>6244</v>
      </c>
      <c r="K18" s="65" t="s">
        <v>6245</v>
      </c>
      <c r="L18" s="68" t="s">
        <v>190</v>
      </c>
      <c r="M18" s="65" t="s">
        <v>5</v>
      </c>
      <c r="N18" s="68">
        <v>28027</v>
      </c>
      <c r="O18" s="118" t="s">
        <v>6246</v>
      </c>
      <c r="P18" s="90">
        <v>35.418851636933503</v>
      </c>
      <c r="Q18" s="90">
        <v>-80.660078984610493</v>
      </c>
      <c r="R18" s="285">
        <v>336</v>
      </c>
      <c r="S18" s="288">
        <v>60</v>
      </c>
      <c r="T18" s="294" t="s">
        <v>6239</v>
      </c>
      <c r="U18" s="295" t="s">
        <v>6233</v>
      </c>
      <c r="V18" s="65" t="s">
        <v>6240</v>
      </c>
      <c r="W18" s="68" t="s">
        <v>189</v>
      </c>
      <c r="X18" s="68" t="s">
        <v>190</v>
      </c>
      <c r="Y18" s="68" t="s">
        <v>5</v>
      </c>
      <c r="Z18" s="58" t="s">
        <v>174</v>
      </c>
      <c r="AA18" s="108">
        <v>44776</v>
      </c>
      <c r="AB18" s="65" t="s">
        <v>6247</v>
      </c>
      <c r="AC18" s="65"/>
      <c r="AD18" s="101" t="s">
        <v>6242</v>
      </c>
      <c r="AE18" s="206"/>
      <c r="AF18" s="206">
        <f t="shared" si="0"/>
        <v>30</v>
      </c>
      <c r="AG18" s="206"/>
      <c r="AH18" s="206"/>
      <c r="AI18" s="206"/>
      <c r="AJ18" s="206"/>
    </row>
    <row r="19" spans="1:36" ht="135" customHeight="1">
      <c r="A19" s="93">
        <v>3018</v>
      </c>
      <c r="B19" s="65" t="s">
        <v>176</v>
      </c>
      <c r="C19" s="65" t="s">
        <v>748</v>
      </c>
      <c r="D19" s="65" t="s">
        <v>6248</v>
      </c>
      <c r="E19" s="65" t="s">
        <v>166</v>
      </c>
      <c r="F19" s="65" t="s">
        <v>6249</v>
      </c>
      <c r="G19" s="65" t="s">
        <v>6144</v>
      </c>
      <c r="H19" s="65" t="s">
        <v>6145</v>
      </c>
      <c r="I19" s="65" t="s">
        <v>6250</v>
      </c>
      <c r="J19" s="65" t="s">
        <v>6251</v>
      </c>
      <c r="K19" s="65" t="s">
        <v>6252</v>
      </c>
      <c r="L19" s="68" t="s">
        <v>1365</v>
      </c>
      <c r="M19" s="68" t="s">
        <v>5</v>
      </c>
      <c r="N19" s="68">
        <v>15090</v>
      </c>
      <c r="O19" s="118" t="s">
        <v>6253</v>
      </c>
      <c r="P19" s="284">
        <v>40.6079039396312</v>
      </c>
      <c r="Q19" s="284">
        <v>-80.0530455633495</v>
      </c>
      <c r="R19" s="106"/>
      <c r="S19" s="448">
        <v>50000</v>
      </c>
      <c r="T19" s="68" t="s">
        <v>774</v>
      </c>
      <c r="U19" s="68" t="s">
        <v>6248</v>
      </c>
      <c r="V19" s="68" t="s">
        <v>6254</v>
      </c>
      <c r="W19" s="68" t="s">
        <v>6255</v>
      </c>
      <c r="X19" s="68" t="s">
        <v>5163</v>
      </c>
      <c r="Y19" s="68" t="s">
        <v>3646</v>
      </c>
      <c r="Z19" s="58" t="s">
        <v>318</v>
      </c>
      <c r="AA19" s="108">
        <v>45467</v>
      </c>
      <c r="AB19" s="65"/>
      <c r="AC19" s="101"/>
      <c r="AD19" s="101" t="s">
        <v>8353</v>
      </c>
      <c r="AE19" s="206"/>
      <c r="AF19" s="206">
        <f t="shared" si="0"/>
        <v>26</v>
      </c>
      <c r="AG19" s="206"/>
      <c r="AH19" s="206"/>
      <c r="AI19" s="206"/>
      <c r="AJ19" s="206"/>
    </row>
    <row r="20" spans="1:36" ht="120">
      <c r="A20" s="93">
        <v>3019</v>
      </c>
      <c r="B20" s="47" t="s">
        <v>176</v>
      </c>
      <c r="C20" s="65" t="s">
        <v>748</v>
      </c>
      <c r="D20" s="65" t="s">
        <v>6256</v>
      </c>
      <c r="E20" s="47" t="s">
        <v>166</v>
      </c>
      <c r="F20" s="65" t="s">
        <v>6257</v>
      </c>
      <c r="G20" s="65" t="s">
        <v>6194</v>
      </c>
      <c r="H20" s="65" t="s">
        <v>4586</v>
      </c>
      <c r="I20" s="65" t="s">
        <v>6258</v>
      </c>
      <c r="J20" s="65" t="s">
        <v>6259</v>
      </c>
      <c r="K20" s="65" t="s">
        <v>4685</v>
      </c>
      <c r="L20" s="58" t="s">
        <v>949</v>
      </c>
      <c r="M20" s="58" t="s">
        <v>5</v>
      </c>
      <c r="N20" s="58">
        <v>44110</v>
      </c>
      <c r="O20" s="47" t="s">
        <v>6260</v>
      </c>
      <c r="P20" s="90">
        <v>41.551600000000001</v>
      </c>
      <c r="Q20" s="228">
        <v>-81.569000000000003</v>
      </c>
      <c r="R20" s="285">
        <v>30</v>
      </c>
      <c r="S20" s="288"/>
      <c r="T20" s="68"/>
      <c r="U20" s="68" t="s">
        <v>6261</v>
      </c>
      <c r="V20" s="68" t="s">
        <v>6258</v>
      </c>
      <c r="W20" s="68" t="s">
        <v>4685</v>
      </c>
      <c r="X20" s="58" t="s">
        <v>949</v>
      </c>
      <c r="Y20" s="58" t="s">
        <v>5</v>
      </c>
      <c r="Z20" s="58" t="s">
        <v>174</v>
      </c>
      <c r="AA20" s="108">
        <v>44865</v>
      </c>
      <c r="AB20" s="65" t="s">
        <v>6262</v>
      </c>
      <c r="AC20" s="118" t="s">
        <v>6264</v>
      </c>
      <c r="AD20" s="101" t="s">
        <v>6263</v>
      </c>
      <c r="AE20" s="235" t="s">
        <v>6258</v>
      </c>
      <c r="AF20" s="206">
        <f t="shared" si="0"/>
        <v>25</v>
      </c>
      <c r="AG20" s="206"/>
      <c r="AH20" s="206"/>
      <c r="AI20" s="206"/>
      <c r="AJ20" s="206"/>
    </row>
    <row r="21" spans="1:36" ht="75">
      <c r="A21" s="93">
        <v>3020</v>
      </c>
      <c r="B21" s="65" t="s">
        <v>176</v>
      </c>
      <c r="C21" s="65" t="s">
        <v>748</v>
      </c>
      <c r="D21" s="65" t="s">
        <v>6265</v>
      </c>
      <c r="E21" s="65" t="s">
        <v>178</v>
      </c>
      <c r="F21" s="65" t="s">
        <v>6266</v>
      </c>
      <c r="G21" s="65" t="s">
        <v>6160</v>
      </c>
      <c r="H21" s="65" t="s">
        <v>2246</v>
      </c>
      <c r="I21" s="65" t="s">
        <v>6267</v>
      </c>
      <c r="J21" s="65" t="s">
        <v>6268</v>
      </c>
      <c r="K21" s="65" t="s">
        <v>6269</v>
      </c>
      <c r="L21" s="68" t="s">
        <v>736</v>
      </c>
      <c r="M21" s="65" t="s">
        <v>5</v>
      </c>
      <c r="N21" s="68">
        <v>35601</v>
      </c>
      <c r="O21" s="118" t="s">
        <v>6270</v>
      </c>
      <c r="P21" s="90">
        <v>34.630190410947399</v>
      </c>
      <c r="Q21" s="90">
        <v>-87.040453891204905</v>
      </c>
      <c r="R21" s="285">
        <v>400</v>
      </c>
      <c r="S21" s="288">
        <v>2000</v>
      </c>
      <c r="T21" s="68" t="s">
        <v>774</v>
      </c>
      <c r="U21" s="68" t="s">
        <v>6271</v>
      </c>
      <c r="V21" s="68" t="s">
        <v>6267</v>
      </c>
      <c r="W21" s="68" t="s">
        <v>6272</v>
      </c>
      <c r="X21" s="68" t="s">
        <v>829</v>
      </c>
      <c r="Y21" s="68" t="s">
        <v>5</v>
      </c>
      <c r="Z21" s="58" t="s">
        <v>174</v>
      </c>
      <c r="AA21" s="108">
        <v>44776</v>
      </c>
      <c r="AB21" s="65" t="s">
        <v>6273</v>
      </c>
      <c r="AC21" s="65" t="s">
        <v>6275</v>
      </c>
      <c r="AD21" s="101" t="s">
        <v>6274</v>
      </c>
      <c r="AE21" s="235" t="s">
        <v>6276</v>
      </c>
      <c r="AF21" s="206">
        <f t="shared" si="0"/>
        <v>20</v>
      </c>
      <c r="AG21" s="206"/>
      <c r="AH21" s="206"/>
      <c r="AI21" s="206"/>
      <c r="AJ21" s="206"/>
    </row>
    <row r="22" spans="1:36" ht="75">
      <c r="A22" s="93">
        <v>3021</v>
      </c>
      <c r="B22" s="65" t="s">
        <v>176</v>
      </c>
      <c r="C22" s="65" t="s">
        <v>748</v>
      </c>
      <c r="D22" s="65" t="s">
        <v>6277</v>
      </c>
      <c r="E22" s="65" t="s">
        <v>178</v>
      </c>
      <c r="F22" s="65" t="s">
        <v>6285</v>
      </c>
      <c r="G22" s="65" t="s">
        <v>6144</v>
      </c>
      <c r="H22" s="65" t="s">
        <v>6145</v>
      </c>
      <c r="I22" s="65" t="s">
        <v>6278</v>
      </c>
      <c r="J22" s="65" t="s">
        <v>6286</v>
      </c>
      <c r="K22" s="65" t="s">
        <v>6281</v>
      </c>
      <c r="L22" s="68" t="s">
        <v>805</v>
      </c>
      <c r="M22" s="68" t="s">
        <v>5</v>
      </c>
      <c r="N22" s="68">
        <v>29020</v>
      </c>
      <c r="O22" s="65" t="s">
        <v>6287</v>
      </c>
      <c r="P22" s="90">
        <v>34.245213575593098</v>
      </c>
      <c r="Q22" s="90">
        <v>-80.637172895293503</v>
      </c>
      <c r="R22" s="285">
        <v>75</v>
      </c>
      <c r="S22" s="288">
        <v>4000</v>
      </c>
      <c r="T22" s="68" t="s">
        <v>774</v>
      </c>
      <c r="U22" s="68" t="s">
        <v>6288</v>
      </c>
      <c r="V22" s="68" t="s">
        <v>6278</v>
      </c>
      <c r="W22" s="68" t="s">
        <v>6281</v>
      </c>
      <c r="X22" s="68" t="s">
        <v>805</v>
      </c>
      <c r="Y22" s="68" t="s">
        <v>5</v>
      </c>
      <c r="Z22" s="58" t="s">
        <v>318</v>
      </c>
      <c r="AA22" s="108">
        <v>44776</v>
      </c>
      <c r="AB22" s="65" t="s">
        <v>6289</v>
      </c>
      <c r="AC22" s="68"/>
      <c r="AD22" s="101" t="s">
        <v>6283</v>
      </c>
      <c r="AE22" s="235" t="s">
        <v>6278</v>
      </c>
      <c r="AF22" s="206">
        <f t="shared" si="0"/>
        <v>22</v>
      </c>
      <c r="AG22" s="206">
        <v>0</v>
      </c>
      <c r="AH22" s="206"/>
      <c r="AI22" s="206">
        <v>0</v>
      </c>
      <c r="AJ22" s="206"/>
    </row>
    <row r="23" spans="1:36" ht="75">
      <c r="A23" s="93">
        <v>3022</v>
      </c>
      <c r="B23" s="65" t="s">
        <v>398</v>
      </c>
      <c r="C23" s="65" t="s">
        <v>748</v>
      </c>
      <c r="D23" s="65" t="s">
        <v>6277</v>
      </c>
      <c r="E23" s="65" t="s">
        <v>178</v>
      </c>
      <c r="F23" s="65" t="s">
        <v>6277</v>
      </c>
      <c r="G23" s="65" t="s">
        <v>6144</v>
      </c>
      <c r="H23" s="65" t="s">
        <v>6145</v>
      </c>
      <c r="I23" s="65" t="s">
        <v>6278</v>
      </c>
      <c r="J23" s="65" t="s">
        <v>6279</v>
      </c>
      <c r="K23" s="65" t="s">
        <v>3135</v>
      </c>
      <c r="L23" s="68" t="s">
        <v>870</v>
      </c>
      <c r="M23" s="68" t="s">
        <v>5</v>
      </c>
      <c r="N23" s="68">
        <v>30906</v>
      </c>
      <c r="O23" s="118" t="s">
        <v>6280</v>
      </c>
      <c r="P23" s="284">
        <v>33.284396563712903</v>
      </c>
      <c r="Q23" s="284">
        <v>-81.955665232989205</v>
      </c>
      <c r="R23" s="128" t="s">
        <v>9067</v>
      </c>
      <c r="S23" s="98">
        <v>6700</v>
      </c>
      <c r="T23" s="68" t="s">
        <v>774</v>
      </c>
      <c r="U23" s="65" t="s">
        <v>6277</v>
      </c>
      <c r="V23" s="68" t="s">
        <v>6278</v>
      </c>
      <c r="W23" s="68" t="s">
        <v>6281</v>
      </c>
      <c r="X23" s="68" t="s">
        <v>805</v>
      </c>
      <c r="Y23" s="68" t="s">
        <v>5</v>
      </c>
      <c r="Z23" s="58" t="s">
        <v>318</v>
      </c>
      <c r="AA23" s="108">
        <v>45467</v>
      </c>
      <c r="AB23" s="65" t="s">
        <v>6282</v>
      </c>
      <c r="AC23" s="68" t="s">
        <v>6284</v>
      </c>
      <c r="AD23" s="101" t="s">
        <v>6283</v>
      </c>
      <c r="AE23" s="206"/>
      <c r="AF23" s="206">
        <f t="shared" si="0"/>
        <v>22</v>
      </c>
      <c r="AG23" s="206"/>
      <c r="AH23" s="206"/>
      <c r="AI23" s="206"/>
      <c r="AJ23" s="206"/>
    </row>
    <row r="24" spans="1:36" ht="60">
      <c r="A24" s="93">
        <v>3023</v>
      </c>
      <c r="B24" s="65" t="s">
        <v>398</v>
      </c>
      <c r="C24" s="65" t="s">
        <v>748</v>
      </c>
      <c r="D24" s="65" t="s">
        <v>6290</v>
      </c>
      <c r="E24" s="65" t="s">
        <v>166</v>
      </c>
      <c r="F24" s="65" t="s">
        <v>6291</v>
      </c>
      <c r="G24" s="65" t="s">
        <v>6194</v>
      </c>
      <c r="H24" s="65" t="s">
        <v>4586</v>
      </c>
      <c r="I24" s="65" t="s">
        <v>6292</v>
      </c>
      <c r="J24" s="65" t="s">
        <v>6293</v>
      </c>
      <c r="K24" s="65" t="s">
        <v>1231</v>
      </c>
      <c r="L24" s="68" t="s">
        <v>314</v>
      </c>
      <c r="M24" s="68" t="s">
        <v>5</v>
      </c>
      <c r="N24" s="68">
        <v>37040</v>
      </c>
      <c r="O24" s="118"/>
      <c r="P24" s="90">
        <v>36.620493660396299</v>
      </c>
      <c r="Q24" s="90">
        <v>-87.233381818991802</v>
      </c>
      <c r="R24" s="285">
        <v>68</v>
      </c>
      <c r="S24" s="288">
        <v>80000</v>
      </c>
      <c r="T24" s="68" t="s">
        <v>774</v>
      </c>
      <c r="U24" s="65" t="s">
        <v>6294</v>
      </c>
      <c r="V24" s="65" t="s">
        <v>6292</v>
      </c>
      <c r="W24" s="68" t="s">
        <v>2260</v>
      </c>
      <c r="X24" s="68" t="s">
        <v>1233</v>
      </c>
      <c r="Y24" s="68" t="s">
        <v>1051</v>
      </c>
      <c r="Z24" s="58" t="s">
        <v>174</v>
      </c>
      <c r="AA24" s="108">
        <v>45090</v>
      </c>
      <c r="AB24" s="65" t="s">
        <v>6295</v>
      </c>
      <c r="AC24" s="65" t="s">
        <v>6297</v>
      </c>
      <c r="AD24" s="101" t="s">
        <v>6296</v>
      </c>
      <c r="AE24" s="235" t="s">
        <v>6298</v>
      </c>
      <c r="AF24" s="206">
        <f t="shared" si="0"/>
        <v>15</v>
      </c>
      <c r="AG24" s="206"/>
      <c r="AH24" s="206"/>
      <c r="AI24" s="206"/>
      <c r="AJ24" s="206"/>
    </row>
    <row r="25" spans="1:36" ht="105">
      <c r="A25" s="93">
        <v>3024</v>
      </c>
      <c r="B25" s="65" t="s">
        <v>176</v>
      </c>
      <c r="C25" s="65" t="s">
        <v>748</v>
      </c>
      <c r="D25" s="65" t="s">
        <v>6299</v>
      </c>
      <c r="E25" s="65" t="s">
        <v>178</v>
      </c>
      <c r="F25" s="65" t="s">
        <v>3714</v>
      </c>
      <c r="G25" s="65" t="s">
        <v>7</v>
      </c>
      <c r="H25" s="65" t="s">
        <v>6300</v>
      </c>
      <c r="I25" s="65" t="s">
        <v>3716</v>
      </c>
      <c r="J25" s="65" t="s">
        <v>6301</v>
      </c>
      <c r="K25" s="65" t="s">
        <v>6302</v>
      </c>
      <c r="L25" s="68" t="s">
        <v>444</v>
      </c>
      <c r="M25" s="68" t="s">
        <v>5</v>
      </c>
      <c r="N25" s="68">
        <v>48067</v>
      </c>
      <c r="O25" s="118" t="s">
        <v>6303</v>
      </c>
      <c r="P25" s="90">
        <v>42.4884285451677</v>
      </c>
      <c r="Q25" s="90">
        <v>-83.144588203709304</v>
      </c>
      <c r="R25" s="285"/>
      <c r="S25" s="288"/>
      <c r="T25" s="68"/>
      <c r="U25" s="65" t="s">
        <v>6304</v>
      </c>
      <c r="V25" s="68" t="s">
        <v>3716</v>
      </c>
      <c r="W25" s="68" t="s">
        <v>3719</v>
      </c>
      <c r="X25" s="68"/>
      <c r="Y25" s="68" t="s">
        <v>317</v>
      </c>
      <c r="Z25" s="58" t="s">
        <v>174</v>
      </c>
      <c r="AA25" s="108">
        <v>45289</v>
      </c>
      <c r="AB25" s="65"/>
      <c r="AC25" s="65"/>
      <c r="AD25" s="101" t="s">
        <v>6305</v>
      </c>
      <c r="AE25" s="206"/>
      <c r="AF25" s="206">
        <f t="shared" si="0"/>
        <v>26</v>
      </c>
      <c r="AG25" s="206"/>
      <c r="AH25" s="206"/>
      <c r="AI25" s="206"/>
      <c r="AJ25" s="206"/>
    </row>
    <row r="26" spans="1:36" ht="120">
      <c r="A26" s="93">
        <v>3025</v>
      </c>
      <c r="B26" s="65" t="s">
        <v>398</v>
      </c>
      <c r="C26" s="65" t="s">
        <v>748</v>
      </c>
      <c r="D26" s="65" t="s">
        <v>6306</v>
      </c>
      <c r="E26" s="65" t="s">
        <v>166</v>
      </c>
      <c r="F26" s="65" t="s">
        <v>6307</v>
      </c>
      <c r="G26" s="65" t="s">
        <v>6194</v>
      </c>
      <c r="H26" s="65" t="s">
        <v>4586</v>
      </c>
      <c r="I26" s="65"/>
      <c r="J26" s="65" t="s">
        <v>6308</v>
      </c>
      <c r="K26" s="65" t="s">
        <v>6309</v>
      </c>
      <c r="L26" s="68" t="s">
        <v>314</v>
      </c>
      <c r="M26" s="68" t="s">
        <v>5</v>
      </c>
      <c r="N26" s="68">
        <v>37160</v>
      </c>
      <c r="O26" s="118"/>
      <c r="P26" s="90">
        <v>35.573341600080902</v>
      </c>
      <c r="Q26" s="90">
        <v>-86.4532116957771</v>
      </c>
      <c r="R26" s="285">
        <v>100</v>
      </c>
      <c r="S26" s="290">
        <v>60000</v>
      </c>
      <c r="T26" s="68" t="s">
        <v>6310</v>
      </c>
      <c r="U26" s="65" t="s">
        <v>6311</v>
      </c>
      <c r="V26" s="326" t="s">
        <v>6312</v>
      </c>
      <c r="W26" s="68" t="s">
        <v>6313</v>
      </c>
      <c r="X26" s="68" t="s">
        <v>6314</v>
      </c>
      <c r="Y26" s="68" t="s">
        <v>1051</v>
      </c>
      <c r="Z26" s="58" t="s">
        <v>776</v>
      </c>
      <c r="AA26" s="108">
        <v>45321</v>
      </c>
      <c r="AB26" s="65" t="s">
        <v>6315</v>
      </c>
      <c r="AC26" s="65" t="s">
        <v>6317</v>
      </c>
      <c r="AD26" s="101" t="s">
        <v>6316</v>
      </c>
      <c r="AE26" s="326"/>
      <c r="AF26" s="206">
        <f t="shared" si="0"/>
        <v>26</v>
      </c>
      <c r="AG26" t="s">
        <v>6318</v>
      </c>
      <c r="AH26" t="s">
        <v>6320</v>
      </c>
      <c r="AI26" s="945" t="s">
        <v>6319</v>
      </c>
      <c r="AJ26" s="206"/>
    </row>
    <row r="27" spans="1:36" ht="90">
      <c r="A27" s="93">
        <v>3026</v>
      </c>
      <c r="B27" s="65" t="s">
        <v>176</v>
      </c>
      <c r="C27" s="65" t="s">
        <v>748</v>
      </c>
      <c r="D27" s="65" t="s">
        <v>6321</v>
      </c>
      <c r="E27" s="65" t="s">
        <v>178</v>
      </c>
      <c r="F27" s="65" t="s">
        <v>6322</v>
      </c>
      <c r="G27" s="65" t="s">
        <v>6160</v>
      </c>
      <c r="H27" s="65" t="s">
        <v>2246</v>
      </c>
      <c r="I27" s="65" t="s">
        <v>6323</v>
      </c>
      <c r="J27" s="65" t="s">
        <v>6324</v>
      </c>
      <c r="K27" s="65" t="s">
        <v>5047</v>
      </c>
      <c r="L27" s="68" t="s">
        <v>5043</v>
      </c>
      <c r="M27" s="68" t="s">
        <v>5</v>
      </c>
      <c r="N27" s="68">
        <v>19805</v>
      </c>
      <c r="O27" s="118" t="s">
        <v>6325</v>
      </c>
      <c r="P27" s="90">
        <v>39.755632986089203</v>
      </c>
      <c r="Q27" s="90">
        <v>-75.605074929555698</v>
      </c>
      <c r="R27" s="285">
        <v>2700</v>
      </c>
      <c r="S27" s="288"/>
      <c r="T27" s="68"/>
      <c r="U27" s="68" t="s">
        <v>6321</v>
      </c>
      <c r="V27" s="65" t="s">
        <v>6323</v>
      </c>
      <c r="W27" s="68" t="s">
        <v>5047</v>
      </c>
      <c r="X27" s="68" t="s">
        <v>5043</v>
      </c>
      <c r="Y27" s="68" t="s">
        <v>5</v>
      </c>
      <c r="Z27" s="58" t="s">
        <v>174</v>
      </c>
      <c r="AA27" s="108">
        <v>44776</v>
      </c>
      <c r="AB27" s="65" t="s">
        <v>6326</v>
      </c>
      <c r="AC27" s="65" t="s">
        <v>6328</v>
      </c>
      <c r="AD27" s="101" t="s">
        <v>6327</v>
      </c>
      <c r="AE27" s="235" t="s">
        <v>6329</v>
      </c>
      <c r="AF27" s="206">
        <f t="shared" si="0"/>
        <v>21</v>
      </c>
      <c r="AG27" s="206"/>
      <c r="AH27" s="206"/>
      <c r="AI27" s="206"/>
      <c r="AJ27" s="206"/>
    </row>
    <row r="28" spans="1:36" ht="165">
      <c r="A28" s="93">
        <v>3027</v>
      </c>
      <c r="B28" s="65" t="s">
        <v>201</v>
      </c>
      <c r="C28" s="65" t="s">
        <v>748</v>
      </c>
      <c r="D28" s="65" t="s">
        <v>6330</v>
      </c>
      <c r="E28" s="65" t="s">
        <v>166</v>
      </c>
      <c r="F28" s="65" t="s">
        <v>6331</v>
      </c>
      <c r="G28" s="65" t="s">
        <v>6194</v>
      </c>
      <c r="H28" s="65" t="s">
        <v>4586</v>
      </c>
      <c r="I28" t="s">
        <v>6332</v>
      </c>
      <c r="J28" s="210" t="s">
        <v>6333</v>
      </c>
      <c r="K28" s="210" t="s">
        <v>2257</v>
      </c>
      <c r="L28" s="65" t="s">
        <v>870</v>
      </c>
      <c r="M28" s="65" t="s">
        <v>5</v>
      </c>
      <c r="N28" s="65">
        <v>30529</v>
      </c>
      <c r="O28" s="65" t="s">
        <v>6334</v>
      </c>
      <c r="P28" s="284">
        <v>34.173772984579898</v>
      </c>
      <c r="Q28" s="284">
        <v>-83.4361416159946</v>
      </c>
      <c r="R28" s="285">
        <v>300</v>
      </c>
      <c r="S28" s="288">
        <v>120000</v>
      </c>
      <c r="T28" s="68" t="s">
        <v>774</v>
      </c>
      <c r="U28" s="68" t="s">
        <v>6335</v>
      </c>
      <c r="V28" s="68" t="s">
        <v>6336</v>
      </c>
      <c r="W28" s="68" t="s">
        <v>6337</v>
      </c>
      <c r="X28" s="68" t="s">
        <v>6338</v>
      </c>
      <c r="Y28" s="68" t="s">
        <v>997</v>
      </c>
      <c r="Z28" s="58" t="s">
        <v>174</v>
      </c>
      <c r="AA28" s="108">
        <v>45090</v>
      </c>
      <c r="AB28" s="65" t="s">
        <v>6339</v>
      </c>
      <c r="AC28" s="65" t="s">
        <v>6341</v>
      </c>
      <c r="AD28" s="101" t="s">
        <v>6340</v>
      </c>
      <c r="AE28" s="235" t="s">
        <v>6342</v>
      </c>
      <c r="AF28" s="101">
        <f t="shared" si="0"/>
        <v>25</v>
      </c>
      <c r="AG28" s="101"/>
      <c r="AH28" s="206"/>
      <c r="AI28" s="206"/>
      <c r="AJ28" s="206"/>
    </row>
    <row r="29" spans="1:36" ht="165">
      <c r="A29" s="93">
        <v>3028</v>
      </c>
      <c r="B29" s="65" t="s">
        <v>176</v>
      </c>
      <c r="C29" s="65" t="s">
        <v>748</v>
      </c>
      <c r="D29" s="65" t="s">
        <v>6330</v>
      </c>
      <c r="E29" s="65" t="s">
        <v>166</v>
      </c>
      <c r="F29" s="65" t="s">
        <v>6331</v>
      </c>
      <c r="G29" s="65" t="s">
        <v>6194</v>
      </c>
      <c r="H29" s="65" t="s">
        <v>4586</v>
      </c>
      <c r="I29" t="s">
        <v>6343</v>
      </c>
      <c r="J29" s="210" t="s">
        <v>6333</v>
      </c>
      <c r="K29" s="210" t="s">
        <v>2257</v>
      </c>
      <c r="L29" s="65" t="s">
        <v>870</v>
      </c>
      <c r="M29" s="65" t="s">
        <v>5</v>
      </c>
      <c r="N29" s="65">
        <v>30529</v>
      </c>
      <c r="O29" s="65" t="s">
        <v>6334</v>
      </c>
      <c r="P29" s="284">
        <v>34.173772984579898</v>
      </c>
      <c r="Q29" s="284">
        <v>-83.4361416159946</v>
      </c>
      <c r="R29" s="285">
        <v>300</v>
      </c>
      <c r="S29" s="288">
        <v>20000</v>
      </c>
      <c r="T29" s="68" t="s">
        <v>774</v>
      </c>
      <c r="U29" s="68" t="s">
        <v>6335</v>
      </c>
      <c r="V29" s="68" t="s">
        <v>6344</v>
      </c>
      <c r="W29" s="68" t="s">
        <v>6337</v>
      </c>
      <c r="X29" s="68" t="s">
        <v>6338</v>
      </c>
      <c r="Y29" s="68" t="s">
        <v>997</v>
      </c>
      <c r="Z29" s="58" t="s">
        <v>174</v>
      </c>
      <c r="AA29" s="108">
        <v>45090</v>
      </c>
      <c r="AB29" s="65" t="s">
        <v>6339</v>
      </c>
      <c r="AC29" s="65" t="s">
        <v>6345</v>
      </c>
      <c r="AD29" s="101" t="s">
        <v>6340</v>
      </c>
      <c r="AE29" s="235" t="s">
        <v>6342</v>
      </c>
      <c r="AF29" s="101">
        <f t="shared" si="0"/>
        <v>25</v>
      </c>
      <c r="AG29" s="101"/>
      <c r="AH29" s="206"/>
      <c r="AI29" s="206"/>
      <c r="AJ29" s="206"/>
    </row>
    <row r="30" spans="1:36" ht="90">
      <c r="A30" s="93">
        <v>3029</v>
      </c>
      <c r="B30" s="65" t="s">
        <v>201</v>
      </c>
      <c r="C30" s="65" t="s">
        <v>748</v>
      </c>
      <c r="D30" s="65" t="s">
        <v>6330</v>
      </c>
      <c r="E30" s="65" t="s">
        <v>166</v>
      </c>
      <c r="F30" s="65" t="s">
        <v>6346</v>
      </c>
      <c r="G30" s="65" t="s">
        <v>6194</v>
      </c>
      <c r="H30" s="65" t="s">
        <v>4586</v>
      </c>
      <c r="I30" t="s">
        <v>6347</v>
      </c>
      <c r="J30" s="65"/>
      <c r="K30" s="65"/>
      <c r="L30" s="65" t="s">
        <v>444</v>
      </c>
      <c r="M30" s="65" t="s">
        <v>5</v>
      </c>
      <c r="N30" s="65"/>
      <c r="O30" s="118"/>
      <c r="P30" s="284">
        <v>44.537733054858698</v>
      </c>
      <c r="Q30" s="284">
        <v>-85.663783220836606</v>
      </c>
      <c r="R30" s="285"/>
      <c r="S30" s="288">
        <v>60000</v>
      </c>
      <c r="T30" s="68" t="s">
        <v>774</v>
      </c>
      <c r="U30" s="68" t="s">
        <v>6335</v>
      </c>
      <c r="V30" s="68" t="s">
        <v>6344</v>
      </c>
      <c r="W30" s="68" t="s">
        <v>6337</v>
      </c>
      <c r="X30" s="68" t="s">
        <v>6338</v>
      </c>
      <c r="Y30" s="68" t="s">
        <v>997</v>
      </c>
      <c r="Z30" s="58" t="s">
        <v>174</v>
      </c>
      <c r="AA30" s="108">
        <v>45090</v>
      </c>
      <c r="AB30" s="65" t="s">
        <v>6348</v>
      </c>
      <c r="AC30" s="65" t="s">
        <v>6349</v>
      </c>
      <c r="AD30" s="101" t="s">
        <v>6340</v>
      </c>
      <c r="AE30" s="235" t="s">
        <v>6342</v>
      </c>
      <c r="AF30" s="101">
        <f t="shared" si="0"/>
        <v>25</v>
      </c>
      <c r="AG30" s="101"/>
      <c r="AH30" s="206"/>
      <c r="AI30" s="206"/>
      <c r="AJ30" s="206"/>
    </row>
    <row r="31" spans="1:36" ht="90">
      <c r="A31" s="93">
        <v>3030</v>
      </c>
      <c r="B31" s="65" t="s">
        <v>201</v>
      </c>
      <c r="C31" s="65" t="s">
        <v>748</v>
      </c>
      <c r="D31" s="65" t="s">
        <v>6330</v>
      </c>
      <c r="E31" s="65" t="s">
        <v>166</v>
      </c>
      <c r="F31" s="65" t="s">
        <v>6350</v>
      </c>
      <c r="G31" s="65" t="s">
        <v>6194</v>
      </c>
      <c r="H31" s="65" t="s">
        <v>4586</v>
      </c>
      <c r="I31" t="s">
        <v>6351</v>
      </c>
      <c r="J31" s="65"/>
      <c r="K31" s="65"/>
      <c r="L31" s="65" t="s">
        <v>314</v>
      </c>
      <c r="M31" s="65" t="s">
        <v>5</v>
      </c>
      <c r="N31" s="65"/>
      <c r="O31" s="118"/>
      <c r="P31" s="284">
        <v>35.873531820579501</v>
      </c>
      <c r="Q31" s="284">
        <v>-86.546639470085395</v>
      </c>
      <c r="R31" s="285"/>
      <c r="S31" s="288">
        <v>40000</v>
      </c>
      <c r="T31" s="68" t="s">
        <v>774</v>
      </c>
      <c r="U31" s="68" t="s">
        <v>6335</v>
      </c>
      <c r="V31" s="68" t="s">
        <v>6344</v>
      </c>
      <c r="W31" s="68" t="s">
        <v>6337</v>
      </c>
      <c r="X31" s="68" t="s">
        <v>6338</v>
      </c>
      <c r="Y31" s="68" t="s">
        <v>997</v>
      </c>
      <c r="Z31" s="58" t="s">
        <v>174</v>
      </c>
      <c r="AA31" s="108">
        <v>45090</v>
      </c>
      <c r="AB31" s="65" t="s">
        <v>6348</v>
      </c>
      <c r="AC31" s="65" t="s">
        <v>6352</v>
      </c>
      <c r="AD31" s="101" t="s">
        <v>6340</v>
      </c>
      <c r="AE31" s="235" t="s">
        <v>6342</v>
      </c>
      <c r="AF31" s="101">
        <f t="shared" si="0"/>
        <v>25</v>
      </c>
      <c r="AG31" s="101"/>
      <c r="AH31" s="206"/>
      <c r="AI31" s="206"/>
      <c r="AJ31" s="206"/>
    </row>
    <row r="32" spans="1:36" ht="90">
      <c r="A32" s="93">
        <v>3031</v>
      </c>
      <c r="B32" s="65" t="s">
        <v>201</v>
      </c>
      <c r="C32" s="65" t="s">
        <v>748</v>
      </c>
      <c r="D32" s="65" t="s">
        <v>6330</v>
      </c>
      <c r="E32" s="65" t="s">
        <v>166</v>
      </c>
      <c r="F32" s="65" t="s">
        <v>6353</v>
      </c>
      <c r="G32" s="65" t="s">
        <v>6194</v>
      </c>
      <c r="H32" s="65" t="s">
        <v>4586</v>
      </c>
      <c r="I32" t="s">
        <v>6354</v>
      </c>
      <c r="J32" s="65"/>
      <c r="K32" s="65"/>
      <c r="L32" s="65" t="s">
        <v>908</v>
      </c>
      <c r="M32" s="65" t="s">
        <v>5</v>
      </c>
      <c r="N32" s="65"/>
      <c r="O32" s="118"/>
      <c r="P32" s="284">
        <v>38.1138330202389</v>
      </c>
      <c r="Q32" s="284">
        <v>-84.185196441281704</v>
      </c>
      <c r="R32" s="285"/>
      <c r="S32" s="288">
        <v>40000</v>
      </c>
      <c r="T32" s="68" t="s">
        <v>774</v>
      </c>
      <c r="U32" s="68" t="s">
        <v>6335</v>
      </c>
      <c r="V32" s="68" t="s">
        <v>6344</v>
      </c>
      <c r="W32" s="68" t="s">
        <v>6337</v>
      </c>
      <c r="X32" s="68" t="s">
        <v>6338</v>
      </c>
      <c r="Y32" s="68" t="s">
        <v>997</v>
      </c>
      <c r="Z32" s="58" t="s">
        <v>174</v>
      </c>
      <c r="AA32" s="108">
        <v>45090</v>
      </c>
      <c r="AB32" s="65" t="s">
        <v>6348</v>
      </c>
      <c r="AC32" s="65" t="s">
        <v>6355</v>
      </c>
      <c r="AD32" s="101" t="s">
        <v>6340</v>
      </c>
      <c r="AE32" s="235" t="s">
        <v>6342</v>
      </c>
      <c r="AF32" s="101">
        <f t="shared" si="0"/>
        <v>25</v>
      </c>
      <c r="AG32" s="101"/>
      <c r="AH32" s="206"/>
      <c r="AI32" s="206"/>
      <c r="AJ32" s="206"/>
    </row>
    <row r="33" spans="1:36" ht="57.75" customHeight="1">
      <c r="A33" s="93">
        <v>3032</v>
      </c>
      <c r="B33" s="65" t="s">
        <v>201</v>
      </c>
      <c r="C33" s="65" t="s">
        <v>748</v>
      </c>
      <c r="D33" s="65" t="s">
        <v>6330</v>
      </c>
      <c r="E33" s="65" t="s">
        <v>166</v>
      </c>
      <c r="F33" s="65" t="s">
        <v>6356</v>
      </c>
      <c r="G33" s="65" t="s">
        <v>6194</v>
      </c>
      <c r="H33" s="65" t="s">
        <v>4586</v>
      </c>
      <c r="I33" t="s">
        <v>6357</v>
      </c>
      <c r="J33" s="65"/>
      <c r="K33" s="65"/>
      <c r="L33" s="65" t="s">
        <v>949</v>
      </c>
      <c r="M33" s="65" t="s">
        <v>5</v>
      </c>
      <c r="N33" s="65"/>
      <c r="O33" s="118"/>
      <c r="P33" s="284">
        <v>41.077137031444302</v>
      </c>
      <c r="Q33" s="284">
        <v>-82.721765449655905</v>
      </c>
      <c r="R33" s="285"/>
      <c r="S33" s="288">
        <v>20000</v>
      </c>
      <c r="T33" s="68" t="s">
        <v>774</v>
      </c>
      <c r="U33" s="68" t="s">
        <v>6335</v>
      </c>
      <c r="V33" s="68" t="s">
        <v>6344</v>
      </c>
      <c r="W33" s="68" t="s">
        <v>6337</v>
      </c>
      <c r="X33" s="68" t="s">
        <v>6338</v>
      </c>
      <c r="Y33" s="68" t="s">
        <v>997</v>
      </c>
      <c r="Z33" s="58" t="s">
        <v>174</v>
      </c>
      <c r="AA33" s="108">
        <v>45090</v>
      </c>
      <c r="AB33" s="65" t="s">
        <v>6348</v>
      </c>
      <c r="AC33" s="65" t="s">
        <v>6349</v>
      </c>
      <c r="AD33" s="101" t="s">
        <v>6340</v>
      </c>
      <c r="AE33" s="235" t="s">
        <v>6342</v>
      </c>
      <c r="AF33" s="101">
        <f t="shared" si="0"/>
        <v>25</v>
      </c>
      <c r="AG33" s="101"/>
      <c r="AH33" s="206"/>
      <c r="AI33" s="206"/>
      <c r="AJ33" s="206"/>
    </row>
    <row r="34" spans="1:36" ht="111.95" customHeight="1">
      <c r="A34" s="93">
        <v>3033</v>
      </c>
      <c r="B34" s="65" t="s">
        <v>176</v>
      </c>
      <c r="C34" s="65" t="s">
        <v>748</v>
      </c>
      <c r="D34" s="65" t="s">
        <v>3755</v>
      </c>
      <c r="E34" s="65" t="s">
        <v>166</v>
      </c>
      <c r="F34" s="65" t="s">
        <v>6358</v>
      </c>
      <c r="G34" s="65" t="s">
        <v>6235</v>
      </c>
      <c r="H34" s="65" t="s">
        <v>6235</v>
      </c>
      <c r="I34" s="65" t="s">
        <v>3762</v>
      </c>
      <c r="J34" s="65" t="s">
        <v>6359</v>
      </c>
      <c r="K34" s="65" t="s">
        <v>3760</v>
      </c>
      <c r="L34" s="68" t="s">
        <v>3634</v>
      </c>
      <c r="M34" s="65" t="s">
        <v>5</v>
      </c>
      <c r="N34" s="68">
        <v>97355</v>
      </c>
      <c r="O34" s="90" t="s">
        <v>5152</v>
      </c>
      <c r="P34" s="90">
        <v>44.549052367809303</v>
      </c>
      <c r="Q34" s="90">
        <v>-122.91976220768601</v>
      </c>
      <c r="R34" s="296">
        <v>460</v>
      </c>
      <c r="S34" s="288">
        <v>50</v>
      </c>
      <c r="T34" s="68" t="s">
        <v>774</v>
      </c>
      <c r="U34" s="68" t="s">
        <v>3755</v>
      </c>
      <c r="V34" s="68" t="s">
        <v>3762</v>
      </c>
      <c r="W34" s="68" t="s">
        <v>3760</v>
      </c>
      <c r="X34" s="68" t="s">
        <v>3634</v>
      </c>
      <c r="Y34" s="68" t="s">
        <v>5</v>
      </c>
      <c r="Z34" s="58" t="s">
        <v>174</v>
      </c>
      <c r="AA34" s="108">
        <v>45095</v>
      </c>
      <c r="AB34" s="65" t="s">
        <v>3763</v>
      </c>
      <c r="AC34" s="68" t="s">
        <v>3765</v>
      </c>
      <c r="AD34" s="101" t="s">
        <v>6360</v>
      </c>
      <c r="AE34" s="235" t="s">
        <v>6361</v>
      </c>
      <c r="AF34" s="101">
        <f t="shared" ref="AF34:AF65" si="1">IF(LEN(TRIM(AD34))=0,0,LEN(TRIM(AD34))-LEN(SUBSTITUTE(AD34," ",""))+1)</f>
        <v>18</v>
      </c>
      <c r="AG34" s="101"/>
      <c r="AH34" s="206"/>
      <c r="AI34" s="206"/>
      <c r="AJ34" s="206"/>
    </row>
    <row r="35" spans="1:36" ht="57.75" customHeight="1">
      <c r="A35" s="93">
        <v>3034</v>
      </c>
      <c r="B35" s="65" t="s">
        <v>201</v>
      </c>
      <c r="C35" s="65" t="s">
        <v>748</v>
      </c>
      <c r="D35" s="65" t="s">
        <v>3755</v>
      </c>
      <c r="E35" s="65" t="s">
        <v>166</v>
      </c>
      <c r="F35" s="65" t="s">
        <v>6362</v>
      </c>
      <c r="G35" s="65" t="s">
        <v>6235</v>
      </c>
      <c r="H35" s="65" t="s">
        <v>6235</v>
      </c>
      <c r="I35" s="65" t="s">
        <v>3762</v>
      </c>
      <c r="J35" s="65"/>
      <c r="K35" s="65" t="s">
        <v>6363</v>
      </c>
      <c r="L35" s="68" t="s">
        <v>825</v>
      </c>
      <c r="M35" s="65" t="s">
        <v>5</v>
      </c>
      <c r="N35" s="68"/>
      <c r="O35" s="90"/>
      <c r="P35" s="90">
        <v>39.4803078209464</v>
      </c>
      <c r="Q35" s="90">
        <v>-87.411791887882302</v>
      </c>
      <c r="R35" s="296" t="s">
        <v>9105</v>
      </c>
      <c r="S35" s="292">
        <v>1.4</v>
      </c>
      <c r="T35" s="68" t="s">
        <v>6364</v>
      </c>
      <c r="U35" s="68" t="s">
        <v>3755</v>
      </c>
      <c r="V35" s="68" t="s">
        <v>3762</v>
      </c>
      <c r="W35" s="68" t="s">
        <v>3760</v>
      </c>
      <c r="X35" s="68" t="s">
        <v>3634</v>
      </c>
      <c r="Y35" s="68" t="s">
        <v>5</v>
      </c>
      <c r="Z35" s="58" t="s">
        <v>174</v>
      </c>
      <c r="AA35" s="108">
        <v>45095</v>
      </c>
      <c r="AB35" s="1" t="s">
        <v>6365</v>
      </c>
      <c r="AC35" s="65" t="s">
        <v>6366</v>
      </c>
      <c r="AD35" s="101" t="s">
        <v>6360</v>
      </c>
      <c r="AE35" s="235" t="s">
        <v>6361</v>
      </c>
      <c r="AF35" s="101">
        <f t="shared" si="1"/>
        <v>18</v>
      </c>
      <c r="AG35" s="101"/>
      <c r="AH35" s="206"/>
      <c r="AI35" s="206"/>
      <c r="AJ35" s="206"/>
    </row>
    <row r="36" spans="1:36" ht="85.7" customHeight="1">
      <c r="A36" s="93">
        <v>3035</v>
      </c>
      <c r="B36" s="65" t="s">
        <v>201</v>
      </c>
      <c r="C36" s="65" t="s">
        <v>748</v>
      </c>
      <c r="D36" s="65" t="s">
        <v>3755</v>
      </c>
      <c r="E36" s="65" t="s">
        <v>166</v>
      </c>
      <c r="F36" s="65" t="s">
        <v>6367</v>
      </c>
      <c r="G36" s="65" t="s">
        <v>6235</v>
      </c>
      <c r="H36" s="65" t="s">
        <v>6235</v>
      </c>
      <c r="I36" s="65" t="s">
        <v>3762</v>
      </c>
      <c r="J36" s="65"/>
      <c r="K36" s="65" t="s">
        <v>6363</v>
      </c>
      <c r="L36" s="68" t="s">
        <v>825</v>
      </c>
      <c r="M36" s="65" t="s">
        <v>5</v>
      </c>
      <c r="N36" s="68"/>
      <c r="O36" s="297"/>
      <c r="P36" s="90">
        <v>39.4803078209464</v>
      </c>
      <c r="Q36" s="90">
        <v>-87.411791887882302</v>
      </c>
      <c r="R36" s="285" t="s">
        <v>9105</v>
      </c>
      <c r="S36" s="292">
        <v>1.8</v>
      </c>
      <c r="T36" s="68" t="s">
        <v>6364</v>
      </c>
      <c r="U36" s="68" t="s">
        <v>3755</v>
      </c>
      <c r="V36" s="68" t="s">
        <v>3762</v>
      </c>
      <c r="W36" s="68" t="s">
        <v>3760</v>
      </c>
      <c r="X36" s="68" t="s">
        <v>3634</v>
      </c>
      <c r="Y36" s="68" t="s">
        <v>5</v>
      </c>
      <c r="Z36" s="58" t="s">
        <v>174</v>
      </c>
      <c r="AA36" s="108">
        <v>45095</v>
      </c>
      <c r="AB36" s="65" t="s">
        <v>6368</v>
      </c>
      <c r="AC36" s="65" t="s">
        <v>6369</v>
      </c>
      <c r="AD36" s="101" t="s">
        <v>6360</v>
      </c>
      <c r="AE36" s="235" t="s">
        <v>6361</v>
      </c>
      <c r="AF36" s="101">
        <f t="shared" si="1"/>
        <v>18</v>
      </c>
      <c r="AG36" s="101"/>
      <c r="AH36" s="206"/>
      <c r="AI36" s="206"/>
      <c r="AJ36" s="206"/>
    </row>
    <row r="37" spans="1:36" ht="85.7" customHeight="1">
      <c r="A37" s="93">
        <v>3036</v>
      </c>
      <c r="B37" s="65" t="s">
        <v>176</v>
      </c>
      <c r="C37" s="65" t="s">
        <v>748</v>
      </c>
      <c r="D37" s="65" t="s">
        <v>6370</v>
      </c>
      <c r="E37" s="65" t="s">
        <v>166</v>
      </c>
      <c r="F37" s="65" t="s">
        <v>6370</v>
      </c>
      <c r="G37" s="65" t="s">
        <v>6144</v>
      </c>
      <c r="H37" s="65" t="s">
        <v>6371</v>
      </c>
      <c r="I37" s="65" t="s">
        <v>6372</v>
      </c>
      <c r="J37" s="65" t="s">
        <v>6373</v>
      </c>
      <c r="K37" s="65" t="s">
        <v>6374</v>
      </c>
      <c r="L37" s="68" t="s">
        <v>314</v>
      </c>
      <c r="M37" s="68" t="s">
        <v>5</v>
      </c>
      <c r="N37" s="68">
        <v>37067</v>
      </c>
      <c r="O37" s="118" t="s">
        <v>6375</v>
      </c>
      <c r="P37" s="284">
        <v>35.947663855213797</v>
      </c>
      <c r="Q37" s="284">
        <v>-86.808694150360594</v>
      </c>
      <c r="R37" s="106"/>
      <c r="S37" s="448">
        <v>10000</v>
      </c>
      <c r="T37" s="68" t="s">
        <v>774</v>
      </c>
      <c r="U37" s="65" t="s">
        <v>6370</v>
      </c>
      <c r="V37" s="68" t="s">
        <v>6376</v>
      </c>
      <c r="W37" s="68" t="s">
        <v>2735</v>
      </c>
      <c r="X37" s="68"/>
      <c r="Y37" s="68" t="s">
        <v>2737</v>
      </c>
      <c r="Z37" s="58" t="s">
        <v>318</v>
      </c>
      <c r="AA37" s="108">
        <v>45467</v>
      </c>
      <c r="AB37" s="65" t="s">
        <v>6376</v>
      </c>
      <c r="AC37" s="68"/>
      <c r="AD37" s="101" t="s">
        <v>8354</v>
      </c>
      <c r="AE37" s="206"/>
      <c r="AF37" s="206">
        <f t="shared" si="1"/>
        <v>22</v>
      </c>
      <c r="AG37" s="206"/>
      <c r="AH37" s="206"/>
      <c r="AI37" s="206"/>
      <c r="AJ37" s="206"/>
    </row>
    <row r="38" spans="1:36" ht="75" customHeight="1">
      <c r="A38" s="93">
        <v>3037</v>
      </c>
      <c r="B38" s="65" t="s">
        <v>176</v>
      </c>
      <c r="C38" s="65" t="s">
        <v>748</v>
      </c>
      <c r="D38" s="65" t="s">
        <v>6377</v>
      </c>
      <c r="E38" s="65" t="s">
        <v>166</v>
      </c>
      <c r="F38" s="65" t="s">
        <v>6378</v>
      </c>
      <c r="G38" s="65" t="s">
        <v>6160</v>
      </c>
      <c r="H38" s="65" t="s">
        <v>2246</v>
      </c>
      <c r="I38" s="65" t="s">
        <v>6379</v>
      </c>
      <c r="J38" s="65" t="s">
        <v>6380</v>
      </c>
      <c r="K38" s="65" t="s">
        <v>6381</v>
      </c>
      <c r="L38" s="68" t="s">
        <v>805</v>
      </c>
      <c r="M38" s="68" t="s">
        <v>5</v>
      </c>
      <c r="N38" s="68">
        <v>29841</v>
      </c>
      <c r="O38" s="118" t="s">
        <v>6382</v>
      </c>
      <c r="P38" s="284">
        <v>33.477461016908201</v>
      </c>
      <c r="Q38" s="284">
        <v>-81.931766685047194</v>
      </c>
      <c r="R38" s="296"/>
      <c r="S38" s="288"/>
      <c r="T38" s="68"/>
      <c r="U38" s="68" t="s">
        <v>6377</v>
      </c>
      <c r="V38" s="68" t="s">
        <v>6383</v>
      </c>
      <c r="W38" s="68" t="s">
        <v>6384</v>
      </c>
      <c r="X38" s="68" t="s">
        <v>870</v>
      </c>
      <c r="Y38" s="68" t="s">
        <v>5</v>
      </c>
      <c r="Z38" s="58" t="s">
        <v>174</v>
      </c>
      <c r="AA38" s="108">
        <v>44776</v>
      </c>
      <c r="AB38" s="65" t="s">
        <v>6385</v>
      </c>
      <c r="AC38" s="65"/>
      <c r="AD38" s="101" t="s">
        <v>8360</v>
      </c>
      <c r="AE38" s="235" t="s">
        <v>6386</v>
      </c>
      <c r="AF38" s="101">
        <f t="shared" si="1"/>
        <v>13</v>
      </c>
      <c r="AG38" s="101"/>
      <c r="AH38" s="206"/>
      <c r="AI38" s="206"/>
      <c r="AJ38" s="206"/>
    </row>
    <row r="39" spans="1:36" ht="105">
      <c r="A39" s="93">
        <v>3038</v>
      </c>
      <c r="B39" s="65" t="s">
        <v>176</v>
      </c>
      <c r="C39" s="65" t="s">
        <v>748</v>
      </c>
      <c r="D39" s="65" t="s">
        <v>2955</v>
      </c>
      <c r="E39" s="65" t="s">
        <v>178</v>
      </c>
      <c r="F39" s="65" t="s">
        <v>6389</v>
      </c>
      <c r="G39" s="65" t="s">
        <v>6194</v>
      </c>
      <c r="H39" s="65" t="s">
        <v>4586</v>
      </c>
      <c r="I39" s="68" t="s">
        <v>6390</v>
      </c>
      <c r="J39" s="65" t="s">
        <v>6391</v>
      </c>
      <c r="K39" s="65" t="s">
        <v>6392</v>
      </c>
      <c r="L39" s="68" t="s">
        <v>829</v>
      </c>
      <c r="M39" s="65" t="s">
        <v>5</v>
      </c>
      <c r="N39" s="68">
        <v>14210</v>
      </c>
      <c r="O39" s="118" t="s">
        <v>6393</v>
      </c>
      <c r="P39" s="284">
        <v>42.868162064212903</v>
      </c>
      <c r="Q39" s="284">
        <v>-78.8403631004022</v>
      </c>
      <c r="R39" s="298">
        <v>170</v>
      </c>
      <c r="S39" s="290"/>
      <c r="T39" s="68"/>
      <c r="U39" s="68" t="s">
        <v>6394</v>
      </c>
      <c r="V39" s="68" t="s">
        <v>6390</v>
      </c>
      <c r="W39" s="68" t="s">
        <v>189</v>
      </c>
      <c r="X39" s="68" t="s">
        <v>190</v>
      </c>
      <c r="Y39" s="68" t="s">
        <v>5</v>
      </c>
      <c r="Z39" s="58" t="s">
        <v>174</v>
      </c>
      <c r="AA39" s="108">
        <v>44780</v>
      </c>
      <c r="AB39" s="65" t="s">
        <v>6395</v>
      </c>
      <c r="AC39" s="65" t="s">
        <v>6396</v>
      </c>
      <c r="AD39" s="101" t="s">
        <v>6388</v>
      </c>
      <c r="AE39" s="235" t="s">
        <v>6397</v>
      </c>
      <c r="AF39" s="101">
        <f t="shared" si="1"/>
        <v>27</v>
      </c>
      <c r="AG39" s="101"/>
      <c r="AH39" s="206"/>
      <c r="AI39" s="206"/>
      <c r="AJ39" s="206"/>
    </row>
    <row r="40" spans="1:36" ht="105">
      <c r="A40" s="93">
        <v>3039</v>
      </c>
      <c r="B40" s="47" t="s">
        <v>176</v>
      </c>
      <c r="C40" s="920" t="s">
        <v>748</v>
      </c>
      <c r="D40" s="65" t="s">
        <v>2955</v>
      </c>
      <c r="E40" s="47" t="s">
        <v>166</v>
      </c>
      <c r="F40" s="65" t="s">
        <v>2955</v>
      </c>
      <c r="G40" s="65" t="s">
        <v>6194</v>
      </c>
      <c r="H40" s="65" t="s">
        <v>6387</v>
      </c>
      <c r="I40" s="65" t="s">
        <v>2957</v>
      </c>
      <c r="J40" s="65" t="s">
        <v>3828</v>
      </c>
      <c r="K40" s="65" t="s">
        <v>189</v>
      </c>
      <c r="L40" s="58" t="s">
        <v>190</v>
      </c>
      <c r="M40" s="47" t="s">
        <v>5</v>
      </c>
      <c r="N40" s="58">
        <v>28202</v>
      </c>
      <c r="O40" s="47" t="s">
        <v>2959</v>
      </c>
      <c r="P40" s="90">
        <v>35.224141438955201</v>
      </c>
      <c r="Q40" s="90">
        <v>-80.851357648248396</v>
      </c>
      <c r="R40" s="299">
        <v>1300</v>
      </c>
      <c r="S40" s="300"/>
      <c r="T40" s="68"/>
      <c r="U40" s="65" t="s">
        <v>2955</v>
      </c>
      <c r="V40" s="65" t="s">
        <v>2957</v>
      </c>
      <c r="W40" s="68" t="s">
        <v>189</v>
      </c>
      <c r="X40" s="58" t="s">
        <v>190</v>
      </c>
      <c r="Y40" s="58" t="s">
        <v>5</v>
      </c>
      <c r="Z40" s="47" t="s">
        <v>174</v>
      </c>
      <c r="AA40" s="59">
        <v>45295</v>
      </c>
      <c r="AB40" s="65" t="s">
        <v>3829</v>
      </c>
      <c r="AC40" s="68"/>
      <c r="AD40" s="101" t="s">
        <v>6388</v>
      </c>
      <c r="AE40" s="96" t="s">
        <v>2962</v>
      </c>
      <c r="AF40" s="18">
        <f t="shared" si="1"/>
        <v>27</v>
      </c>
      <c r="AG40" s="206" t="s">
        <v>2972</v>
      </c>
      <c r="AH40" s="301" t="s">
        <v>3831</v>
      </c>
      <c r="AI40" s="206"/>
      <c r="AJ40" s="206"/>
    </row>
    <row r="41" spans="1:36" ht="60">
      <c r="A41" s="93">
        <v>3040</v>
      </c>
      <c r="B41" s="65" t="s">
        <v>201</v>
      </c>
      <c r="C41" s="174" t="s">
        <v>748</v>
      </c>
      <c r="D41" s="68" t="s">
        <v>8519</v>
      </c>
      <c r="E41" s="65" t="s">
        <v>178</v>
      </c>
      <c r="F41" s="68" t="s">
        <v>8519</v>
      </c>
      <c r="G41" s="65" t="s">
        <v>6150</v>
      </c>
      <c r="H41" s="65" t="s">
        <v>8585</v>
      </c>
      <c r="I41" s="326" t="s">
        <v>2957</v>
      </c>
      <c r="J41" s="65"/>
      <c r="K41" s="65" t="s">
        <v>6193</v>
      </c>
      <c r="L41" s="68" t="s">
        <v>788</v>
      </c>
      <c r="M41" s="68" t="s">
        <v>5</v>
      </c>
      <c r="N41" s="68"/>
      <c r="O41" s="118"/>
      <c r="P41" s="90">
        <v>30.204363300000001</v>
      </c>
      <c r="Q41" s="90">
        <v>-91.022601300000005</v>
      </c>
      <c r="R41" s="106" t="s">
        <v>9106</v>
      </c>
      <c r="S41" s="448"/>
      <c r="T41" s="68"/>
      <c r="U41" s="68"/>
      <c r="V41" s="68"/>
      <c r="W41" s="68"/>
      <c r="X41" s="68"/>
      <c r="Y41" s="68"/>
      <c r="Z41" s="58" t="s">
        <v>8166</v>
      </c>
      <c r="AA41" s="108">
        <v>45560</v>
      </c>
      <c r="AB41" s="326" t="s">
        <v>6365</v>
      </c>
      <c r="AC41" s="68"/>
      <c r="AD41" s="101" t="s">
        <v>8563</v>
      </c>
      <c r="AE41" s="206"/>
      <c r="AF41" s="206">
        <f t="shared" si="1"/>
        <v>17</v>
      </c>
      <c r="AG41" s="206"/>
      <c r="AH41" s="206"/>
      <c r="AI41" s="206"/>
      <c r="AJ41" s="206"/>
    </row>
    <row r="42" spans="1:36" ht="130.5" customHeight="1">
      <c r="A42" s="93">
        <v>3041</v>
      </c>
      <c r="B42" s="65" t="s">
        <v>176</v>
      </c>
      <c r="C42" s="174" t="s">
        <v>748</v>
      </c>
      <c r="D42" s="65" t="s">
        <v>6398</v>
      </c>
      <c r="E42" s="65" t="s">
        <v>178</v>
      </c>
      <c r="F42" s="65" t="s">
        <v>6399</v>
      </c>
      <c r="G42" s="65" t="s">
        <v>6194</v>
      </c>
      <c r="H42" s="65" t="s">
        <v>8361</v>
      </c>
      <c r="I42" s="65" t="s">
        <v>6400</v>
      </c>
      <c r="J42" s="65" t="s">
        <v>6401</v>
      </c>
      <c r="K42" s="65" t="s">
        <v>6402</v>
      </c>
      <c r="L42" s="68" t="s">
        <v>771</v>
      </c>
      <c r="M42" s="68" t="s">
        <v>5</v>
      </c>
      <c r="N42" s="68">
        <v>77301</v>
      </c>
      <c r="O42" s="118" t="s">
        <v>6403</v>
      </c>
      <c r="P42" s="284">
        <v>30.313858072617201</v>
      </c>
      <c r="Q42" s="284">
        <v>-95.388507847018005</v>
      </c>
      <c r="R42" s="296">
        <v>175</v>
      </c>
      <c r="S42" s="288">
        <v>36287</v>
      </c>
      <c r="T42" s="68" t="s">
        <v>774</v>
      </c>
      <c r="U42" s="68" t="s">
        <v>6404</v>
      </c>
      <c r="V42" s="68" t="s">
        <v>6400</v>
      </c>
      <c r="W42" s="68" t="s">
        <v>6405</v>
      </c>
      <c r="X42" s="68" t="s">
        <v>771</v>
      </c>
      <c r="Y42" s="68" t="s">
        <v>5</v>
      </c>
      <c r="Z42" s="58" t="s">
        <v>6691</v>
      </c>
      <c r="AA42" s="108" t="s">
        <v>6692</v>
      </c>
      <c r="AB42" s="65" t="s">
        <v>6406</v>
      </c>
      <c r="AC42" s="489" t="s">
        <v>6693</v>
      </c>
      <c r="AD42" s="101" t="s">
        <v>8362</v>
      </c>
      <c r="AE42" s="235" t="s">
        <v>6407</v>
      </c>
      <c r="AF42" s="101">
        <f t="shared" si="1"/>
        <v>29</v>
      </c>
      <c r="AG42" s="101"/>
      <c r="AH42" s="206"/>
      <c r="AI42" s="206"/>
      <c r="AJ42" s="206"/>
    </row>
    <row r="43" spans="1:36" ht="135">
      <c r="A43" s="93">
        <v>3042</v>
      </c>
      <c r="B43" s="65" t="s">
        <v>176</v>
      </c>
      <c r="C43" s="174" t="s">
        <v>748</v>
      </c>
      <c r="D43" s="65" t="s">
        <v>6408</v>
      </c>
      <c r="E43" s="65" t="s">
        <v>178</v>
      </c>
      <c r="F43" s="65" t="s">
        <v>6409</v>
      </c>
      <c r="G43" s="588" t="s">
        <v>6181</v>
      </c>
      <c r="H43" s="588" t="s">
        <v>6410</v>
      </c>
      <c r="I43" s="589" t="s">
        <v>6411</v>
      </c>
      <c r="J43" s="588" t="s">
        <v>6412</v>
      </c>
      <c r="K43" s="65" t="s">
        <v>5738</v>
      </c>
      <c r="L43" s="68" t="s">
        <v>172</v>
      </c>
      <c r="M43" s="68" t="s">
        <v>5</v>
      </c>
      <c r="N43" s="588">
        <v>93117</v>
      </c>
      <c r="O43" s="588" t="s">
        <v>6413</v>
      </c>
      <c r="P43" s="284">
        <v>34.429322561639999</v>
      </c>
      <c r="Q43" s="284">
        <v>-119.82420106931799</v>
      </c>
      <c r="R43" s="106">
        <v>35</v>
      </c>
      <c r="S43" s="448"/>
      <c r="T43" s="68"/>
      <c r="U43" s="68" t="s">
        <v>6414</v>
      </c>
      <c r="V43" s="583" t="s">
        <v>6415</v>
      </c>
      <c r="W43" s="68"/>
      <c r="X43" s="68"/>
      <c r="Y43" s="68" t="s">
        <v>5451</v>
      </c>
      <c r="Z43" s="58" t="s">
        <v>8068</v>
      </c>
      <c r="AA43" s="108" t="s">
        <v>8144</v>
      </c>
      <c r="AB43" s="65" t="s">
        <v>319</v>
      </c>
      <c r="AC43" s="588" t="s">
        <v>5464</v>
      </c>
      <c r="AD43" s="269" t="s">
        <v>8355</v>
      </c>
      <c r="AE43" s="206" t="s">
        <v>319</v>
      </c>
      <c r="AF43" s="206">
        <f t="shared" si="1"/>
        <v>16</v>
      </c>
      <c r="AG43" s="588" t="s">
        <v>6417</v>
      </c>
      <c r="AH43" s="588" t="s">
        <v>6419</v>
      </c>
      <c r="AI43" s="588" t="s">
        <v>6418</v>
      </c>
      <c r="AJ43" s="101" t="s">
        <v>6416</v>
      </c>
    </row>
    <row r="44" spans="1:36" ht="90">
      <c r="A44" s="93">
        <v>3043</v>
      </c>
      <c r="B44" s="47" t="s">
        <v>201</v>
      </c>
      <c r="C44" s="174" t="s">
        <v>748</v>
      </c>
      <c r="D44" s="65" t="s">
        <v>5277</v>
      </c>
      <c r="E44" s="47" t="s">
        <v>166</v>
      </c>
      <c r="F44" s="65" t="s">
        <v>6420</v>
      </c>
      <c r="G44" s="65" t="s">
        <v>6194</v>
      </c>
      <c r="H44" s="65" t="s">
        <v>6421</v>
      </c>
      <c r="I44" s="65" t="s">
        <v>4587</v>
      </c>
      <c r="J44" s="65" t="s">
        <v>5285</v>
      </c>
      <c r="K44" s="65" t="s">
        <v>5286</v>
      </c>
      <c r="L44" s="47" t="s">
        <v>788</v>
      </c>
      <c r="M44" s="47" t="s">
        <v>5</v>
      </c>
      <c r="N44" s="47">
        <v>70776</v>
      </c>
      <c r="O44" s="47" t="s">
        <v>5281</v>
      </c>
      <c r="P44" s="90">
        <v>30.235844451886202</v>
      </c>
      <c r="Q44" s="90">
        <v>-91.099597389348105</v>
      </c>
      <c r="R44" s="293" t="s">
        <v>9107</v>
      </c>
      <c r="S44" s="288">
        <v>10000</v>
      </c>
      <c r="T44" s="68" t="s">
        <v>6422</v>
      </c>
      <c r="U44" s="65" t="s">
        <v>4585</v>
      </c>
      <c r="V44" s="65" t="s">
        <v>4587</v>
      </c>
      <c r="W44" s="65" t="s">
        <v>4916</v>
      </c>
      <c r="X44" s="65" t="s">
        <v>756</v>
      </c>
      <c r="Y44" s="65" t="s">
        <v>5</v>
      </c>
      <c r="Z44" s="58" t="s">
        <v>174</v>
      </c>
      <c r="AA44" s="108">
        <v>44899</v>
      </c>
      <c r="AB44" s="1" t="s">
        <v>6423</v>
      </c>
      <c r="AC44" s="65" t="s">
        <v>6425</v>
      </c>
      <c r="AD44" s="101" t="s">
        <v>6424</v>
      </c>
      <c r="AE44" s="235" t="s">
        <v>6426</v>
      </c>
      <c r="AF44" s="101">
        <f t="shared" si="1"/>
        <v>21</v>
      </c>
      <c r="AG44" s="101"/>
      <c r="AH44" s="206"/>
      <c r="AI44" s="206"/>
      <c r="AJ44" s="206"/>
    </row>
    <row r="45" spans="1:36" ht="120">
      <c r="A45" s="93">
        <v>3044</v>
      </c>
      <c r="B45" s="65" t="s">
        <v>176</v>
      </c>
      <c r="C45" s="174" t="s">
        <v>748</v>
      </c>
      <c r="D45" s="65" t="s">
        <v>6695</v>
      </c>
      <c r="E45" s="65" t="s">
        <v>178</v>
      </c>
      <c r="F45" s="65" t="s">
        <v>6695</v>
      </c>
      <c r="G45" s="65" t="s">
        <v>32</v>
      </c>
      <c r="H45" s="65" t="s">
        <v>8359</v>
      </c>
      <c r="I45" s="65" t="s">
        <v>6696</v>
      </c>
      <c r="J45" s="65" t="s">
        <v>6697</v>
      </c>
      <c r="K45" s="65" t="s">
        <v>5144</v>
      </c>
      <c r="L45" s="68" t="s">
        <v>217</v>
      </c>
      <c r="M45" s="68" t="s">
        <v>6</v>
      </c>
      <c r="N45" s="68" t="s">
        <v>6698</v>
      </c>
      <c r="O45" s="118" t="s">
        <v>6699</v>
      </c>
      <c r="P45" s="284">
        <v>43.833087882829503</v>
      </c>
      <c r="Q45" s="284">
        <v>-79.341737919084593</v>
      </c>
      <c r="R45" s="106">
        <v>50</v>
      </c>
      <c r="S45" s="448"/>
      <c r="T45" s="68"/>
      <c r="U45" s="68" t="s">
        <v>6695</v>
      </c>
      <c r="V45" s="68" t="s">
        <v>6696</v>
      </c>
      <c r="W45" s="65" t="s">
        <v>5144</v>
      </c>
      <c r="X45" s="68" t="s">
        <v>217</v>
      </c>
      <c r="Y45" s="68" t="s">
        <v>6</v>
      </c>
      <c r="Z45" s="58" t="s">
        <v>8068</v>
      </c>
      <c r="AA45" s="108" t="s">
        <v>8123</v>
      </c>
      <c r="AB45" s="65" t="s">
        <v>6696</v>
      </c>
      <c r="AC45" s="68"/>
      <c r="AD45" s="101" t="s">
        <v>6700</v>
      </c>
      <c r="AE45" s="206"/>
      <c r="AF45" s="206">
        <f t="shared" si="1"/>
        <v>21</v>
      </c>
      <c r="AG45" s="206"/>
      <c r="AH45" s="206"/>
      <c r="AI45" s="206"/>
      <c r="AJ45" s="206"/>
    </row>
    <row r="46" spans="1:36" ht="90">
      <c r="A46" s="93">
        <v>3045</v>
      </c>
      <c r="B46" s="47" t="s">
        <v>201</v>
      </c>
      <c r="C46" s="174" t="s">
        <v>748</v>
      </c>
      <c r="D46" s="65" t="s">
        <v>6427</v>
      </c>
      <c r="E46" s="65" t="s">
        <v>166</v>
      </c>
      <c r="F46" s="65" t="s">
        <v>6428</v>
      </c>
      <c r="G46" s="65" t="s">
        <v>6160</v>
      </c>
      <c r="H46" s="65" t="s">
        <v>6429</v>
      </c>
      <c r="I46" s="65" t="s">
        <v>6430</v>
      </c>
      <c r="J46" s="65" t="s">
        <v>6431</v>
      </c>
      <c r="K46" s="65" t="s">
        <v>6432</v>
      </c>
      <c r="L46" s="65" t="s">
        <v>908</v>
      </c>
      <c r="M46" s="65" t="s">
        <v>5</v>
      </c>
      <c r="N46" s="65"/>
      <c r="O46" s="118"/>
      <c r="P46" s="90">
        <v>36.721824066493397</v>
      </c>
      <c r="Q46" s="90">
        <v>-86.577893793652095</v>
      </c>
      <c r="R46" s="293" t="s">
        <v>9108</v>
      </c>
      <c r="S46" s="288"/>
      <c r="T46" s="68"/>
      <c r="U46" s="65" t="s">
        <v>6433</v>
      </c>
      <c r="V46" s="65" t="s">
        <v>6434</v>
      </c>
      <c r="W46" s="65" t="s">
        <v>6435</v>
      </c>
      <c r="X46" s="65" t="s">
        <v>6436</v>
      </c>
      <c r="Y46" s="65" t="s">
        <v>960</v>
      </c>
      <c r="Z46" s="58" t="s">
        <v>174</v>
      </c>
      <c r="AA46" s="108">
        <v>45091</v>
      </c>
      <c r="AB46" s="65" t="s">
        <v>6437</v>
      </c>
      <c r="AC46" s="65" t="s">
        <v>6439</v>
      </c>
      <c r="AD46" s="101" t="s">
        <v>6438</v>
      </c>
      <c r="AE46" s="235" t="s">
        <v>6440</v>
      </c>
      <c r="AF46" s="101">
        <f t="shared" si="1"/>
        <v>13</v>
      </c>
      <c r="AG46" s="101"/>
      <c r="AH46" s="206"/>
      <c r="AI46" s="206"/>
      <c r="AJ46" s="206"/>
    </row>
    <row r="47" spans="1:36" ht="75">
      <c r="A47" s="93">
        <v>3046</v>
      </c>
      <c r="B47" s="65" t="s">
        <v>176</v>
      </c>
      <c r="C47" s="174" t="s">
        <v>748</v>
      </c>
      <c r="D47" s="65" t="s">
        <v>8356</v>
      </c>
      <c r="E47" s="65" t="s">
        <v>166</v>
      </c>
      <c r="F47" s="65" t="s">
        <v>8356</v>
      </c>
      <c r="G47" s="65" t="s">
        <v>6144</v>
      </c>
      <c r="H47" s="65" t="s">
        <v>6371</v>
      </c>
      <c r="I47" s="65" t="s">
        <v>6441</v>
      </c>
      <c r="J47" s="65" t="s">
        <v>6442</v>
      </c>
      <c r="K47" s="65" t="s">
        <v>8363</v>
      </c>
      <c r="L47" s="68" t="s">
        <v>908</v>
      </c>
      <c r="M47" s="68" t="s">
        <v>5</v>
      </c>
      <c r="N47" s="68">
        <v>42701</v>
      </c>
      <c r="O47" s="118" t="s">
        <v>6443</v>
      </c>
      <c r="P47" s="284">
        <v>37.671105880310499</v>
      </c>
      <c r="Q47" s="284">
        <v>-85.936458338065094</v>
      </c>
      <c r="R47" s="106">
        <v>122</v>
      </c>
      <c r="S47" s="448">
        <v>36000</v>
      </c>
      <c r="T47" s="68" t="s">
        <v>774</v>
      </c>
      <c r="U47" s="68" t="s">
        <v>6444</v>
      </c>
      <c r="V47" s="68" t="s">
        <v>6445</v>
      </c>
      <c r="W47" s="68" t="s">
        <v>6446</v>
      </c>
      <c r="X47" s="68" t="s">
        <v>1232</v>
      </c>
      <c r="Y47" s="68" t="s">
        <v>997</v>
      </c>
      <c r="Z47" s="58" t="s">
        <v>8068</v>
      </c>
      <c r="AA47" s="108" t="s">
        <v>8302</v>
      </c>
      <c r="AB47" s="65"/>
      <c r="AC47" s="68"/>
      <c r="AD47" s="101" t="s">
        <v>8357</v>
      </c>
      <c r="AE47" s="206"/>
      <c r="AF47" s="206">
        <f t="shared" si="1"/>
        <v>31</v>
      </c>
      <c r="AG47" s="206"/>
      <c r="AH47" s="206"/>
      <c r="AI47" s="206"/>
      <c r="AJ47" s="206"/>
    </row>
    <row r="48" spans="1:36" ht="90">
      <c r="A48" s="93">
        <v>3047</v>
      </c>
      <c r="B48" s="65" t="s">
        <v>398</v>
      </c>
      <c r="C48" s="65" t="s">
        <v>748</v>
      </c>
      <c r="D48" s="65" t="s">
        <v>8849</v>
      </c>
      <c r="E48" s="65" t="s">
        <v>166</v>
      </c>
      <c r="F48" s="65" t="s">
        <v>8849</v>
      </c>
      <c r="G48" s="65" t="s">
        <v>6235</v>
      </c>
      <c r="H48" s="65" t="s">
        <v>6235</v>
      </c>
      <c r="I48" s="326" t="s">
        <v>8850</v>
      </c>
      <c r="J48" s="65" t="s">
        <v>8851</v>
      </c>
      <c r="K48" s="65" t="s">
        <v>8852</v>
      </c>
      <c r="L48" s="68" t="s">
        <v>314</v>
      </c>
      <c r="M48" s="68" t="s">
        <v>5</v>
      </c>
      <c r="N48" s="68">
        <v>37686</v>
      </c>
      <c r="O48" s="118" t="s">
        <v>8853</v>
      </c>
      <c r="P48" s="284">
        <v>36.434654048285097</v>
      </c>
      <c r="Q48" s="284">
        <v>-82.290667719673493</v>
      </c>
      <c r="R48" s="106" t="s">
        <v>9109</v>
      </c>
      <c r="S48" s="448" t="s">
        <v>8854</v>
      </c>
      <c r="T48" s="68" t="s">
        <v>8855</v>
      </c>
      <c r="U48" s="65" t="s">
        <v>8856</v>
      </c>
      <c r="V48" s="68" t="s">
        <v>8857</v>
      </c>
      <c r="W48" s="68" t="s">
        <v>8852</v>
      </c>
      <c r="X48" s="68" t="s">
        <v>314</v>
      </c>
      <c r="Y48" s="68" t="s">
        <v>5</v>
      </c>
      <c r="Z48" s="58" t="s">
        <v>8245</v>
      </c>
      <c r="AA48" s="108">
        <v>45671</v>
      </c>
      <c r="AB48" s="65" t="s">
        <v>319</v>
      </c>
      <c r="AC48" s="68"/>
      <c r="AD48" s="101" t="s">
        <v>8858</v>
      </c>
      <c r="AE48" s="206"/>
      <c r="AF48" s="206">
        <f t="shared" si="1"/>
        <v>23</v>
      </c>
      <c r="AG48" s="206" t="s">
        <v>8859</v>
      </c>
      <c r="AH48" s="583" t="s">
        <v>8860</v>
      </c>
      <c r="AI48" s="206" t="s">
        <v>8861</v>
      </c>
      <c r="AJ48" s="101" t="s">
        <v>8862</v>
      </c>
    </row>
    <row r="49" spans="1:36" ht="57" customHeight="1">
      <c r="A49" s="93">
        <v>3048</v>
      </c>
      <c r="B49" s="65" t="s">
        <v>201</v>
      </c>
      <c r="C49" s="65" t="s">
        <v>748</v>
      </c>
      <c r="D49" s="65" t="s">
        <v>2095</v>
      </c>
      <c r="E49" s="65" t="s">
        <v>166</v>
      </c>
      <c r="F49" s="65" t="s">
        <v>2096</v>
      </c>
      <c r="G49" s="65" t="s">
        <v>6235</v>
      </c>
      <c r="H49" s="65" t="s">
        <v>6235</v>
      </c>
      <c r="I49" s="65" t="s">
        <v>6447</v>
      </c>
      <c r="J49" s="65" t="s">
        <v>2099</v>
      </c>
      <c r="K49" s="65" t="s">
        <v>1231</v>
      </c>
      <c r="L49" s="68" t="s">
        <v>314</v>
      </c>
      <c r="M49" s="68" t="s">
        <v>5</v>
      </c>
      <c r="N49" s="68">
        <v>37040</v>
      </c>
      <c r="O49" s="118" t="s">
        <v>6448</v>
      </c>
      <c r="P49" s="284">
        <v>35.271288560079398</v>
      </c>
      <c r="Q49" s="284">
        <v>-89.973535490835104</v>
      </c>
      <c r="R49" s="296" t="s">
        <v>9110</v>
      </c>
      <c r="S49" s="288">
        <v>10</v>
      </c>
      <c r="T49" s="68" t="s">
        <v>6239</v>
      </c>
      <c r="U49" s="68" t="s">
        <v>2095</v>
      </c>
      <c r="V49" s="68" t="s">
        <v>6447</v>
      </c>
      <c r="W49" s="68" t="s">
        <v>2100</v>
      </c>
      <c r="X49" s="68" t="s">
        <v>771</v>
      </c>
      <c r="Y49" s="68" t="s">
        <v>5</v>
      </c>
      <c r="Z49" s="58" t="s">
        <v>174</v>
      </c>
      <c r="AA49" s="108">
        <v>45096</v>
      </c>
      <c r="AB49" s="65" t="s">
        <v>6449</v>
      </c>
      <c r="AC49" s="65" t="s">
        <v>6451</v>
      </c>
      <c r="AD49" s="101" t="s">
        <v>6450</v>
      </c>
      <c r="AE49" s="235" t="s">
        <v>2104</v>
      </c>
      <c r="AF49" s="206">
        <f t="shared" si="1"/>
        <v>16</v>
      </c>
      <c r="AG49" s="206"/>
      <c r="AH49" s="206"/>
      <c r="AI49" s="206"/>
      <c r="AJ49" s="206"/>
    </row>
    <row r="50" spans="1:36" ht="128.1" customHeight="1">
      <c r="A50" s="93">
        <v>3049</v>
      </c>
      <c r="B50" s="65" t="s">
        <v>201</v>
      </c>
      <c r="C50" s="65" t="s">
        <v>748</v>
      </c>
      <c r="D50" s="68" t="s">
        <v>8509</v>
      </c>
      <c r="E50" s="65" t="s">
        <v>178</v>
      </c>
      <c r="F50" s="68" t="s">
        <v>8509</v>
      </c>
      <c r="G50" s="65" t="s">
        <v>51</v>
      </c>
      <c r="H50" s="65" t="s">
        <v>8582</v>
      </c>
      <c r="I50" s="326" t="s">
        <v>1248</v>
      </c>
      <c r="J50" s="65"/>
      <c r="K50" s="65" t="s">
        <v>8510</v>
      </c>
      <c r="L50" s="68" t="s">
        <v>444</v>
      </c>
      <c r="M50" s="68" t="s">
        <v>5</v>
      </c>
      <c r="N50" s="68"/>
      <c r="O50" s="118"/>
      <c r="P50" s="840">
        <v>43.224193999999997</v>
      </c>
      <c r="Q50" s="284">
        <v>-86.235809000000003</v>
      </c>
      <c r="R50" s="106"/>
      <c r="S50" s="448"/>
      <c r="T50" s="68"/>
      <c r="U50" s="68"/>
      <c r="V50" s="68"/>
      <c r="W50" s="68"/>
      <c r="X50" s="68"/>
      <c r="Y50" s="68"/>
      <c r="Z50" s="58" t="s">
        <v>8166</v>
      </c>
      <c r="AA50" s="108">
        <v>45560</v>
      </c>
      <c r="AB50" s="326" t="s">
        <v>6365</v>
      </c>
      <c r="AC50" s="68"/>
      <c r="AD50" s="101" t="s">
        <v>8561</v>
      </c>
      <c r="AE50" s="206"/>
      <c r="AF50" s="206">
        <f t="shared" si="1"/>
        <v>27</v>
      </c>
      <c r="AG50" s="206"/>
      <c r="AH50" s="206"/>
      <c r="AI50" s="206"/>
      <c r="AJ50" s="206"/>
    </row>
    <row r="51" spans="1:36" ht="150">
      <c r="A51" s="93">
        <v>3050</v>
      </c>
      <c r="B51" s="65" t="s">
        <v>176</v>
      </c>
      <c r="C51" s="65" t="s">
        <v>748</v>
      </c>
      <c r="D51" s="65" t="s">
        <v>6452</v>
      </c>
      <c r="E51" s="65" t="s">
        <v>166</v>
      </c>
      <c r="F51" s="65" t="s">
        <v>6453</v>
      </c>
      <c r="G51" s="65" t="s">
        <v>6194</v>
      </c>
      <c r="H51" s="65" t="s">
        <v>4586</v>
      </c>
      <c r="I51" s="65" t="s">
        <v>6454</v>
      </c>
      <c r="J51" s="65" t="s">
        <v>6455</v>
      </c>
      <c r="K51" s="65" t="s">
        <v>6456</v>
      </c>
      <c r="L51" s="68" t="s">
        <v>314</v>
      </c>
      <c r="M51" s="65" t="s">
        <v>5</v>
      </c>
      <c r="N51" s="68">
        <v>38127</v>
      </c>
      <c r="O51" s="118"/>
      <c r="P51" s="284">
        <v>30.313922906032602</v>
      </c>
      <c r="Q51" s="284">
        <v>-95.388550762119394</v>
      </c>
      <c r="R51" s="296">
        <v>350</v>
      </c>
      <c r="S51" s="288">
        <v>30000</v>
      </c>
      <c r="T51" s="68" t="s">
        <v>774</v>
      </c>
      <c r="U51" s="68" t="s">
        <v>6457</v>
      </c>
      <c r="V51" s="65" t="s">
        <v>6458</v>
      </c>
      <c r="W51" s="68" t="s">
        <v>6435</v>
      </c>
      <c r="X51" s="68" t="s">
        <v>6459</v>
      </c>
      <c r="Y51" s="68" t="s">
        <v>960</v>
      </c>
      <c r="Z51" s="91" t="s">
        <v>174</v>
      </c>
      <c r="AA51" s="108">
        <v>44780</v>
      </c>
      <c r="AB51" s="65" t="s">
        <v>6460</v>
      </c>
      <c r="AC51" s="68" t="s">
        <v>6462</v>
      </c>
      <c r="AD51" s="101" t="s">
        <v>6461</v>
      </c>
      <c r="AE51" s="235" t="s">
        <v>6454</v>
      </c>
      <c r="AF51" s="206">
        <f t="shared" si="1"/>
        <v>29</v>
      </c>
      <c r="AG51" s="206"/>
      <c r="AH51" s="206"/>
      <c r="AI51" s="206"/>
      <c r="AJ51" s="206"/>
    </row>
    <row r="52" spans="1:36" ht="90">
      <c r="A52" s="93">
        <v>3051</v>
      </c>
      <c r="B52" s="65" t="s">
        <v>201</v>
      </c>
      <c r="C52" s="65" t="s">
        <v>748</v>
      </c>
      <c r="D52" s="65" t="s">
        <v>8511</v>
      </c>
      <c r="E52" s="65" t="s">
        <v>166</v>
      </c>
      <c r="F52" s="65" t="s">
        <v>8512</v>
      </c>
      <c r="G52" s="65" t="s">
        <v>32</v>
      </c>
      <c r="H52" s="65" t="s">
        <v>4940</v>
      </c>
      <c r="I52" s="326" t="s">
        <v>1268</v>
      </c>
      <c r="J52" s="65"/>
      <c r="K52" s="65" t="s">
        <v>8513</v>
      </c>
      <c r="L52" s="68" t="s">
        <v>444</v>
      </c>
      <c r="M52" s="68" t="s">
        <v>5</v>
      </c>
      <c r="N52" s="68"/>
      <c r="O52" s="118"/>
      <c r="P52" s="840">
        <v>43.016193000000001</v>
      </c>
      <c r="Q52" s="840">
        <v>-83.705521000000005</v>
      </c>
      <c r="R52" s="106" t="s">
        <v>9083</v>
      </c>
      <c r="S52" s="448"/>
      <c r="T52" s="68"/>
      <c r="U52" s="68"/>
      <c r="V52" s="68"/>
      <c r="W52" s="68"/>
      <c r="X52" s="68"/>
      <c r="Y52" s="68"/>
      <c r="Z52" s="58" t="s">
        <v>8166</v>
      </c>
      <c r="AA52" s="108">
        <v>45560</v>
      </c>
      <c r="AB52" s="326" t="s">
        <v>6365</v>
      </c>
      <c r="AC52" s="68"/>
      <c r="AD52" s="101" t="s">
        <v>8569</v>
      </c>
      <c r="AE52" s="206"/>
      <c r="AF52" s="206">
        <f t="shared" si="1"/>
        <v>28</v>
      </c>
      <c r="AG52" s="206"/>
      <c r="AH52" s="206"/>
      <c r="AI52" s="206"/>
      <c r="AJ52" s="206"/>
    </row>
    <row r="53" spans="1:36" ht="108" customHeight="1">
      <c r="A53" s="93">
        <v>3052</v>
      </c>
      <c r="B53" s="436" t="s">
        <v>163</v>
      </c>
      <c r="C53" s="436" t="s">
        <v>748</v>
      </c>
      <c r="D53" s="436" t="s">
        <v>6463</v>
      </c>
      <c r="E53" s="436" t="s">
        <v>166</v>
      </c>
      <c r="F53" s="65" t="s">
        <v>6464</v>
      </c>
      <c r="G53" s="65" t="s">
        <v>6194</v>
      </c>
      <c r="H53" s="65" t="s">
        <v>6465</v>
      </c>
      <c r="I53" s="65" t="s">
        <v>6466</v>
      </c>
      <c r="J53" s="65" t="s">
        <v>6467</v>
      </c>
      <c r="K53" s="65" t="s">
        <v>4814</v>
      </c>
      <c r="L53" s="65" t="s">
        <v>771</v>
      </c>
      <c r="M53" s="65" t="s">
        <v>5</v>
      </c>
      <c r="N53" s="65" t="s">
        <v>6468</v>
      </c>
      <c r="O53" s="118" t="s">
        <v>6469</v>
      </c>
      <c r="P53" s="65">
        <v>29.618599633381798</v>
      </c>
      <c r="Q53" s="436">
        <v>-98.476759848480995</v>
      </c>
      <c r="R53" s="128" t="s">
        <v>6694</v>
      </c>
      <c r="S53" s="372">
        <v>1</v>
      </c>
      <c r="T53" s="65" t="s">
        <v>774</v>
      </c>
      <c r="U53" s="65" t="s">
        <v>6463</v>
      </c>
      <c r="V53" s="65" t="s">
        <v>6466</v>
      </c>
      <c r="W53" s="65" t="s">
        <v>6470</v>
      </c>
      <c r="X53" s="65" t="s">
        <v>771</v>
      </c>
      <c r="Y53" s="65" t="s">
        <v>5</v>
      </c>
      <c r="Z53" s="58" t="s">
        <v>776</v>
      </c>
      <c r="AA53" s="108">
        <v>45334</v>
      </c>
      <c r="AB53" s="65" t="s">
        <v>319</v>
      </c>
      <c r="AC53" s="65"/>
      <c r="AD53" s="65" t="s">
        <v>9111</v>
      </c>
      <c r="AE53" s="436"/>
      <c r="AF53" s="68">
        <f t="shared" si="1"/>
        <v>23</v>
      </c>
      <c r="AG53" s="436" t="s">
        <v>6472</v>
      </c>
      <c r="AH53" s="436" t="s">
        <v>6474</v>
      </c>
      <c r="AI53" s="436" t="s">
        <v>6473</v>
      </c>
      <c r="AJ53" s="206"/>
    </row>
    <row r="54" spans="1:36" ht="108" customHeight="1">
      <c r="A54" s="93">
        <v>3053</v>
      </c>
      <c r="B54" s="65" t="s">
        <v>176</v>
      </c>
      <c r="C54" s="65" t="s">
        <v>748</v>
      </c>
      <c r="D54" s="65" t="s">
        <v>6475</v>
      </c>
      <c r="E54" s="65" t="s">
        <v>178</v>
      </c>
      <c r="F54" s="65" t="s">
        <v>6475</v>
      </c>
      <c r="G54" s="65" t="s">
        <v>7</v>
      </c>
      <c r="H54" s="65" t="s">
        <v>6476</v>
      </c>
      <c r="I54" s="65" t="s">
        <v>5353</v>
      </c>
      <c r="J54" t="s">
        <v>6477</v>
      </c>
      <c r="K54" t="s">
        <v>6478</v>
      </c>
      <c r="L54" t="s">
        <v>736</v>
      </c>
      <c r="M54" s="65" t="s">
        <v>5</v>
      </c>
      <c r="N54" s="945" t="s">
        <v>6479</v>
      </c>
      <c r="O54" t="s">
        <v>6480</v>
      </c>
      <c r="P54" s="284">
        <v>30.968413265294199</v>
      </c>
      <c r="Q54" s="284">
        <v>-88.026798317740202</v>
      </c>
      <c r="R54" s="128">
        <v>150</v>
      </c>
      <c r="S54" s="98"/>
      <c r="T54" s="68"/>
      <c r="U54" s="68" t="s">
        <v>5351</v>
      </c>
      <c r="V54" s="68" t="s">
        <v>5353</v>
      </c>
      <c r="W54" s="68" t="s">
        <v>5358</v>
      </c>
      <c r="X54" s="68" t="s">
        <v>5359</v>
      </c>
      <c r="Y54" s="68" t="s">
        <v>5360</v>
      </c>
      <c r="Z54" s="91" t="s">
        <v>174</v>
      </c>
      <c r="AA54" s="108">
        <v>45304</v>
      </c>
      <c r="AB54" s="65" t="s">
        <v>6481</v>
      </c>
      <c r="AC54" s="68"/>
      <c r="AD54" s="101" t="s">
        <v>5361</v>
      </c>
      <c r="AE54" s="360" t="s">
        <v>5353</v>
      </c>
      <c r="AF54" s="206">
        <f t="shared" si="1"/>
        <v>28</v>
      </c>
      <c r="AG54" t="s">
        <v>6482</v>
      </c>
      <c r="AH54" t="s">
        <v>6484</v>
      </c>
      <c r="AI54" s="301" t="s">
        <v>6483</v>
      </c>
      <c r="AJ54" s="206"/>
    </row>
    <row r="55" spans="1:36" ht="108" customHeight="1">
      <c r="A55" s="93">
        <v>3054</v>
      </c>
      <c r="B55" s="65" t="s">
        <v>176</v>
      </c>
      <c r="C55" s="65" t="s">
        <v>748</v>
      </c>
      <c r="D55" s="65" t="s">
        <v>6475</v>
      </c>
      <c r="E55" s="65" t="s">
        <v>178</v>
      </c>
      <c r="F55" s="65" t="s">
        <v>6475</v>
      </c>
      <c r="G55" s="65" t="s">
        <v>7</v>
      </c>
      <c r="H55" s="65" t="s">
        <v>8568</v>
      </c>
      <c r="I55" s="65" t="s">
        <v>5353</v>
      </c>
      <c r="J55" t="s">
        <v>6485</v>
      </c>
      <c r="K55" t="s">
        <v>3569</v>
      </c>
      <c r="L55" t="s">
        <v>1022</v>
      </c>
      <c r="M55" s="65" t="s">
        <v>5</v>
      </c>
      <c r="N55" s="945">
        <v>54313</v>
      </c>
      <c r="O55" t="s">
        <v>6486</v>
      </c>
      <c r="P55" s="284">
        <v>44.581107565082398</v>
      </c>
      <c r="Q55" s="284">
        <v>-88.062901626038396</v>
      </c>
      <c r="R55" s="128">
        <v>30</v>
      </c>
      <c r="S55" s="98"/>
      <c r="T55" s="68"/>
      <c r="U55" s="68" t="s">
        <v>5351</v>
      </c>
      <c r="V55" s="68" t="s">
        <v>5353</v>
      </c>
      <c r="W55" s="68" t="s">
        <v>5358</v>
      </c>
      <c r="X55" s="68" t="s">
        <v>5359</v>
      </c>
      <c r="Y55" s="68" t="s">
        <v>5360</v>
      </c>
      <c r="Z55" s="91" t="s">
        <v>174</v>
      </c>
      <c r="AA55" s="108">
        <v>45304</v>
      </c>
      <c r="AB55" s="65" t="s">
        <v>6487</v>
      </c>
      <c r="AC55" s="68" t="s">
        <v>6488</v>
      </c>
      <c r="AD55" s="101" t="s">
        <v>5361</v>
      </c>
      <c r="AE55" s="360" t="s">
        <v>5353</v>
      </c>
      <c r="AF55" s="206">
        <f t="shared" si="1"/>
        <v>28</v>
      </c>
      <c r="AG55" t="s">
        <v>6489</v>
      </c>
      <c r="AH55" t="s">
        <v>6491</v>
      </c>
      <c r="AI55" s="301" t="s">
        <v>6490</v>
      </c>
      <c r="AJ55" s="206"/>
    </row>
    <row r="56" spans="1:36" ht="105">
      <c r="A56" s="93">
        <v>3055</v>
      </c>
      <c r="B56" s="65" t="s">
        <v>176</v>
      </c>
      <c r="C56" s="65" t="s">
        <v>748</v>
      </c>
      <c r="D56" s="65" t="s">
        <v>3201</v>
      </c>
      <c r="E56" s="65" t="s">
        <v>178</v>
      </c>
      <c r="F56" s="65" t="s">
        <v>6492</v>
      </c>
      <c r="G56" s="65" t="s">
        <v>6160</v>
      </c>
      <c r="H56" s="65" t="s">
        <v>2606</v>
      </c>
      <c r="I56" s="65" t="s">
        <v>6493</v>
      </c>
      <c r="J56" s="65" t="s">
        <v>6494</v>
      </c>
      <c r="K56" s="65" t="s">
        <v>6495</v>
      </c>
      <c r="L56" s="68" t="s">
        <v>1365</v>
      </c>
      <c r="M56" s="68" t="s">
        <v>5</v>
      </c>
      <c r="N56" s="68">
        <v>16433</v>
      </c>
      <c r="O56" s="118" t="s">
        <v>3205</v>
      </c>
      <c r="P56" s="284">
        <v>41.714734150127299</v>
      </c>
      <c r="Q56" s="284">
        <v>-80.143557888798796</v>
      </c>
      <c r="R56" s="288">
        <v>230</v>
      </c>
      <c r="S56" s="288"/>
      <c r="T56" s="68"/>
      <c r="U56" s="68" t="s">
        <v>3206</v>
      </c>
      <c r="V56" s="68" t="s">
        <v>6493</v>
      </c>
      <c r="W56" s="68" t="s">
        <v>3207</v>
      </c>
      <c r="X56" s="68" t="s">
        <v>190</v>
      </c>
      <c r="Y56" s="68" t="s">
        <v>5</v>
      </c>
      <c r="Z56" s="58" t="s">
        <v>174</v>
      </c>
      <c r="AA56" s="108">
        <v>44780</v>
      </c>
      <c r="AB56" s="65" t="s">
        <v>6496</v>
      </c>
      <c r="AC56" s="68"/>
      <c r="AD56" s="101" t="s">
        <v>6497</v>
      </c>
      <c r="AE56" s="235" t="s">
        <v>3203</v>
      </c>
      <c r="AF56" s="206">
        <f t="shared" si="1"/>
        <v>23</v>
      </c>
      <c r="AG56" s="206"/>
      <c r="AH56" s="206"/>
      <c r="AI56" s="206"/>
      <c r="AJ56" s="206"/>
    </row>
    <row r="57" spans="1:36" ht="120">
      <c r="A57" s="93">
        <v>3056</v>
      </c>
      <c r="B57" s="65" t="s">
        <v>176</v>
      </c>
      <c r="C57" s="65" t="s">
        <v>748</v>
      </c>
      <c r="D57" s="65" t="s">
        <v>6498</v>
      </c>
      <c r="E57" s="65" t="s">
        <v>178</v>
      </c>
      <c r="F57" s="65" t="s">
        <v>6499</v>
      </c>
      <c r="G57" s="65" t="s">
        <v>6160</v>
      </c>
      <c r="H57" s="65" t="s">
        <v>7</v>
      </c>
      <c r="I57" s="65" t="s">
        <v>6500</v>
      </c>
      <c r="J57" s="65" t="s">
        <v>6501</v>
      </c>
      <c r="K57" s="65" t="s">
        <v>3447</v>
      </c>
      <c r="L57" s="68" t="s">
        <v>1365</v>
      </c>
      <c r="M57" s="68" t="s">
        <v>5</v>
      </c>
      <c r="N57" s="68">
        <v>15222</v>
      </c>
      <c r="O57" s="118" t="s">
        <v>6502</v>
      </c>
      <c r="P57" s="284">
        <v>40.440118680692898</v>
      </c>
      <c r="Q57" s="284">
        <v>-80.003446616041103</v>
      </c>
      <c r="R57" s="287">
        <v>2573</v>
      </c>
      <c r="S57" s="290"/>
      <c r="T57" s="68"/>
      <c r="U57" s="68" t="s">
        <v>6503</v>
      </c>
      <c r="V57" s="68" t="s">
        <v>6504</v>
      </c>
      <c r="W57" s="68" t="s">
        <v>3447</v>
      </c>
      <c r="X57" s="68" t="s">
        <v>1365</v>
      </c>
      <c r="Y57" s="68" t="s">
        <v>5</v>
      </c>
      <c r="Z57" s="58" t="s">
        <v>8727</v>
      </c>
      <c r="AA57" s="108" t="s">
        <v>8882</v>
      </c>
      <c r="AB57" s="65" t="s">
        <v>6505</v>
      </c>
      <c r="AC57" s="65" t="s">
        <v>6507</v>
      </c>
      <c r="AD57" s="321" t="s">
        <v>6506</v>
      </c>
      <c r="AE57" s="1079" t="s">
        <v>6508</v>
      </c>
      <c r="AF57" s="406">
        <f t="shared" si="1"/>
        <v>15</v>
      </c>
      <c r="AG57" t="s">
        <v>8847</v>
      </c>
      <c r="AH57" t="s">
        <v>8848</v>
      </c>
      <c r="AI57" s="945" t="s">
        <v>8881</v>
      </c>
      <c r="AJ57" s="206"/>
    </row>
    <row r="58" spans="1:36" ht="101.1" customHeight="1">
      <c r="A58" s="93">
        <v>3057</v>
      </c>
      <c r="B58" s="65" t="s">
        <v>176</v>
      </c>
      <c r="C58" s="65" t="s">
        <v>748</v>
      </c>
      <c r="D58" s="65" t="s">
        <v>6509</v>
      </c>
      <c r="E58" s="65" t="s">
        <v>178</v>
      </c>
      <c r="F58" s="65" t="s">
        <v>6509</v>
      </c>
      <c r="G58" s="65" t="s">
        <v>6144</v>
      </c>
      <c r="H58" s="65" t="s">
        <v>6145</v>
      </c>
      <c r="I58" s="65" t="s">
        <v>6510</v>
      </c>
      <c r="J58" s="65" t="s">
        <v>6511</v>
      </c>
      <c r="K58" s="65" t="s">
        <v>6512</v>
      </c>
      <c r="L58" s="68" t="s">
        <v>184</v>
      </c>
      <c r="M58" s="68" t="s">
        <v>5</v>
      </c>
      <c r="N58" s="68">
        <v>89706</v>
      </c>
      <c r="O58" s="118"/>
      <c r="P58" s="284">
        <v>39.200319715961598</v>
      </c>
      <c r="Q58" s="284">
        <v>-119.736558077491</v>
      </c>
      <c r="R58" s="106">
        <v>707</v>
      </c>
      <c r="S58" s="448">
        <v>72000</v>
      </c>
      <c r="T58" s="68" t="s">
        <v>774</v>
      </c>
      <c r="U58" s="65" t="s">
        <v>6509</v>
      </c>
      <c r="V58" s="68" t="s">
        <v>6510</v>
      </c>
      <c r="W58" s="68" t="s">
        <v>6512</v>
      </c>
      <c r="X58" s="68" t="s">
        <v>184</v>
      </c>
      <c r="Y58" s="68" t="s">
        <v>5</v>
      </c>
      <c r="Z58" s="58" t="s">
        <v>8068</v>
      </c>
      <c r="AA58" s="120" t="s">
        <v>8302</v>
      </c>
      <c r="AB58" s="65"/>
      <c r="AC58" s="68"/>
      <c r="AD58" s="101" t="s">
        <v>8364</v>
      </c>
      <c r="AE58" s="206" t="s">
        <v>6513</v>
      </c>
      <c r="AF58" s="406">
        <f t="shared" si="1"/>
        <v>30</v>
      </c>
      <c r="AG58" s="206"/>
      <c r="AH58" s="206"/>
      <c r="AI58" s="206"/>
      <c r="AJ58" s="206"/>
    </row>
    <row r="59" spans="1:36" ht="120">
      <c r="A59" s="93">
        <v>3058</v>
      </c>
      <c r="B59" s="65" t="s">
        <v>176</v>
      </c>
      <c r="C59" s="65" t="s">
        <v>748</v>
      </c>
      <c r="D59" s="65" t="s">
        <v>6701</v>
      </c>
      <c r="E59" s="65" t="s">
        <v>166</v>
      </c>
      <c r="F59" s="65" t="s">
        <v>6701</v>
      </c>
      <c r="G59" s="65" t="s">
        <v>6702</v>
      </c>
      <c r="H59" s="65" t="s">
        <v>8358</v>
      </c>
      <c r="I59" s="326" t="s">
        <v>6703</v>
      </c>
      <c r="J59" s="65" t="s">
        <v>6704</v>
      </c>
      <c r="K59" s="65" t="s">
        <v>2192</v>
      </c>
      <c r="L59" s="68" t="s">
        <v>172</v>
      </c>
      <c r="M59" s="68" t="s">
        <v>5</v>
      </c>
      <c r="N59" s="68">
        <v>95138</v>
      </c>
      <c r="O59" s="118"/>
      <c r="P59" s="284">
        <v>37.261374413940601</v>
      </c>
      <c r="Q59" s="284">
        <v>-121.784331857672</v>
      </c>
      <c r="R59" s="106">
        <v>62</v>
      </c>
      <c r="S59" s="448"/>
      <c r="T59" s="68"/>
      <c r="U59" s="65" t="s">
        <v>6705</v>
      </c>
      <c r="V59" s="68" t="s">
        <v>6706</v>
      </c>
      <c r="W59" s="68" t="s">
        <v>2192</v>
      </c>
      <c r="X59" s="68" t="s">
        <v>172</v>
      </c>
      <c r="Y59" s="68" t="s">
        <v>5</v>
      </c>
      <c r="Z59" s="58" t="s">
        <v>8068</v>
      </c>
      <c r="AA59" s="120" t="s">
        <v>8143</v>
      </c>
      <c r="AB59" s="65" t="s">
        <v>6707</v>
      </c>
      <c r="AC59" s="68" t="s">
        <v>6708</v>
      </c>
      <c r="AD59" s="101" t="s">
        <v>6709</v>
      </c>
      <c r="AE59" s="206"/>
      <c r="AF59" s="206">
        <f t="shared" si="1"/>
        <v>27</v>
      </c>
      <c r="AG59" s="206"/>
      <c r="AH59" s="206"/>
      <c r="AI59" s="206"/>
      <c r="AJ59" s="206"/>
    </row>
    <row r="60" spans="1:36" ht="75">
      <c r="A60" s="93">
        <v>3059</v>
      </c>
      <c r="B60" s="65" t="s">
        <v>176</v>
      </c>
      <c r="C60" s="65" t="s">
        <v>748</v>
      </c>
      <c r="D60" s="65" t="s">
        <v>6514</v>
      </c>
      <c r="E60" s="65" t="s">
        <v>166</v>
      </c>
      <c r="F60" s="65" t="s">
        <v>6515</v>
      </c>
      <c r="G60" s="65" t="s">
        <v>6181</v>
      </c>
      <c r="H60" s="65" t="s">
        <v>6516</v>
      </c>
      <c r="I60" s="65" t="s">
        <v>6517</v>
      </c>
      <c r="J60" s="65" t="s">
        <v>6518</v>
      </c>
      <c r="K60" s="65" t="s">
        <v>6519</v>
      </c>
      <c r="L60" s="68" t="s">
        <v>756</v>
      </c>
      <c r="M60" s="68" t="s">
        <v>5</v>
      </c>
      <c r="N60" s="303" t="s">
        <v>6520</v>
      </c>
      <c r="O60" s="118" t="s">
        <v>6521</v>
      </c>
      <c r="P60" s="284">
        <v>42.244432084595303</v>
      </c>
      <c r="Q60" s="284">
        <v>-71.434142989010496</v>
      </c>
      <c r="R60" s="285"/>
      <c r="S60" s="288">
        <v>3000</v>
      </c>
      <c r="T60" s="68" t="s">
        <v>774</v>
      </c>
      <c r="U60" s="65" t="s">
        <v>6514</v>
      </c>
      <c r="V60" s="68" t="s">
        <v>6517</v>
      </c>
      <c r="W60" s="68" t="s">
        <v>6522</v>
      </c>
      <c r="X60" s="68" t="s">
        <v>1704</v>
      </c>
      <c r="Y60" s="68" t="s">
        <v>940</v>
      </c>
      <c r="Z60" s="58" t="s">
        <v>174</v>
      </c>
      <c r="AA60" s="108">
        <v>44797</v>
      </c>
      <c r="AB60" s="65" t="s">
        <v>6523</v>
      </c>
      <c r="AC60" s="65"/>
      <c r="AD60" s="101" t="s">
        <v>6524</v>
      </c>
      <c r="AE60" s="235" t="s">
        <v>6525</v>
      </c>
      <c r="AF60" s="206">
        <f t="shared" si="1"/>
        <v>27</v>
      </c>
      <c r="AG60" s="206"/>
      <c r="AH60" s="206"/>
      <c r="AI60" s="206"/>
      <c r="AJ60" s="206"/>
    </row>
    <row r="61" spans="1:36" ht="56.1" customHeight="1">
      <c r="A61" s="93">
        <v>3060</v>
      </c>
      <c r="B61" s="436" t="s">
        <v>163</v>
      </c>
      <c r="C61" s="436" t="s">
        <v>748</v>
      </c>
      <c r="D61" s="436" t="s">
        <v>6526</v>
      </c>
      <c r="E61" s="436" t="s">
        <v>166</v>
      </c>
      <c r="F61" s="436" t="s">
        <v>6526</v>
      </c>
      <c r="G61" s="436" t="s">
        <v>6235</v>
      </c>
      <c r="H61" s="436" t="s">
        <v>6527</v>
      </c>
      <c r="I61" s="65" t="s">
        <v>6528</v>
      </c>
      <c r="J61" s="65" t="s">
        <v>6529</v>
      </c>
      <c r="K61" s="65" t="s">
        <v>1391</v>
      </c>
      <c r="L61" s="65" t="s">
        <v>172</v>
      </c>
      <c r="M61" s="65" t="s">
        <v>5</v>
      </c>
      <c r="N61" s="65" t="s">
        <v>6530</v>
      </c>
      <c r="O61" s="118" t="s">
        <v>6473</v>
      </c>
      <c r="P61" s="65">
        <v>37.782687350217699</v>
      </c>
      <c r="Q61" s="65">
        <v>-122.27095993950201</v>
      </c>
      <c r="R61" s="963">
        <v>35</v>
      </c>
      <c r="S61" s="372">
        <v>500000</v>
      </c>
      <c r="T61" s="65" t="s">
        <v>6531</v>
      </c>
      <c r="U61" s="65" t="s">
        <v>6526</v>
      </c>
      <c r="V61" s="65" t="s">
        <v>6528</v>
      </c>
      <c r="W61" s="65" t="s">
        <v>1391</v>
      </c>
      <c r="X61" s="65" t="s">
        <v>172</v>
      </c>
      <c r="Y61" s="65" t="s">
        <v>5</v>
      </c>
      <c r="Z61" s="58" t="s">
        <v>776</v>
      </c>
      <c r="AA61" s="108">
        <v>45334</v>
      </c>
      <c r="AB61" s="65" t="s">
        <v>319</v>
      </c>
      <c r="AC61" s="65"/>
      <c r="AD61" s="65" t="s">
        <v>6532</v>
      </c>
      <c r="AE61" s="65"/>
      <c r="AF61" s="68">
        <f t="shared" si="1"/>
        <v>26</v>
      </c>
      <c r="AG61" s="65" t="s">
        <v>6533</v>
      </c>
      <c r="AH61" s="65" t="s">
        <v>3262</v>
      </c>
      <c r="AI61" s="65" t="s">
        <v>6534</v>
      </c>
      <c r="AJ61" s="206"/>
    </row>
    <row r="62" spans="1:36" ht="75">
      <c r="A62" s="93">
        <v>3061</v>
      </c>
      <c r="B62" s="65" t="s">
        <v>201</v>
      </c>
      <c r="C62" s="65" t="s">
        <v>748</v>
      </c>
      <c r="D62" s="68" t="s">
        <v>8566</v>
      </c>
      <c r="E62" s="65" t="s">
        <v>166</v>
      </c>
      <c r="F62" s="68" t="s">
        <v>8526</v>
      </c>
      <c r="G62" s="417" t="s">
        <v>7</v>
      </c>
      <c r="H62" s="417" t="s">
        <v>868</v>
      </c>
      <c r="I62" s="326" t="s">
        <v>977</v>
      </c>
      <c r="J62" s="417"/>
      <c r="K62" s="65" t="s">
        <v>6272</v>
      </c>
      <c r="L62" s="68" t="s">
        <v>805</v>
      </c>
      <c r="M62" s="68" t="s">
        <v>5</v>
      </c>
      <c r="N62" s="921"/>
      <c r="O62" s="437"/>
      <c r="P62" s="840">
        <v>33.493316999999998</v>
      </c>
      <c r="Q62" s="840">
        <v>-80.855414999999994</v>
      </c>
      <c r="R62" s="106" t="s">
        <v>9112</v>
      </c>
      <c r="S62" s="448"/>
      <c r="T62" s="68"/>
      <c r="U62" s="68"/>
      <c r="V62" s="68"/>
      <c r="W62" s="68"/>
      <c r="X62" s="68"/>
      <c r="Y62" s="68"/>
      <c r="Z62" s="58" t="s">
        <v>8166</v>
      </c>
      <c r="AA62" s="108">
        <v>45560</v>
      </c>
      <c r="AB62" s="326" t="s">
        <v>6365</v>
      </c>
      <c r="AC62" s="921"/>
      <c r="AD62" s="421" t="s">
        <v>8567</v>
      </c>
      <c r="AE62" s="206"/>
      <c r="AF62" s="206">
        <f t="shared" si="1"/>
        <v>28</v>
      </c>
      <c r="AG62" s="438"/>
      <c r="AH62" s="438"/>
      <c r="AI62" s="438"/>
      <c r="AJ62" s="206"/>
    </row>
    <row r="63" spans="1:36" ht="60">
      <c r="A63" s="93">
        <v>3062</v>
      </c>
      <c r="B63" s="174" t="s">
        <v>398</v>
      </c>
      <c r="C63" s="174" t="s">
        <v>748</v>
      </c>
      <c r="D63" s="65" t="s">
        <v>2268</v>
      </c>
      <c r="E63" s="65" t="s">
        <v>178</v>
      </c>
      <c r="F63" s="65" t="s">
        <v>6535</v>
      </c>
      <c r="G63" s="174" t="s">
        <v>6150</v>
      </c>
      <c r="H63" s="174" t="s">
        <v>7</v>
      </c>
      <c r="I63" s="65" t="s">
        <v>2269</v>
      </c>
      <c r="J63" s="65" t="s">
        <v>6536</v>
      </c>
      <c r="K63" s="65" t="s">
        <v>1886</v>
      </c>
      <c r="L63" s="68" t="s">
        <v>739</v>
      </c>
      <c r="M63" s="68" t="s">
        <v>5</v>
      </c>
      <c r="N63" s="303">
        <v>80023</v>
      </c>
      <c r="O63" s="118"/>
      <c r="P63" s="284">
        <v>39.970658439831404</v>
      </c>
      <c r="Q63" s="284">
        <v>-104.981365876241</v>
      </c>
      <c r="R63" s="285" t="s">
        <v>9092</v>
      </c>
      <c r="S63" s="288">
        <v>30</v>
      </c>
      <c r="T63" s="65" t="s">
        <v>6537</v>
      </c>
      <c r="U63" s="65" t="s">
        <v>2268</v>
      </c>
      <c r="V63" s="68" t="s">
        <v>2269</v>
      </c>
      <c r="W63" s="68" t="s">
        <v>2271</v>
      </c>
      <c r="X63" s="68" t="s">
        <v>739</v>
      </c>
      <c r="Y63" s="68" t="s">
        <v>5</v>
      </c>
      <c r="Z63" s="58" t="s">
        <v>174</v>
      </c>
      <c r="AA63" s="108">
        <v>45096</v>
      </c>
      <c r="AB63" s="65" t="s">
        <v>6538</v>
      </c>
      <c r="AC63" s="65" t="s">
        <v>6540</v>
      </c>
      <c r="AD63" s="101" t="s">
        <v>6539</v>
      </c>
      <c r="AE63" s="235" t="s">
        <v>2276</v>
      </c>
      <c r="AF63" s="206">
        <f t="shared" si="1"/>
        <v>18</v>
      </c>
      <c r="AG63" s="206"/>
      <c r="AH63" s="206"/>
      <c r="AI63" s="206"/>
      <c r="AJ63" s="206"/>
    </row>
    <row r="64" spans="1:36" ht="90">
      <c r="A64" s="93">
        <v>3063</v>
      </c>
      <c r="B64" s="174" t="s">
        <v>201</v>
      </c>
      <c r="C64" s="174" t="s">
        <v>748</v>
      </c>
      <c r="D64" s="65" t="s">
        <v>6541</v>
      </c>
      <c r="E64" s="65" t="s">
        <v>178</v>
      </c>
      <c r="F64" s="65" t="s">
        <v>6553</v>
      </c>
      <c r="G64" s="174" t="s">
        <v>6160</v>
      </c>
      <c r="H64" s="174" t="s">
        <v>6543</v>
      </c>
      <c r="I64" s="65" t="s">
        <v>6544</v>
      </c>
      <c r="J64" s="65" t="s">
        <v>6554</v>
      </c>
      <c r="K64" s="65" t="s">
        <v>3135</v>
      </c>
      <c r="L64" s="68" t="s">
        <v>870</v>
      </c>
      <c r="M64" s="68" t="s">
        <v>5</v>
      </c>
      <c r="N64" s="303">
        <v>30906</v>
      </c>
      <c r="O64" s="118" t="s">
        <v>6555</v>
      </c>
      <c r="P64" s="284">
        <v>33.3695688015058</v>
      </c>
      <c r="Q64" s="284">
        <v>-82.0149720309511</v>
      </c>
      <c r="R64" s="285" t="s">
        <v>9077</v>
      </c>
      <c r="S64" s="288"/>
      <c r="T64" s="68"/>
      <c r="U64" s="65" t="s">
        <v>6549</v>
      </c>
      <c r="V64" s="68" t="s">
        <v>6544</v>
      </c>
      <c r="W64" s="68" t="s">
        <v>1520</v>
      </c>
      <c r="X64" s="65" t="s">
        <v>1521</v>
      </c>
      <c r="Y64" s="68" t="s">
        <v>1522</v>
      </c>
      <c r="Z64" s="58" t="s">
        <v>174</v>
      </c>
      <c r="AA64" s="108">
        <v>44899</v>
      </c>
      <c r="AB64" s="65" t="s">
        <v>1310</v>
      </c>
      <c r="AC64" s="65" t="s">
        <v>6556</v>
      </c>
      <c r="AD64" s="101" t="s">
        <v>6551</v>
      </c>
      <c r="AE64" s="235" t="s">
        <v>6552</v>
      </c>
      <c r="AF64" s="206">
        <f t="shared" si="1"/>
        <v>28</v>
      </c>
      <c r="AG64" s="206"/>
      <c r="AH64" s="206"/>
      <c r="AI64" s="206"/>
      <c r="AJ64" s="206"/>
    </row>
    <row r="65" spans="1:36" ht="43.35" customHeight="1">
      <c r="A65" s="93">
        <v>3064</v>
      </c>
      <c r="B65" s="174" t="s">
        <v>176</v>
      </c>
      <c r="C65" s="174" t="s">
        <v>748</v>
      </c>
      <c r="D65" s="65" t="s">
        <v>6541</v>
      </c>
      <c r="E65" s="65" t="s">
        <v>178</v>
      </c>
      <c r="F65" s="65" t="s">
        <v>6542</v>
      </c>
      <c r="G65" s="174" t="s">
        <v>6160</v>
      </c>
      <c r="H65" s="174" t="s">
        <v>6543</v>
      </c>
      <c r="I65" s="65" t="s">
        <v>6544</v>
      </c>
      <c r="J65" s="65" t="s">
        <v>6545</v>
      </c>
      <c r="K65" s="65" t="s">
        <v>6546</v>
      </c>
      <c r="L65" s="68" t="s">
        <v>1423</v>
      </c>
      <c r="M65" s="68" t="s">
        <v>5</v>
      </c>
      <c r="N65" s="303" t="s">
        <v>6547</v>
      </c>
      <c r="O65" s="118" t="s">
        <v>6548</v>
      </c>
      <c r="P65" s="284">
        <v>39.8467215526438</v>
      </c>
      <c r="Q65" s="284">
        <v>-75.211964959666702</v>
      </c>
      <c r="R65" s="285"/>
      <c r="S65" s="288"/>
      <c r="T65" s="68"/>
      <c r="U65" s="65" t="s">
        <v>6549</v>
      </c>
      <c r="V65" s="68" t="s">
        <v>6544</v>
      </c>
      <c r="W65" s="68" t="s">
        <v>1520</v>
      </c>
      <c r="X65" s="65" t="s">
        <v>1521</v>
      </c>
      <c r="Y65" s="68" t="s">
        <v>1522</v>
      </c>
      <c r="Z65" s="58" t="s">
        <v>174</v>
      </c>
      <c r="AA65" s="108">
        <v>45289</v>
      </c>
      <c r="AB65" s="65" t="s">
        <v>6550</v>
      </c>
      <c r="AC65" s="65"/>
      <c r="AD65" s="101" t="s">
        <v>6551</v>
      </c>
      <c r="AE65" s="235" t="s">
        <v>6552</v>
      </c>
      <c r="AF65" s="206">
        <f t="shared" si="1"/>
        <v>28</v>
      </c>
      <c r="AG65" s="206"/>
      <c r="AH65" s="206"/>
      <c r="AI65" s="206"/>
      <c r="AJ65" s="206"/>
    </row>
    <row r="66" spans="1:36" ht="51.6" customHeight="1">
      <c r="A66" s="93">
        <v>3065</v>
      </c>
      <c r="B66" s="174" t="s">
        <v>176</v>
      </c>
      <c r="C66" s="174" t="s">
        <v>748</v>
      </c>
      <c r="D66" s="65" t="s">
        <v>6557</v>
      </c>
      <c r="E66" s="65" t="s">
        <v>166</v>
      </c>
      <c r="F66" s="65" t="s">
        <v>6558</v>
      </c>
      <c r="G66" s="174" t="s">
        <v>6194</v>
      </c>
      <c r="H66" s="174" t="s">
        <v>4586</v>
      </c>
      <c r="I66" s="65" t="s">
        <v>6559</v>
      </c>
      <c r="J66" s="65" t="s">
        <v>6560</v>
      </c>
      <c r="K66" s="65" t="s">
        <v>6561</v>
      </c>
      <c r="L66" s="68" t="s">
        <v>444</v>
      </c>
      <c r="M66" s="68" t="s">
        <v>5</v>
      </c>
      <c r="N66" s="68">
        <v>48168</v>
      </c>
      <c r="O66" s="90" t="s">
        <v>6562</v>
      </c>
      <c r="P66" s="90">
        <v>42.395464082677002</v>
      </c>
      <c r="Q66" s="90">
        <v>-83.506983053773595</v>
      </c>
      <c r="R66" s="296">
        <v>63</v>
      </c>
      <c r="S66" s="288">
        <v>5000</v>
      </c>
      <c r="T66" s="68" t="s">
        <v>774</v>
      </c>
      <c r="U66" s="68" t="s">
        <v>6563</v>
      </c>
      <c r="V66" s="68" t="s">
        <v>6564</v>
      </c>
      <c r="W66" s="68" t="s">
        <v>2229</v>
      </c>
      <c r="X66" s="68" t="s">
        <v>1233</v>
      </c>
      <c r="Y66" s="68" t="s">
        <v>997</v>
      </c>
      <c r="Z66" s="58" t="s">
        <v>174</v>
      </c>
      <c r="AA66" s="108">
        <v>44780</v>
      </c>
      <c r="AB66" s="65" t="s">
        <v>6565</v>
      </c>
      <c r="AC66" s="65" t="s">
        <v>6567</v>
      </c>
      <c r="AD66" s="101" t="s">
        <v>6566</v>
      </c>
      <c r="AE66" s="304" t="s">
        <v>6568</v>
      </c>
      <c r="AF66" s="206">
        <f t="shared" ref="AF66:AF72" si="2">IF(LEN(TRIM(AD66))=0,0,LEN(TRIM(AD66))-LEN(SUBSTITUTE(AD66," ",""))+1)</f>
        <v>26</v>
      </c>
      <c r="AG66" s="206"/>
      <c r="AH66" s="206"/>
      <c r="AI66" s="206"/>
      <c r="AJ66" s="206"/>
    </row>
    <row r="67" spans="1:36" ht="46.35" customHeight="1">
      <c r="A67" s="93">
        <v>3066</v>
      </c>
      <c r="B67" s="174" t="s">
        <v>163</v>
      </c>
      <c r="C67" s="174" t="s">
        <v>748</v>
      </c>
      <c r="D67" s="65" t="s">
        <v>6569</v>
      </c>
      <c r="E67" s="65" t="s">
        <v>178</v>
      </c>
      <c r="F67" s="65" t="s">
        <v>6569</v>
      </c>
      <c r="G67" s="174" t="s">
        <v>6194</v>
      </c>
      <c r="H67" s="174" t="s">
        <v>4586</v>
      </c>
      <c r="I67" s="65" t="s">
        <v>6570</v>
      </c>
      <c r="J67" s="65" t="s">
        <v>6571</v>
      </c>
      <c r="K67" s="65" t="s">
        <v>1558</v>
      </c>
      <c r="L67" s="65" t="s">
        <v>172</v>
      </c>
      <c r="M67" s="65" t="s">
        <v>5</v>
      </c>
      <c r="N67" s="65">
        <v>92109</v>
      </c>
      <c r="O67" s="118" t="s">
        <v>6572</v>
      </c>
      <c r="P67" s="90">
        <v>32.771868755488697</v>
      </c>
      <c r="Q67" s="90">
        <v>-117.12481740952801</v>
      </c>
      <c r="R67" s="964">
        <v>14</v>
      </c>
      <c r="S67" s="288"/>
      <c r="T67" s="68"/>
      <c r="U67" s="294" t="s">
        <v>6569</v>
      </c>
      <c r="V67" s="65" t="s">
        <v>6570</v>
      </c>
      <c r="W67" s="65" t="s">
        <v>1558</v>
      </c>
      <c r="X67" s="65" t="s">
        <v>172</v>
      </c>
      <c r="Y67" s="65" t="s">
        <v>5</v>
      </c>
      <c r="Z67" s="58" t="s">
        <v>174</v>
      </c>
      <c r="AA67" s="108">
        <v>44891</v>
      </c>
      <c r="AB67" s="65" t="s">
        <v>6573</v>
      </c>
      <c r="AC67" s="120" t="s">
        <v>6575</v>
      </c>
      <c r="AD67" s="101" t="s">
        <v>6574</v>
      </c>
      <c r="AE67" s="304" t="s">
        <v>6576</v>
      </c>
      <c r="AF67" s="206">
        <f t="shared" si="2"/>
        <v>27</v>
      </c>
      <c r="AG67" s="206"/>
      <c r="AH67" s="206"/>
      <c r="AI67" s="206"/>
      <c r="AJ67" s="206"/>
    </row>
    <row r="68" spans="1:36" ht="156.94999999999999" customHeight="1">
      <c r="A68" s="93">
        <v>3067</v>
      </c>
      <c r="B68" s="174" t="s">
        <v>176</v>
      </c>
      <c r="C68" s="174" t="s">
        <v>748</v>
      </c>
      <c r="D68" s="65" t="s">
        <v>5046</v>
      </c>
      <c r="E68" s="65" t="s">
        <v>166</v>
      </c>
      <c r="F68" s="65" t="s">
        <v>6577</v>
      </c>
      <c r="G68" s="174" t="s">
        <v>6160</v>
      </c>
      <c r="H68" s="174" t="s">
        <v>6171</v>
      </c>
      <c r="I68" s="65" t="s">
        <v>6578</v>
      </c>
      <c r="J68" s="65" t="s">
        <v>6579</v>
      </c>
      <c r="K68" s="65" t="s">
        <v>4364</v>
      </c>
      <c r="L68" s="68" t="s">
        <v>858</v>
      </c>
      <c r="M68" s="68" t="s">
        <v>5</v>
      </c>
      <c r="N68" s="68">
        <v>26181</v>
      </c>
      <c r="O68" s="284" t="s">
        <v>6580</v>
      </c>
      <c r="P68" s="284">
        <v>39.266204607944502</v>
      </c>
      <c r="Q68" s="284">
        <v>-81.665644227720193</v>
      </c>
      <c r="R68" s="296">
        <v>1500</v>
      </c>
      <c r="S68" s="288"/>
      <c r="T68" s="68"/>
      <c r="U68" s="68" t="s">
        <v>5046</v>
      </c>
      <c r="V68" s="68" t="s">
        <v>6578</v>
      </c>
      <c r="W68" s="68" t="s">
        <v>5047</v>
      </c>
      <c r="X68" s="68" t="s">
        <v>5043</v>
      </c>
      <c r="Y68" s="68" t="s">
        <v>5</v>
      </c>
      <c r="Z68" s="58" t="s">
        <v>174</v>
      </c>
      <c r="AA68" s="108">
        <v>44780</v>
      </c>
      <c r="AB68" s="65" t="s">
        <v>6581</v>
      </c>
      <c r="AC68" s="68"/>
      <c r="AD68" s="101" t="s">
        <v>6582</v>
      </c>
      <c r="AE68" s="304" t="s">
        <v>6583</v>
      </c>
      <c r="AF68" s="206">
        <f t="shared" si="2"/>
        <v>28</v>
      </c>
      <c r="AG68" s="206"/>
      <c r="AH68" s="206"/>
      <c r="AI68" s="206"/>
      <c r="AJ68" s="206"/>
    </row>
    <row r="69" spans="1:36" ht="66" customHeight="1">
      <c r="A69" s="93">
        <v>3068</v>
      </c>
      <c r="B69" s="174" t="s">
        <v>201</v>
      </c>
      <c r="C69" s="174" t="s">
        <v>748</v>
      </c>
      <c r="D69" s="65" t="s">
        <v>8523</v>
      </c>
      <c r="E69" s="65" t="s">
        <v>178</v>
      </c>
      <c r="F69" s="68" t="s">
        <v>8523</v>
      </c>
      <c r="G69" s="65" t="s">
        <v>6194</v>
      </c>
      <c r="H69" s="65" t="s">
        <v>8587</v>
      </c>
      <c r="I69" s="326" t="s">
        <v>8524</v>
      </c>
      <c r="J69" s="65"/>
      <c r="K69" s="68" t="s">
        <v>8525</v>
      </c>
      <c r="L69" s="68" t="s">
        <v>771</v>
      </c>
      <c r="M69" s="68" t="s">
        <v>5</v>
      </c>
      <c r="N69" s="68"/>
      <c r="O69" s="118"/>
      <c r="P69" s="284">
        <v>29.7583686567861</v>
      </c>
      <c r="Q69" s="284">
        <v>-95.365656732564602</v>
      </c>
      <c r="R69" s="106"/>
      <c r="S69" s="448"/>
      <c r="T69" s="68"/>
      <c r="U69" s="68"/>
      <c r="V69" s="68"/>
      <c r="W69" s="68"/>
      <c r="X69" s="68"/>
      <c r="Y69" s="68"/>
      <c r="Z69" s="58" t="s">
        <v>8166</v>
      </c>
      <c r="AA69" s="108">
        <v>45560</v>
      </c>
      <c r="AB69" s="326" t="s">
        <v>6365</v>
      </c>
      <c r="AC69" s="68"/>
      <c r="AD69" s="101" t="s">
        <v>8565</v>
      </c>
      <c r="AE69" s="206"/>
      <c r="AF69" s="206">
        <f t="shared" si="2"/>
        <v>20</v>
      </c>
      <c r="AG69" s="206"/>
      <c r="AH69" s="206"/>
      <c r="AI69" s="206"/>
      <c r="AJ69" s="206"/>
    </row>
    <row r="70" spans="1:36" ht="137.1" customHeight="1">
      <c r="A70" s="93">
        <v>3069</v>
      </c>
      <c r="B70" s="174" t="s">
        <v>201</v>
      </c>
      <c r="C70" s="174" t="s">
        <v>748</v>
      </c>
      <c r="D70" s="65" t="s">
        <v>8516</v>
      </c>
      <c r="E70" s="65" t="s">
        <v>166</v>
      </c>
      <c r="F70" s="65" t="s">
        <v>8516</v>
      </c>
      <c r="G70" s="65" t="s">
        <v>32</v>
      </c>
      <c r="H70" s="65" t="s">
        <v>8584</v>
      </c>
      <c r="I70" s="326" t="s">
        <v>8517</v>
      </c>
      <c r="J70" s="65"/>
      <c r="K70" s="68" t="s">
        <v>8518</v>
      </c>
      <c r="L70" s="68" t="s">
        <v>736</v>
      </c>
      <c r="M70" s="68" t="s">
        <v>5</v>
      </c>
      <c r="N70" s="68"/>
      <c r="O70" s="118"/>
      <c r="P70" s="284">
        <v>34.7448251</v>
      </c>
      <c r="Q70" s="284">
        <v>-87.667685599999999</v>
      </c>
      <c r="R70" s="106" t="s">
        <v>9075</v>
      </c>
      <c r="S70" s="448"/>
      <c r="T70" s="68"/>
      <c r="U70" s="68"/>
      <c r="V70" s="68"/>
      <c r="W70" s="68"/>
      <c r="X70" s="68"/>
      <c r="Y70" s="68"/>
      <c r="Z70" s="58" t="s">
        <v>8166</v>
      </c>
      <c r="AA70" s="108">
        <v>45560</v>
      </c>
      <c r="AB70" s="326" t="s">
        <v>6365</v>
      </c>
      <c r="AC70" s="68"/>
      <c r="AD70" s="101" t="s">
        <v>8562</v>
      </c>
      <c r="AE70" s="206"/>
      <c r="AF70" s="206">
        <f t="shared" si="2"/>
        <v>20</v>
      </c>
      <c r="AG70" s="206"/>
      <c r="AH70" s="206"/>
      <c r="AI70" s="206"/>
      <c r="AJ70" s="206"/>
    </row>
    <row r="71" spans="1:36" ht="77.45" customHeight="1">
      <c r="A71" s="93">
        <v>3070</v>
      </c>
      <c r="B71" s="65" t="s">
        <v>163</v>
      </c>
      <c r="C71" s="65" t="s">
        <v>748</v>
      </c>
      <c r="D71" s="65" t="s">
        <v>6584</v>
      </c>
      <c r="E71" s="65" t="s">
        <v>166</v>
      </c>
      <c r="F71" s="65" t="s">
        <v>6584</v>
      </c>
      <c r="G71" s="65" t="s">
        <v>6160</v>
      </c>
      <c r="H71" s="65" t="s">
        <v>6585</v>
      </c>
      <c r="I71" s="65" t="s">
        <v>6586</v>
      </c>
      <c r="J71" s="65" t="s">
        <v>6587</v>
      </c>
      <c r="K71" s="65" t="s">
        <v>4751</v>
      </c>
      <c r="L71" s="68" t="s">
        <v>863</v>
      </c>
      <c r="M71" s="68" t="s">
        <v>5</v>
      </c>
      <c r="N71" s="68">
        <v>60201</v>
      </c>
      <c r="O71" s="118" t="s">
        <v>6588</v>
      </c>
      <c r="P71" s="90">
        <v>42.050554147766903</v>
      </c>
      <c r="Q71" s="90">
        <v>-87.684304686936002</v>
      </c>
      <c r="R71" s="293">
        <v>6</v>
      </c>
      <c r="S71" s="288">
        <v>1</v>
      </c>
      <c r="T71" s="68" t="s">
        <v>774</v>
      </c>
      <c r="U71" s="294" t="s">
        <v>6589</v>
      </c>
      <c r="V71" s="305" t="s">
        <v>6586</v>
      </c>
      <c r="W71" s="68" t="s">
        <v>4751</v>
      </c>
      <c r="X71" s="68" t="s">
        <v>863</v>
      </c>
      <c r="Y71" s="68" t="s">
        <v>5</v>
      </c>
      <c r="Z71" s="58" t="s">
        <v>174</v>
      </c>
      <c r="AA71" s="108">
        <v>44891</v>
      </c>
      <c r="AB71" s="58" t="s">
        <v>6590</v>
      </c>
      <c r="AC71" s="68"/>
      <c r="AD71" s="101" t="s">
        <v>6591</v>
      </c>
      <c r="AE71" s="235" t="s">
        <v>6586</v>
      </c>
      <c r="AF71" s="206">
        <f t="shared" si="2"/>
        <v>18</v>
      </c>
      <c r="AG71" s="206"/>
      <c r="AH71" s="206"/>
      <c r="AI71" s="206"/>
      <c r="AJ71" s="206"/>
    </row>
    <row r="72" spans="1:36" ht="45.6" customHeight="1">
      <c r="A72" s="93">
        <v>3071</v>
      </c>
      <c r="B72" s="65" t="s">
        <v>176</v>
      </c>
      <c r="C72" s="65" t="s">
        <v>748</v>
      </c>
      <c r="D72" s="65" t="s">
        <v>6592</v>
      </c>
      <c r="E72" s="65" t="s">
        <v>166</v>
      </c>
      <c r="F72" s="65" t="s">
        <v>6592</v>
      </c>
      <c r="G72" s="65" t="s">
        <v>6144</v>
      </c>
      <c r="H72" s="65" t="s">
        <v>6145</v>
      </c>
      <c r="I72" s="65" t="s">
        <v>6593</v>
      </c>
      <c r="J72" s="65" t="s">
        <v>6594</v>
      </c>
      <c r="K72" s="65" t="s">
        <v>6595</v>
      </c>
      <c r="L72" s="68" t="s">
        <v>151</v>
      </c>
      <c r="M72" s="68" t="s">
        <v>6</v>
      </c>
      <c r="N72" s="68" t="s">
        <v>6596</v>
      </c>
      <c r="O72" s="118"/>
      <c r="P72" s="284">
        <v>45.389414520554098</v>
      </c>
      <c r="Q72" s="284">
        <v>-72.780310229162197</v>
      </c>
      <c r="R72" s="106">
        <v>250</v>
      </c>
      <c r="S72" s="448">
        <v>25000</v>
      </c>
      <c r="T72" s="68" t="s">
        <v>774</v>
      </c>
      <c r="U72" s="65" t="s">
        <v>6597</v>
      </c>
      <c r="V72" s="68" t="s">
        <v>6598</v>
      </c>
      <c r="W72" s="590" t="s">
        <v>2230</v>
      </c>
      <c r="X72" s="590" t="s">
        <v>6599</v>
      </c>
      <c r="Y72" s="68" t="s">
        <v>997</v>
      </c>
      <c r="Z72" s="58" t="s">
        <v>318</v>
      </c>
      <c r="AA72" s="108">
        <v>45467</v>
      </c>
      <c r="AB72" s="65" t="s">
        <v>6593</v>
      </c>
      <c r="AC72" s="68"/>
      <c r="AD72" s="101" t="s">
        <v>8543</v>
      </c>
      <c r="AE72" s="206" t="s">
        <v>6600</v>
      </c>
      <c r="AF72" s="206">
        <f t="shared" si="2"/>
        <v>25</v>
      </c>
      <c r="AG72" s="206"/>
      <c r="AH72" s="206"/>
      <c r="AI72" s="206"/>
      <c r="AJ72" s="206"/>
    </row>
    <row r="73" spans="1:36" ht="143.1" customHeight="1">
      <c r="A73" s="93">
        <v>3072</v>
      </c>
      <c r="B73" s="65" t="s">
        <v>201</v>
      </c>
      <c r="C73" s="65" t="s">
        <v>748</v>
      </c>
      <c r="D73" s="65" t="s">
        <v>9195</v>
      </c>
      <c r="E73" s="65" t="s">
        <v>166</v>
      </c>
      <c r="F73" s="65" t="s">
        <v>9195</v>
      </c>
      <c r="G73" s="65" t="s">
        <v>6194</v>
      </c>
      <c r="H73" s="65" t="s">
        <v>4586</v>
      </c>
      <c r="I73" s="450" t="s">
        <v>9197</v>
      </c>
      <c r="J73" s="65"/>
      <c r="K73" s="65" t="s">
        <v>2271</v>
      </c>
      <c r="L73" s="68" t="s">
        <v>908</v>
      </c>
      <c r="M73" s="68" t="s">
        <v>5</v>
      </c>
      <c r="N73" s="68"/>
      <c r="O73" s="118"/>
      <c r="P73" s="284">
        <v>38.236010852728199</v>
      </c>
      <c r="Q73" s="284">
        <v>-85.7804395301401</v>
      </c>
      <c r="R73" s="106">
        <v>114</v>
      </c>
      <c r="S73" s="448">
        <v>12000</v>
      </c>
      <c r="T73" s="68" t="s">
        <v>774</v>
      </c>
      <c r="U73" s="65" t="s">
        <v>9195</v>
      </c>
      <c r="V73" t="s">
        <v>9197</v>
      </c>
      <c r="W73" s="68" t="s">
        <v>1391</v>
      </c>
      <c r="X73" s="68" t="s">
        <v>172</v>
      </c>
      <c r="Y73" s="68" t="s">
        <v>5</v>
      </c>
      <c r="Z73" s="58" t="s">
        <v>8245</v>
      </c>
      <c r="AA73" s="108">
        <v>45692</v>
      </c>
      <c r="AB73" s="65" t="s">
        <v>9198</v>
      </c>
      <c r="AC73" s="68"/>
      <c r="AD73" s="1" t="s">
        <v>9199</v>
      </c>
      <c r="AE73" s="206"/>
      <c r="AF73" s="206">
        <f>IF(LEN(TRIM(AD73))=0,0,LEN(TRIM(AD73))-LEN(SUBSTITUTE(AD73," ",""))+1)</f>
        <v>12</v>
      </c>
      <c r="AG73" s="206"/>
      <c r="AH73" s="206"/>
      <c r="AI73" s="206"/>
      <c r="AJ73" s="206"/>
    </row>
    <row r="74" spans="1:36" ht="117.95" customHeight="1">
      <c r="A74" s="93">
        <v>3073</v>
      </c>
      <c r="B74" s="65" t="s">
        <v>176</v>
      </c>
      <c r="C74" s="65" t="s">
        <v>748</v>
      </c>
      <c r="D74" s="65" t="s">
        <v>9205</v>
      </c>
      <c r="E74" s="65" t="s">
        <v>178</v>
      </c>
      <c r="F74" s="65" t="s">
        <v>9205</v>
      </c>
      <c r="G74" s="65" t="s">
        <v>7</v>
      </c>
      <c r="H74" s="65" t="s">
        <v>9206</v>
      </c>
      <c r="I74" s="450" t="s">
        <v>9208</v>
      </c>
      <c r="J74" t="s">
        <v>9209</v>
      </c>
      <c r="K74" s="65" t="s">
        <v>9210</v>
      </c>
      <c r="L74" s="68" t="s">
        <v>908</v>
      </c>
      <c r="M74" s="68" t="s">
        <v>5</v>
      </c>
      <c r="N74" s="68">
        <v>41048</v>
      </c>
      <c r="O74" s="118" t="s">
        <v>9211</v>
      </c>
      <c r="P74" s="284">
        <v>39.079272899409098</v>
      </c>
      <c r="Q74" s="284">
        <v>-84.666080246523705</v>
      </c>
      <c r="R74" s="106"/>
      <c r="S74" s="448"/>
      <c r="T74" s="68"/>
      <c r="U74" s="65" t="s">
        <v>9205</v>
      </c>
      <c r="V74" s="450" t="s">
        <v>9208</v>
      </c>
      <c r="W74" s="68" t="s">
        <v>9212</v>
      </c>
      <c r="X74" s="68"/>
      <c r="Y74" s="68" t="s">
        <v>2218</v>
      </c>
      <c r="Z74" s="58" t="s">
        <v>8245</v>
      </c>
      <c r="AA74" s="108">
        <v>45692</v>
      </c>
      <c r="AB74" s="326" t="s">
        <v>9213</v>
      </c>
      <c r="AC74" s="68"/>
      <c r="AD74" s="1" t="s">
        <v>9207</v>
      </c>
      <c r="AE74" s="206"/>
      <c r="AF74" s="206">
        <f>IF(LEN(TRIM(AD74))=0,0,LEN(TRIM(AD74))-LEN(SUBSTITUTE(AD74," ",""))+1)</f>
        <v>12</v>
      </c>
      <c r="AG74" s="206"/>
      <c r="AH74" s="206"/>
      <c r="AI74" s="206"/>
      <c r="AJ74" s="206"/>
    </row>
    <row r="75" spans="1:36" ht="101.1" customHeight="1">
      <c r="A75" s="93">
        <v>3074</v>
      </c>
      <c r="B75" s="65" t="s">
        <v>176</v>
      </c>
      <c r="C75" s="65" t="s">
        <v>748</v>
      </c>
      <c r="D75" s="65" t="s">
        <v>9314</v>
      </c>
      <c r="E75" s="65" t="s">
        <v>166</v>
      </c>
      <c r="F75" s="65" t="s">
        <v>9314</v>
      </c>
      <c r="G75" s="65" t="s">
        <v>7</v>
      </c>
      <c r="H75" s="65" t="s">
        <v>9315</v>
      </c>
      <c r="I75" t="s">
        <v>9316</v>
      </c>
      <c r="J75" s="65" t="s">
        <v>9317</v>
      </c>
      <c r="K75" s="65" t="s">
        <v>9318</v>
      </c>
      <c r="L75" s="68" t="s">
        <v>172</v>
      </c>
      <c r="M75" s="68" t="s">
        <v>5</v>
      </c>
      <c r="N75" s="68">
        <v>90501</v>
      </c>
      <c r="O75" s="118" t="s">
        <v>9319</v>
      </c>
      <c r="P75" s="284">
        <v>33.836317608383801</v>
      </c>
      <c r="Q75" s="284">
        <v>-118.31060513144</v>
      </c>
      <c r="R75" s="106"/>
      <c r="S75" s="448"/>
      <c r="T75" s="68"/>
      <c r="U75" s="65" t="s">
        <v>9320</v>
      </c>
      <c r="V75" s="1080" t="s">
        <v>9321</v>
      </c>
      <c r="W75" s="68" t="s">
        <v>9322</v>
      </c>
      <c r="X75" s="68"/>
      <c r="Y75" s="68" t="s">
        <v>5451</v>
      </c>
      <c r="Z75" s="58" t="s">
        <v>8245</v>
      </c>
      <c r="AA75" s="108">
        <v>45698</v>
      </c>
      <c r="AB75" t="s">
        <v>9316</v>
      </c>
      <c r="AC75" s="68"/>
      <c r="AD75" s="1" t="s">
        <v>9323</v>
      </c>
      <c r="AE75" s="206"/>
      <c r="AF75" s="206">
        <f>IF(LEN(TRIM(AD75))=0,0,LEN(TRIM(AD75))-LEN(SUBSTITUTE(AD75," ",""))+1)</f>
        <v>23</v>
      </c>
      <c r="AG75" s="206"/>
      <c r="AH75" s="206"/>
      <c r="AI75" s="206"/>
      <c r="AJ75" s="206"/>
    </row>
    <row r="76" spans="1:36" ht="11.25" customHeight="1">
      <c r="R76" s="841"/>
      <c r="S76" s="842"/>
    </row>
  </sheetData>
  <conditionalFormatting sqref="Q2:Q60 Q62:Q1048576">
    <cfRule type="cellIs" dxfId="15" priority="2" operator="greaterThan">
      <formula>1</formula>
    </cfRule>
  </conditionalFormatting>
  <dataValidations count="9">
    <dataValidation type="list" allowBlank="1" showInputMessage="1" showErrorMessage="1" sqref="F62 F36:F38 F57:F58 F48:F49 F51:F55" xr:uid="{B6285F0D-5CC4-4AEB-B86E-3DF62AD929F8}">
      <formula1>IF(H36="Cathode",Cathode_Raw_Matl,IF(H36="Anode",Anode_Raw_Matl,IF(H36="Liquid electrolyte",Liquid_Electrolyte,IF(H36="Solid electrolyte",Solid_Electrolyte,IF(H36="Current collectors",Current_Collectors,"")))))</formula1>
    </dataValidation>
    <dataValidation type="list" allowBlank="1" showInputMessage="1" showErrorMessage="1" sqref="B36:B37 B56:B60" xr:uid="{DBD24024-1DFB-426C-BC02-51B44351D339}">
      <formula1>Status</formula1>
    </dataValidation>
    <dataValidation type="list" allowBlank="1" showInputMessage="1" showErrorMessage="1" sqref="C36:C37 C56:C60 C62" xr:uid="{398E9113-97FF-4E3B-ACE9-91B044D119E1}">
      <formula1>Supply_Chain_Segment</formula1>
    </dataValidation>
    <dataValidation type="list" allowBlank="1" showInputMessage="1" showErrorMessage="1" sqref="H36:H37 H60 H56" xr:uid="{4B5DC589-2E91-4E75-9DF2-020208E48957}">
      <formula1>IF(G36="Electrolyte (liquid)",Liquid_Electrolyte,IF(G36="Electrolyte (solid)",Solid_Electrolyte,IF(G36="Current collectors",Current_Collectors,IF(G36="Electrode materials",Electrode_Matls,IF(G36="Separators",Separators,IF(G36="Cell components", Cell,""))))))</formula1>
    </dataValidation>
    <dataValidation type="list" allowBlank="1" showInputMessage="1" showErrorMessage="1" sqref="G36:G37 G56:G58 G60" xr:uid="{60CFF94D-1242-48ED-A4C9-B69DF86C0EC0}">
      <formula1>Other_Comp_Type</formula1>
    </dataValidation>
    <dataValidation type="list" allowBlank="1" showInputMessage="1" showErrorMessage="1" sqref="G10 G49:G55 G57:G59" xr:uid="{C655A0DB-B1CB-4DE8-A796-D86D5D89DD9B}">
      <formula1>IF(#REF!="Housing",Housing_Type,IF(#REF!="Electrode materials",Electrode_Material,""))</formula1>
    </dataValidation>
    <dataValidation type="list" allowBlank="1" showInputMessage="1" showErrorMessage="1" sqref="H57:H59 H63 H67 H38:H39 H48:H55" xr:uid="{18E7B343-3945-4262-B2F5-AFFA6576FD1D}">
      <formula1>IF(G38="Cathode",Cathode_Raw_Matl,IF(G38="Anode",Anode_Raw_Matl,IF(G38="Liquid electrolyte",Liquid_Electrolyte,IF(G38="Solid electrolyte",Solid_Electrolyte,IF(G38="Current collectors",Current_Collectors,"")))))</formula1>
    </dataValidation>
    <dataValidation type="list" allowBlank="1" showInputMessage="1" showErrorMessage="1" sqref="H32" xr:uid="{F3E35C56-A140-4EAD-B519-12275ADFD8B9}">
      <formula1>IF(G32="Testing Equipment",Test_Equip,IF(G32="Service Equipment",Service_Equip,IF(G32="Manufacturing Equipment",Manuf_Equip,"")))</formula1>
    </dataValidation>
    <dataValidation type="list" allowBlank="1" showInputMessage="1" showErrorMessage="1" sqref="G32" xr:uid="{8A710EE0-FCC1-4ACC-BDE1-94165C18EE2D}">
      <formula1>Equip_Type</formula1>
    </dataValidation>
  </dataValidations>
  <hyperlinks>
    <hyperlink ref="AB9" r:id="rId1" location=":~:text=BASF%20has%20approximately%2016%2C700%20employees,environmental%20protection%20and%20social%20responsibility" display="https://www.basf.com/us/en/who-we-are/organization/locations/find-out-about-basf-in---/Louisiana/about-louisiana.html; https://www.basf.com/us/en/who-we-are.html#:~:text=BASF%20has%20approximately%2016%2C700%20employees,environmental%20protection%20and%20social%20responsibility." xr:uid="{45AD14AD-9899-45A0-AB40-84B06130D550}"/>
    <hyperlink ref="W9" r:id="rId2" xr:uid="{950F69FC-7786-4F10-B2C5-D31CAC3C50F0}"/>
    <hyperlink ref="X9" r:id="rId3" xr:uid="{9D0758A2-55D3-4BD1-A1FC-840EF4B81644}"/>
    <hyperlink ref="AB22" r:id="rId4" xr:uid="{C59AFBE6-A28C-44B5-8169-3012744CFBB3}"/>
    <hyperlink ref="O7" r:id="rId5" display="+1 519-337-8251" xr:uid="{433E563F-D774-4E0A-8A3A-08DD4FAF2636}"/>
    <hyperlink ref="I10" r:id="rId6" xr:uid="{619F0FD0-EED5-403E-9135-4C8AAD936AD5}"/>
    <hyperlink ref="V10" r:id="rId7" xr:uid="{9F0862FF-4003-4C10-8CE8-285DFBF4A49C}"/>
    <hyperlink ref="AE3" r:id="rId8" display="https://ampcera.com/" xr:uid="{C08947B6-1759-481B-9FDF-9970C5D7CB67}"/>
    <hyperlink ref="AE4" r:id="rId9" xr:uid="{8EC9857E-2304-4FF0-B7AD-B8BA2ACDC5BB}"/>
    <hyperlink ref="AE5" r:id="rId10" xr:uid="{E828F262-659C-44B2-8927-5D3D4D249B82}"/>
    <hyperlink ref="AE6" r:id="rId11" xr:uid="{70B3F7B8-C037-4FC9-B82B-72AA96D75B90}"/>
    <hyperlink ref="AE7" r:id="rId12" xr:uid="{41070ECC-B0F7-475F-B4C9-241284600573}"/>
    <hyperlink ref="AE10" r:id="rId13" xr:uid="{2C045BC2-87C1-40B7-8E4C-3C178FB3BD16}"/>
    <hyperlink ref="AE11" r:id="rId14" xr:uid="{6B4BDCC5-6724-4C77-8460-AEE0BA90977E}"/>
    <hyperlink ref="AE13" r:id="rId15" xr:uid="{078ABFCC-A47D-4CEB-AC3C-5925C49D11EC}"/>
    <hyperlink ref="AE20" r:id="rId16" xr:uid="{31CA2537-9D67-4A46-B96F-CD020DC594C6}"/>
    <hyperlink ref="AE21" r:id="rId17" display="https://daikin-america.com/" xr:uid="{3A20583A-ACFC-4798-A554-1D07C9CA49F4}"/>
    <hyperlink ref="AE22" r:id="rId18" xr:uid="{3936CF5E-61CF-468E-B997-B7540E30FBE5}"/>
    <hyperlink ref="AE24" r:id="rId19" xr:uid="{9B523193-9C3B-45F1-987C-4763DFB16BC0}"/>
    <hyperlink ref="AE27" r:id="rId20" xr:uid="{C2F5047F-6CAB-413D-B14B-556056D94424}"/>
    <hyperlink ref="AE28" r:id="rId21" display="https://www.enchem.net/eng/sub.php?menukey=489" xr:uid="{C135F79D-CC2C-4D24-B137-0582E2A0F3C5}"/>
    <hyperlink ref="AE33" r:id="rId22" display="https://www.enchem.net/eng/sub.php?menukey=489" xr:uid="{95F65467-57E0-4AD4-B93C-7865E4EE4D87}"/>
    <hyperlink ref="AE34" r:id="rId23" display="https://entek.com/" xr:uid="{220EA16A-65A4-4690-93DA-C821759AF30A}"/>
    <hyperlink ref="AE29" r:id="rId24" display="https://www.enchem.net/eng/sub.php?menukey=489" xr:uid="{C5F247AE-E414-48E4-93CF-87E5CE59F50C}"/>
    <hyperlink ref="AE30" r:id="rId25" display="https://www.enchem.net/eng/sub.php?menukey=489" xr:uid="{D6031C58-B7A9-45BE-B92D-E36E4BD57D49}"/>
    <hyperlink ref="AE31" r:id="rId26" display="https://www.enchem.net/eng/sub.php?menukey=489" xr:uid="{1070C39E-13F7-4D3A-A363-99A454F4C508}"/>
    <hyperlink ref="AE32" r:id="rId27" display="https://www.enchem.net/eng/sub.php?menukey=489" xr:uid="{69AF02B2-1ABC-4431-981D-3461C177A74B}"/>
    <hyperlink ref="AE35" r:id="rId28" display="https://entek.com/" xr:uid="{7A2E3149-07D5-4895-B05E-5A0F7503EE3A}"/>
    <hyperlink ref="AE36" r:id="rId29" display="https://entek.com/" xr:uid="{8F14A277-3DB0-4B6A-BBC4-42BEA8ED6C7C}"/>
    <hyperlink ref="AE38" r:id="rId30" display="https://halocarbon.com/" xr:uid="{D71E66F5-72F0-4BB3-8CB0-3FA0D4CD7DD2}"/>
    <hyperlink ref="AE39" r:id="rId31" display="https://www.honeywell.com/us/en/company/about-us" xr:uid="{E21F2250-C226-4AC8-B152-513955C6761D}"/>
    <hyperlink ref="AE42" r:id="rId32" display="https://www.huntsman.com/about" xr:uid="{D9556E03-59B7-4D61-B60B-3233903076DD}"/>
    <hyperlink ref="AE44" r:id="rId33" display="https://www.kouraglobal.com/" xr:uid="{6D18D03C-64DC-4E2E-99A0-29FC2DD35399}"/>
    <hyperlink ref="AE46" r:id="rId34" xr:uid="{06C63D75-82FC-4135-AF02-57F9986DA06A}"/>
    <hyperlink ref="AE49" r:id="rId35" display="https://microvast.com/" xr:uid="{7F28F87C-AF97-4166-AC0B-07C52B57C4F6}"/>
    <hyperlink ref="AE51" r:id="rId36" xr:uid="{15BB6D91-77F6-4715-8D0A-82C8C25968EE}"/>
    <hyperlink ref="AE56" r:id="rId37" xr:uid="{D7E5FBF0-AB08-4C20-8F61-AFEA72EA974C}"/>
    <hyperlink ref="AE57" r:id="rId38" display="https://www.ppgindustrialcoatings.com/en-US" xr:uid="{F9950911-1DEC-4626-9575-B1E4ABAD13CF}"/>
    <hyperlink ref="AE60" r:id="rId39" display="https://www.schlenk.com/" xr:uid="{928EDA32-AAED-4577-B670-D4FE8515E8DE}"/>
    <hyperlink ref="AE63" r:id="rId40" display="https://www.solidpowerbattery.com/" xr:uid="{8C5D399E-D1AD-425B-BB65-27D7A6446F12}"/>
    <hyperlink ref="AE64" r:id="rId41" xr:uid="{2C1CCB28-D970-4F91-B59E-68982401F8A7}"/>
    <hyperlink ref="AE67" r:id="rId42" display="https://www.south8.com/" xr:uid="{EED9DB83-61C4-4E79-839B-1FA90E057866}"/>
    <hyperlink ref="AE66" r:id="rId43" xr:uid="{1C45D3C4-8CB3-489B-B08B-295AF40C3279}"/>
    <hyperlink ref="AE65" r:id="rId44" xr:uid="{0AE7F9D7-9EBD-4405-B370-BF23816963C3}"/>
    <hyperlink ref="AE68" r:id="rId45" display="https://www.chemours.com/en" xr:uid="{EF83B46B-9C50-49CB-9E51-142B74CB7982}"/>
    <hyperlink ref="AE71" r:id="rId46" xr:uid="{A9CAB992-A2C1-48D1-AF40-522926DDC88D}"/>
    <hyperlink ref="I16" r:id="rId47" xr:uid="{E89DA438-9228-428E-9E56-9EDC574901CE}"/>
    <hyperlink ref="V16" r:id="rId48" xr:uid="{4D8C4FFC-C729-403D-8A29-4229E123BF7E}"/>
    <hyperlink ref="V26" r:id="rId49" xr:uid="{874CCC46-4EF3-D247-B54A-CA0A52CCED84}"/>
    <hyperlink ref="I43" r:id="rId50" xr:uid="{85675494-4280-4461-8A72-20B6EC2E7DFB}"/>
    <hyperlink ref="V43" r:id="rId51" xr:uid="{2F147663-0053-43CC-ADEE-D23283991DB7}"/>
    <hyperlink ref="I59" r:id="rId52" xr:uid="{2BB5F43F-B106-744D-8461-9CB799613101}"/>
    <hyperlink ref="I50" r:id="rId53" xr:uid="{BC5EE4A8-FA88-1948-B224-24806F61793C}"/>
    <hyperlink ref="AB50" r:id="rId54" xr:uid="{2137BEA5-1A31-D140-AF74-4C11C3E64F65}"/>
    <hyperlink ref="I52" r:id="rId55" xr:uid="{865B2649-F510-5341-8D28-B995F286A72A}"/>
    <hyperlink ref="AB52" r:id="rId56" xr:uid="{99727C2E-6954-8E4E-A640-75C9845496D1}"/>
    <hyperlink ref="I15" r:id="rId57" xr:uid="{53EE5D8F-C1B7-514C-B087-8568211F2C67}"/>
    <hyperlink ref="AB15" r:id="rId58" xr:uid="{2159C1C4-F774-A74E-963A-CC5B2E7BC46E}"/>
    <hyperlink ref="I70" r:id="rId59" xr:uid="{E4569D69-6A13-5843-83B4-71C88114AF7E}"/>
    <hyperlink ref="AB70" r:id="rId60" xr:uid="{AC43CFBB-1F2F-FD49-B275-5921969135B3}"/>
    <hyperlink ref="I41" r:id="rId61" xr:uid="{38B9ADD4-51DD-E641-9D4A-82444916B411}"/>
    <hyperlink ref="AB41" r:id="rId62" xr:uid="{3C56E422-912E-8841-AB63-FB566F39F258}"/>
    <hyperlink ref="I12" r:id="rId63" xr:uid="{2FEC64BB-7FC3-6444-82B8-BF154CD8B980}"/>
    <hyperlink ref="AB12" r:id="rId64" xr:uid="{93B19794-C8AF-8C4E-B135-356A5A32F525}"/>
    <hyperlink ref="I69" r:id="rId65" xr:uid="{622B0855-53E9-2440-9757-3EE0C11A1AEC}"/>
    <hyperlink ref="AB69" r:id="rId66" xr:uid="{DA21AF40-F801-3D42-84A9-189BE2F184A6}"/>
    <hyperlink ref="I62" r:id="rId67" xr:uid="{5F03944E-C3BC-7C40-8611-A80F53FEE6B6}"/>
    <hyperlink ref="AB62" r:id="rId68" xr:uid="{196A63E9-B75F-B445-954F-B8F199FBCE82}"/>
    <hyperlink ref="I48" r:id="rId69" xr:uid="{6B56AC30-BFA0-489F-A765-CB9B40348753}"/>
    <hyperlink ref="AH48" r:id="rId70" xr:uid="{1DC60CC6-3014-4909-BE9F-783D5EB9F4F3}"/>
    <hyperlink ref="I8" r:id="rId71" xr:uid="{1E605B30-FCF7-4ACF-9B55-7025BB7E3C67}"/>
    <hyperlink ref="I73" r:id="rId72" xr:uid="{A4DD5CE5-E4C0-44CA-8359-DD30971FAEF2}"/>
    <hyperlink ref="I74" r:id="rId73" xr:uid="{B247C58E-ACF3-473A-85D3-E4DC52D0BD2F}"/>
    <hyperlink ref="V74" r:id="rId74" xr:uid="{55D9567F-96AE-4E17-9CCC-05519AD61A44}"/>
    <hyperlink ref="AB74" r:id="rId75" xr:uid="{C78440BD-7B65-4A9B-B984-890E40530A86}"/>
  </hyperlinks>
  <pageMargins left="0.7" right="0.7" top="0.75" bottom="0.75" header="0.3" footer="0.3"/>
  <pageSetup orientation="portrait" r:id="rId76"/>
  <legacyDrawing r:id="rId77"/>
  <tableParts count="1">
    <tablePart r:id="rId78"/>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FB334-2915-4C04-9D24-731B2C39C64D}">
  <sheetPr codeName="Sheet11">
    <tabColor theme="7" tint="-0.249977111117893"/>
  </sheetPr>
  <dimension ref="A1:XFD117"/>
  <sheetViews>
    <sheetView zoomScale="130" zoomScaleNormal="130" workbookViewId="0">
      <pane xSplit="5" ySplit="1" topLeftCell="N115" activePane="bottomRight" state="frozen"/>
      <selection pane="topRight" activeCell="F1" sqref="F1"/>
      <selection pane="bottomLeft" activeCell="A2" sqref="A2"/>
      <selection pane="bottomRight" activeCell="R117" sqref="R117"/>
    </sheetView>
  </sheetViews>
  <sheetFormatPr defaultColWidth="9.140625" defaultRowHeight="11.25" customHeight="1"/>
  <cols>
    <col min="1" max="1" width="8.28515625" style="51" customWidth="1"/>
    <col min="2" max="2" width="14.140625" style="9" customWidth="1"/>
    <col min="3" max="3" width="18.140625" style="9" customWidth="1"/>
    <col min="4" max="4" width="19.85546875" style="11" customWidth="1"/>
    <col min="5" max="5" width="10" style="9" customWidth="1"/>
    <col min="6" max="6" width="16.7109375" style="6" customWidth="1"/>
    <col min="7" max="7" width="16" style="6" customWidth="1"/>
    <col min="8" max="8" width="16.7109375" style="9" customWidth="1"/>
    <col min="9" max="9" width="17.7109375" style="11" customWidth="1"/>
    <col min="10" max="10" width="17.28515625" style="5" customWidth="1"/>
    <col min="11" max="11" width="10.7109375" style="5" customWidth="1"/>
    <col min="12" max="12" width="11.42578125" style="9" customWidth="1"/>
    <col min="13" max="13" width="13.42578125" style="9" customWidth="1"/>
    <col min="14" max="14" width="10.140625" style="9" customWidth="1"/>
    <col min="15" max="15" width="12.42578125" style="9" customWidth="1"/>
    <col min="16" max="16" width="17.42578125" style="6" customWidth="1"/>
    <col min="17" max="17" width="12" style="5" customWidth="1"/>
    <col min="18" max="18" width="19.85546875" style="55" bestFit="1" customWidth="1"/>
    <col min="19" max="19" width="8.42578125" style="55" customWidth="1"/>
    <col min="20" max="20" width="10" style="6" customWidth="1"/>
    <col min="21" max="22" width="18.42578125" style="6" customWidth="1"/>
    <col min="23" max="23" width="17.28515625" style="6" customWidth="1"/>
    <col min="24" max="24" width="10" style="9" customWidth="1"/>
    <col min="25" max="25" width="16" style="9" customWidth="1"/>
    <col min="26" max="26" width="8.140625" style="9" customWidth="1"/>
    <col min="27" max="27" width="13.140625" style="14" customWidth="1"/>
    <col min="28" max="28" width="64.28515625" style="64" customWidth="1"/>
    <col min="29" max="29" width="27" style="6" customWidth="1"/>
    <col min="30" max="30" width="54.140625" style="6" customWidth="1"/>
    <col min="31" max="31" width="39.140625" style="6" customWidth="1"/>
    <col min="32" max="32" width="12.7109375" style="6" customWidth="1"/>
    <col min="33" max="33" width="15.28515625" style="6" customWidth="1"/>
    <col min="34" max="34" width="14.7109375" style="6" customWidth="1"/>
    <col min="35" max="35" width="13.42578125" style="6" customWidth="1"/>
    <col min="36" max="36" width="28.7109375" style="6" customWidth="1"/>
    <col min="37" max="16384" width="9.140625" style="6"/>
  </cols>
  <sheetData>
    <row r="1" spans="1:36" s="54" customFormat="1" ht="33.6" customHeight="1">
      <c r="A1" s="138" t="s">
        <v>113</v>
      </c>
      <c r="B1" s="139" t="s">
        <v>135</v>
      </c>
      <c r="C1" s="139" t="s">
        <v>4</v>
      </c>
      <c r="D1" s="111" t="s">
        <v>112</v>
      </c>
      <c r="E1" s="139" t="s">
        <v>136</v>
      </c>
      <c r="F1" s="139" t="s">
        <v>116</v>
      </c>
      <c r="G1" s="139" t="s">
        <v>137</v>
      </c>
      <c r="H1" s="111" t="s">
        <v>133</v>
      </c>
      <c r="I1" s="111" t="s">
        <v>138</v>
      </c>
      <c r="J1" s="140" t="s">
        <v>139</v>
      </c>
      <c r="K1" s="140" t="s">
        <v>117</v>
      </c>
      <c r="L1" s="111" t="s">
        <v>118</v>
      </c>
      <c r="M1" s="139" t="s">
        <v>119</v>
      </c>
      <c r="N1" s="139" t="s">
        <v>140</v>
      </c>
      <c r="O1" s="139" t="s">
        <v>141</v>
      </c>
      <c r="P1" s="139" t="s">
        <v>142</v>
      </c>
      <c r="Q1" s="139" t="s">
        <v>143</v>
      </c>
      <c r="R1" s="115" t="s">
        <v>144</v>
      </c>
      <c r="S1" s="115" t="s">
        <v>122</v>
      </c>
      <c r="T1" s="111" t="s">
        <v>145</v>
      </c>
      <c r="U1" s="139" t="s">
        <v>146</v>
      </c>
      <c r="V1" s="139" t="s">
        <v>147</v>
      </c>
      <c r="W1" s="139" t="s">
        <v>148</v>
      </c>
      <c r="X1" s="111" t="s">
        <v>149</v>
      </c>
      <c r="Y1" s="139" t="s">
        <v>150</v>
      </c>
      <c r="Z1" s="139" t="s">
        <v>151</v>
      </c>
      <c r="AA1" s="141" t="s">
        <v>152</v>
      </c>
      <c r="AB1" s="139" t="s">
        <v>153</v>
      </c>
      <c r="AC1" s="139" t="s">
        <v>156</v>
      </c>
      <c r="AD1" s="312" t="s">
        <v>154</v>
      </c>
      <c r="AE1" s="122" t="s">
        <v>160</v>
      </c>
      <c r="AF1" s="122" t="s">
        <v>155</v>
      </c>
      <c r="AG1" s="139" t="s">
        <v>157</v>
      </c>
      <c r="AH1" s="139" t="s">
        <v>6690</v>
      </c>
      <c r="AI1" s="139" t="s">
        <v>159</v>
      </c>
      <c r="AJ1" s="139" t="s">
        <v>6710</v>
      </c>
    </row>
    <row r="2" spans="1:36" s="439" customFormat="1" ht="74.25" customHeight="1">
      <c r="A2" s="61">
        <v>4001</v>
      </c>
      <c r="B2" s="47" t="s">
        <v>163</v>
      </c>
      <c r="C2" s="47" t="s">
        <v>748</v>
      </c>
      <c r="D2" s="65" t="s">
        <v>1565</v>
      </c>
      <c r="E2" s="47" t="s">
        <v>178</v>
      </c>
      <c r="F2" s="65" t="s">
        <v>1566</v>
      </c>
      <c r="G2" s="65" t="s">
        <v>1567</v>
      </c>
      <c r="H2" s="47" t="s">
        <v>1568</v>
      </c>
      <c r="I2" s="65" t="s">
        <v>1569</v>
      </c>
      <c r="J2" s="65" t="s">
        <v>1570</v>
      </c>
      <c r="K2" s="65" t="s">
        <v>1571</v>
      </c>
      <c r="L2" s="47" t="s">
        <v>756</v>
      </c>
      <c r="M2" s="47" t="s">
        <v>5</v>
      </c>
      <c r="N2" s="142" t="s">
        <v>1572</v>
      </c>
      <c r="O2" s="47" t="s">
        <v>1573</v>
      </c>
      <c r="P2" s="90">
        <v>42.3604747455975</v>
      </c>
      <c r="Q2" s="90">
        <v>-71.104283712274807</v>
      </c>
      <c r="R2" s="143">
        <v>110</v>
      </c>
      <c r="S2" s="105"/>
      <c r="T2" s="65"/>
      <c r="U2" s="129" t="s">
        <v>1574</v>
      </c>
      <c r="V2" s="65" t="s">
        <v>1569</v>
      </c>
      <c r="W2" s="65" t="s">
        <v>1571</v>
      </c>
      <c r="X2" s="47" t="s">
        <v>756</v>
      </c>
      <c r="Y2" s="47" t="s">
        <v>5</v>
      </c>
      <c r="Z2" s="142" t="s">
        <v>174</v>
      </c>
      <c r="AA2" s="59">
        <v>44891</v>
      </c>
      <c r="AB2" s="47" t="s">
        <v>1575</v>
      </c>
      <c r="AC2" s="65" t="s">
        <v>1577</v>
      </c>
      <c r="AD2" s="65" t="s">
        <v>1576</v>
      </c>
      <c r="AE2" s="235" t="s">
        <v>1578</v>
      </c>
      <c r="AF2" s="13">
        <f t="shared" ref="AF2:AF33" si="0">IF(LEN(TRIM(AD2))=0,0,LEN(TRIM(AD2))-LEN(SUBSTITUTE(AD2," ",""))+1)</f>
        <v>25</v>
      </c>
      <c r="AG2" s="13"/>
      <c r="AH2" s="13"/>
      <c r="AI2" s="13"/>
      <c r="AJ2" s="434"/>
    </row>
    <row r="3" spans="1:36" s="433" customFormat="1" ht="60">
      <c r="A3" s="61">
        <v>4002</v>
      </c>
      <c r="B3" s="47" t="s">
        <v>176</v>
      </c>
      <c r="C3" s="47" t="s">
        <v>748</v>
      </c>
      <c r="D3" s="462" t="s">
        <v>1579</v>
      </c>
      <c r="E3" s="47" t="s">
        <v>166</v>
      </c>
      <c r="F3" s="462" t="s">
        <v>1580</v>
      </c>
      <c r="G3" s="101" t="s">
        <v>1567</v>
      </c>
      <c r="H3" s="101" t="s">
        <v>1183</v>
      </c>
      <c r="I3" s="65" t="s">
        <v>1581</v>
      </c>
      <c r="J3" s="101" t="s">
        <v>918</v>
      </c>
      <c r="K3" s="101" t="s">
        <v>919</v>
      </c>
      <c r="L3" s="100" t="s">
        <v>444</v>
      </c>
      <c r="M3" s="100" t="s">
        <v>5</v>
      </c>
      <c r="N3" s="100">
        <v>48377</v>
      </c>
      <c r="O3" s="100" t="s">
        <v>1582</v>
      </c>
      <c r="P3" s="90">
        <v>42.490551826460603</v>
      </c>
      <c r="Q3" s="90">
        <v>-83.487059742135301</v>
      </c>
      <c r="R3" s="144">
        <v>493</v>
      </c>
      <c r="S3" s="101">
        <v>0.96899999999999997</v>
      </c>
      <c r="T3" s="101" t="s">
        <v>848</v>
      </c>
      <c r="U3" s="101" t="s">
        <v>1583</v>
      </c>
      <c r="V3" s="101" t="s">
        <v>1581</v>
      </c>
      <c r="W3" s="101" t="s">
        <v>1584</v>
      </c>
      <c r="X3" s="100" t="s">
        <v>1585</v>
      </c>
      <c r="Y3" s="100" t="s">
        <v>1138</v>
      </c>
      <c r="Z3" s="142" t="s">
        <v>174</v>
      </c>
      <c r="AA3" s="461">
        <v>44781</v>
      </c>
      <c r="AB3" s="101" t="s">
        <v>1586</v>
      </c>
      <c r="AC3" s="65"/>
      <c r="AD3" s="311" t="s">
        <v>1587</v>
      </c>
      <c r="AE3" s="235" t="s">
        <v>1581</v>
      </c>
      <c r="AF3" s="13">
        <f t="shared" si="0"/>
        <v>29</v>
      </c>
      <c r="AG3" s="13"/>
      <c r="AH3" s="13"/>
      <c r="AI3" s="13"/>
      <c r="AJ3" s="434"/>
    </row>
    <row r="4" spans="1:36" s="524" customFormat="1" ht="60">
      <c r="A4" s="61">
        <v>4003</v>
      </c>
      <c r="B4" s="514" t="s">
        <v>176</v>
      </c>
      <c r="C4" s="514" t="s">
        <v>748</v>
      </c>
      <c r="D4" s="253" t="s">
        <v>1588</v>
      </c>
      <c r="E4" s="514" t="s">
        <v>178</v>
      </c>
      <c r="F4" s="253" t="s">
        <v>1588</v>
      </c>
      <c r="G4" s="253" t="s">
        <v>1567</v>
      </c>
      <c r="H4" s="514" t="s">
        <v>1568</v>
      </c>
      <c r="I4" s="515" t="s">
        <v>1589</v>
      </c>
      <c r="J4" s="253" t="s">
        <v>1590</v>
      </c>
      <c r="K4" s="253" t="s">
        <v>1591</v>
      </c>
      <c r="L4" s="514" t="s">
        <v>739</v>
      </c>
      <c r="M4" s="514" t="s">
        <v>5</v>
      </c>
      <c r="N4" s="514">
        <v>80503</v>
      </c>
      <c r="O4" s="514"/>
      <c r="P4" s="252">
        <v>40.138801714428702</v>
      </c>
      <c r="Q4" s="252">
        <v>-105.141052274996</v>
      </c>
      <c r="R4" s="516">
        <v>100</v>
      </c>
      <c r="S4" s="517"/>
      <c r="T4" s="253"/>
      <c r="U4" s="253" t="s">
        <v>1592</v>
      </c>
      <c r="V4" s="253" t="s">
        <v>1593</v>
      </c>
      <c r="W4" s="253" t="s">
        <v>1594</v>
      </c>
      <c r="X4" s="514" t="s">
        <v>1365</v>
      </c>
      <c r="Y4" s="514" t="s">
        <v>5</v>
      </c>
      <c r="Z4" s="518" t="s">
        <v>174</v>
      </c>
      <c r="AA4" s="512">
        <v>45339</v>
      </c>
      <c r="AB4" s="519" t="s">
        <v>319</v>
      </c>
      <c r="AC4" s="253"/>
      <c r="AD4" s="330" t="s">
        <v>1595</v>
      </c>
      <c r="AE4" s="520"/>
      <c r="AF4" s="521">
        <f t="shared" si="0"/>
        <v>23</v>
      </c>
      <c r="AG4" s="522" t="s">
        <v>1596</v>
      </c>
      <c r="AH4" s="523" t="s">
        <v>1597</v>
      </c>
      <c r="AI4" s="521"/>
      <c r="AJ4" s="521"/>
    </row>
    <row r="5" spans="1:36" s="11" customFormat="1" ht="126" customHeight="1">
      <c r="A5" s="61">
        <v>4004</v>
      </c>
      <c r="B5" s="47" t="s">
        <v>176</v>
      </c>
      <c r="C5" s="47" t="s">
        <v>748</v>
      </c>
      <c r="D5" s="603" t="s">
        <v>6724</v>
      </c>
      <c r="E5" s="58" t="s">
        <v>178</v>
      </c>
      <c r="F5" s="18" t="s">
        <v>6724</v>
      </c>
      <c r="G5" s="18" t="s">
        <v>8077</v>
      </c>
      <c r="H5" s="58" t="s">
        <v>8314</v>
      </c>
      <c r="I5" s="906" t="s">
        <v>6725</v>
      </c>
      <c r="J5" s="7" t="s">
        <v>6726</v>
      </c>
      <c r="K5" s="68" t="s">
        <v>6727</v>
      </c>
      <c r="L5" s="58" t="s">
        <v>444</v>
      </c>
      <c r="M5" s="58" t="s">
        <v>5</v>
      </c>
      <c r="N5" s="58">
        <v>48617</v>
      </c>
      <c r="O5" s="58" t="s">
        <v>6728</v>
      </c>
      <c r="P5" s="18">
        <v>43.845833612210299</v>
      </c>
      <c r="Q5" s="68">
        <v>-84.758957303652394</v>
      </c>
      <c r="R5" s="604">
        <v>50</v>
      </c>
      <c r="S5" s="604"/>
      <c r="T5" s="18"/>
      <c r="U5" s="603" t="s">
        <v>6724</v>
      </c>
      <c r="V5" s="450" t="s">
        <v>6725</v>
      </c>
      <c r="W5" s="18" t="s">
        <v>6727</v>
      </c>
      <c r="X5" s="58" t="s">
        <v>444</v>
      </c>
      <c r="Y5" s="58" t="s">
        <v>5</v>
      </c>
      <c r="Z5" s="58" t="s">
        <v>318</v>
      </c>
      <c r="AA5" s="91">
        <v>45475</v>
      </c>
      <c r="AB5" s="605" t="s">
        <v>6725</v>
      </c>
      <c r="AC5" s="18"/>
      <c r="AD5" s="382" t="s">
        <v>8365</v>
      </c>
      <c r="AE5" s="450" t="s">
        <v>6725</v>
      </c>
      <c r="AF5" s="101">
        <f t="shared" si="0"/>
        <v>24</v>
      </c>
      <c r="AG5" s="18"/>
      <c r="AH5" s="18"/>
      <c r="AI5" s="18"/>
      <c r="AJ5" s="13"/>
    </row>
    <row r="6" spans="1:36" s="11" customFormat="1" ht="60.75" customHeight="1">
      <c r="A6" s="61">
        <v>4005</v>
      </c>
      <c r="B6" s="47" t="s">
        <v>176</v>
      </c>
      <c r="C6" s="47" t="s">
        <v>748</v>
      </c>
      <c r="D6" s="65" t="s">
        <v>1598</v>
      </c>
      <c r="E6" s="100" t="s">
        <v>166</v>
      </c>
      <c r="F6" s="65" t="s">
        <v>1618</v>
      </c>
      <c r="G6" s="65" t="s">
        <v>1619</v>
      </c>
      <c r="H6" s="47" t="s">
        <v>904</v>
      </c>
      <c r="I6" s="101" t="s">
        <v>1600</v>
      </c>
      <c r="J6" s="65" t="s">
        <v>1620</v>
      </c>
      <c r="K6" s="65" t="s">
        <v>1621</v>
      </c>
      <c r="L6" s="47" t="s">
        <v>314</v>
      </c>
      <c r="M6" s="47" t="s">
        <v>5</v>
      </c>
      <c r="N6" s="47">
        <v>37167</v>
      </c>
      <c r="O6" s="47" t="s">
        <v>1622</v>
      </c>
      <c r="P6" s="90">
        <v>35.960161911556398</v>
      </c>
      <c r="Q6" s="90">
        <v>-86.483048188817307</v>
      </c>
      <c r="R6" s="105">
        <v>350</v>
      </c>
      <c r="S6" s="105">
        <v>6</v>
      </c>
      <c r="T6" s="65" t="s">
        <v>848</v>
      </c>
      <c r="U6" s="65" t="s">
        <v>1598</v>
      </c>
      <c r="V6" s="65" t="s">
        <v>1600</v>
      </c>
      <c r="W6" s="65" t="s">
        <v>1605</v>
      </c>
      <c r="X6" s="47" t="s">
        <v>1606</v>
      </c>
      <c r="Y6" s="59" t="s">
        <v>960</v>
      </c>
      <c r="Z6" s="47" t="s">
        <v>174</v>
      </c>
      <c r="AA6" s="59">
        <v>44890</v>
      </c>
      <c r="AB6" s="118" t="s">
        <v>1623</v>
      </c>
      <c r="AC6" s="65" t="s">
        <v>1624</v>
      </c>
      <c r="AD6" s="311" t="s">
        <v>1608</v>
      </c>
      <c r="AE6" s="235" t="s">
        <v>1610</v>
      </c>
      <c r="AF6" s="13">
        <f t="shared" si="0"/>
        <v>32</v>
      </c>
      <c r="AG6" s="13"/>
      <c r="AH6" s="13"/>
      <c r="AI6" s="13"/>
      <c r="AJ6" s="13"/>
    </row>
    <row r="7" spans="1:36" s="11" customFormat="1" ht="46.5" customHeight="1">
      <c r="A7" s="61">
        <v>4006</v>
      </c>
      <c r="B7" s="47" t="s">
        <v>398</v>
      </c>
      <c r="C7" s="47" t="s">
        <v>748</v>
      </c>
      <c r="D7" s="65" t="s">
        <v>1598</v>
      </c>
      <c r="E7" s="100" t="s">
        <v>166</v>
      </c>
      <c r="F7" s="65" t="s">
        <v>1613</v>
      </c>
      <c r="G7" s="65" t="s">
        <v>1567</v>
      </c>
      <c r="H7" s="47" t="s">
        <v>1568</v>
      </c>
      <c r="I7" s="101" t="s">
        <v>1600</v>
      </c>
      <c r="J7" s="65" t="s">
        <v>1614</v>
      </c>
      <c r="K7" s="65" t="s">
        <v>1615</v>
      </c>
      <c r="L7" s="47" t="s">
        <v>805</v>
      </c>
      <c r="M7" s="47" t="s">
        <v>5</v>
      </c>
      <c r="N7" s="47"/>
      <c r="O7" s="47"/>
      <c r="P7" s="90">
        <v>34.195189633732397</v>
      </c>
      <c r="Q7" s="90">
        <v>-79.762674752288305</v>
      </c>
      <c r="R7" s="105" t="s">
        <v>9113</v>
      </c>
      <c r="S7" s="105">
        <v>30</v>
      </c>
      <c r="T7" s="65" t="s">
        <v>848</v>
      </c>
      <c r="U7" s="65" t="s">
        <v>1598</v>
      </c>
      <c r="V7" s="65" t="s">
        <v>1600</v>
      </c>
      <c r="W7" s="65" t="s">
        <v>1605</v>
      </c>
      <c r="X7" s="47" t="s">
        <v>1606</v>
      </c>
      <c r="Y7" s="59" t="s">
        <v>960</v>
      </c>
      <c r="Z7" s="47" t="s">
        <v>174</v>
      </c>
      <c r="AA7" s="59">
        <v>45088</v>
      </c>
      <c r="AB7" s="118" t="s">
        <v>1616</v>
      </c>
      <c r="AC7" s="65" t="s">
        <v>1617</v>
      </c>
      <c r="AD7" s="311" t="s">
        <v>1608</v>
      </c>
      <c r="AE7" s="235" t="s">
        <v>1610</v>
      </c>
      <c r="AF7" s="13">
        <f t="shared" si="0"/>
        <v>32</v>
      </c>
      <c r="AG7" s="13"/>
      <c r="AH7" s="13"/>
      <c r="AI7" s="13"/>
      <c r="AJ7" s="13"/>
    </row>
    <row r="8" spans="1:36" s="11" customFormat="1" ht="84.75" customHeight="1">
      <c r="A8" s="61">
        <v>4007</v>
      </c>
      <c r="B8" s="47" t="s">
        <v>398</v>
      </c>
      <c r="C8" s="47" t="s">
        <v>748</v>
      </c>
      <c r="D8" s="65" t="s">
        <v>1598</v>
      </c>
      <c r="E8" s="47" t="s">
        <v>166</v>
      </c>
      <c r="F8" s="65" t="s">
        <v>1599</v>
      </c>
      <c r="G8" s="65" t="s">
        <v>1567</v>
      </c>
      <c r="H8" s="47" t="s">
        <v>904</v>
      </c>
      <c r="I8" s="65" t="s">
        <v>1600</v>
      </c>
      <c r="J8" s="65" t="s">
        <v>1601</v>
      </c>
      <c r="K8" s="65" t="s">
        <v>1602</v>
      </c>
      <c r="L8" s="47" t="s">
        <v>908</v>
      </c>
      <c r="M8" s="47" t="s">
        <v>5</v>
      </c>
      <c r="N8" s="47">
        <v>42101</v>
      </c>
      <c r="O8" s="47" t="s">
        <v>1603</v>
      </c>
      <c r="P8" s="90">
        <v>37.04</v>
      </c>
      <c r="Q8" s="157">
        <v>-86.3</v>
      </c>
      <c r="R8" s="134" t="s">
        <v>9114</v>
      </c>
      <c r="S8" s="134">
        <v>30</v>
      </c>
      <c r="T8" s="136" t="s">
        <v>848</v>
      </c>
      <c r="U8" s="65" t="s">
        <v>1604</v>
      </c>
      <c r="V8" s="65" t="s">
        <v>1600</v>
      </c>
      <c r="W8" s="65" t="s">
        <v>1605</v>
      </c>
      <c r="X8" s="47" t="s">
        <v>1606</v>
      </c>
      <c r="Y8" s="59" t="s">
        <v>960</v>
      </c>
      <c r="Z8" s="47" t="s">
        <v>174</v>
      </c>
      <c r="AA8" s="59">
        <v>45096</v>
      </c>
      <c r="AB8" s="1" t="s">
        <v>1611</v>
      </c>
      <c r="AC8" s="65" t="s">
        <v>1609</v>
      </c>
      <c r="AD8" s="311" t="s">
        <v>1612</v>
      </c>
      <c r="AE8" s="235" t="s">
        <v>1610</v>
      </c>
      <c r="AF8" s="13">
        <f t="shared" si="0"/>
        <v>31</v>
      </c>
      <c r="AG8" s="13"/>
      <c r="AH8" s="13"/>
      <c r="AI8" s="13"/>
      <c r="AJ8" s="13"/>
    </row>
    <row r="9" spans="1:36" s="11" customFormat="1" ht="72.95" customHeight="1">
      <c r="A9" s="61">
        <v>4008</v>
      </c>
      <c r="B9" s="47" t="s">
        <v>201</v>
      </c>
      <c r="C9" s="47" t="s">
        <v>748</v>
      </c>
      <c r="D9" s="145" t="s">
        <v>1598</v>
      </c>
      <c r="E9" s="47" t="s">
        <v>166</v>
      </c>
      <c r="F9" s="65" t="s">
        <v>1599</v>
      </c>
      <c r="G9" s="65" t="s">
        <v>1567</v>
      </c>
      <c r="H9" s="47" t="s">
        <v>904</v>
      </c>
      <c r="I9" s="65" t="s">
        <v>1600</v>
      </c>
      <c r="J9" s="65" t="s">
        <v>1601</v>
      </c>
      <c r="K9" s="65" t="s">
        <v>1602</v>
      </c>
      <c r="L9" s="47" t="s">
        <v>908</v>
      </c>
      <c r="M9" s="47" t="s">
        <v>5</v>
      </c>
      <c r="N9" s="47">
        <v>42101</v>
      </c>
      <c r="O9" s="47" t="s">
        <v>1603</v>
      </c>
      <c r="P9" s="90">
        <v>37.04</v>
      </c>
      <c r="Q9" s="101">
        <v>-86.3</v>
      </c>
      <c r="R9" s="134"/>
      <c r="S9" s="134">
        <v>10</v>
      </c>
      <c r="T9" s="136" t="s">
        <v>848</v>
      </c>
      <c r="U9" s="65" t="s">
        <v>1604</v>
      </c>
      <c r="V9" s="65" t="s">
        <v>1600</v>
      </c>
      <c r="W9" s="65" t="s">
        <v>1605</v>
      </c>
      <c r="X9" s="47" t="s">
        <v>1606</v>
      </c>
      <c r="Y9" s="59" t="s">
        <v>960</v>
      </c>
      <c r="Z9" s="47" t="s">
        <v>174</v>
      </c>
      <c r="AA9" s="59">
        <v>45289</v>
      </c>
      <c r="AB9" s="1" t="s">
        <v>1607</v>
      </c>
      <c r="AC9" s="65" t="s">
        <v>1609</v>
      </c>
      <c r="AD9" s="311" t="s">
        <v>1608</v>
      </c>
      <c r="AE9" s="235" t="s">
        <v>1610</v>
      </c>
      <c r="AF9" s="13">
        <f t="shared" si="0"/>
        <v>32</v>
      </c>
      <c r="AG9" s="13"/>
      <c r="AH9" s="13"/>
      <c r="AI9" s="13"/>
      <c r="AJ9" s="13"/>
    </row>
    <row r="10" spans="1:36" s="11" customFormat="1" ht="90">
      <c r="A10" s="61">
        <v>4009</v>
      </c>
      <c r="B10" s="109" t="s">
        <v>163</v>
      </c>
      <c r="C10" s="109" t="s">
        <v>748</v>
      </c>
      <c r="D10" s="1081" t="s">
        <v>8674</v>
      </c>
      <c r="E10" s="47" t="s">
        <v>166</v>
      </c>
      <c r="F10" s="99" t="s">
        <v>8675</v>
      </c>
      <c r="G10" s="65" t="s">
        <v>2189</v>
      </c>
      <c r="H10" s="960" t="s">
        <v>9365</v>
      </c>
      <c r="I10" s="449" t="s">
        <v>8677</v>
      </c>
      <c r="J10" s="99" t="s">
        <v>8678</v>
      </c>
      <c r="K10" s="99" t="s">
        <v>5570</v>
      </c>
      <c r="L10" s="109" t="s">
        <v>993</v>
      </c>
      <c r="M10" s="109" t="s">
        <v>5</v>
      </c>
      <c r="N10" s="109">
        <v>59718</v>
      </c>
      <c r="O10" s="47" t="s">
        <v>8679</v>
      </c>
      <c r="P10" s="90">
        <v>45.669673616206701</v>
      </c>
      <c r="Q10" s="90">
        <v>-111.065957161491</v>
      </c>
      <c r="R10" s="134">
        <v>50</v>
      </c>
      <c r="S10" s="134"/>
      <c r="T10" s="65"/>
      <c r="U10" s="1082" t="s">
        <v>8674</v>
      </c>
      <c r="V10" s="1083" t="s">
        <v>8677</v>
      </c>
      <c r="W10" s="99" t="s">
        <v>1777</v>
      </c>
      <c r="X10" s="109" t="s">
        <v>495</v>
      </c>
      <c r="Y10" s="109" t="s">
        <v>5</v>
      </c>
      <c r="Z10" s="47" t="s">
        <v>8245</v>
      </c>
      <c r="AA10" s="59">
        <v>45584</v>
      </c>
      <c r="AB10" s="99" t="s">
        <v>8680</v>
      </c>
      <c r="AC10" s="125" t="s">
        <v>8681</v>
      </c>
      <c r="AD10" s="311" t="s">
        <v>9366</v>
      </c>
      <c r="AE10" s="1084"/>
      <c r="AF10" s="13">
        <f t="shared" si="0"/>
        <v>27</v>
      </c>
      <c r="AG10" s="13"/>
      <c r="AH10" s="1084" t="s">
        <v>8683</v>
      </c>
      <c r="AI10" s="13" t="s">
        <v>8679</v>
      </c>
      <c r="AJ10" s="13"/>
    </row>
    <row r="11" spans="1:36" s="11" customFormat="1" ht="111.75" customHeight="1">
      <c r="A11" s="61">
        <v>4010</v>
      </c>
      <c r="B11" s="47" t="s">
        <v>176</v>
      </c>
      <c r="C11" s="47" t="s">
        <v>748</v>
      </c>
      <c r="D11" s="65" t="s">
        <v>1625</v>
      </c>
      <c r="E11" s="100" t="s">
        <v>166</v>
      </c>
      <c r="F11" s="65" t="s">
        <v>1625</v>
      </c>
      <c r="G11" s="65" t="s">
        <v>1619</v>
      </c>
      <c r="H11" s="47" t="s">
        <v>1626</v>
      </c>
      <c r="I11" s="65" t="s">
        <v>1627</v>
      </c>
      <c r="J11" s="65" t="s">
        <v>1628</v>
      </c>
      <c r="K11" s="65" t="s">
        <v>1629</v>
      </c>
      <c r="L11" s="47" t="s">
        <v>825</v>
      </c>
      <c r="M11" s="47" t="s">
        <v>5</v>
      </c>
      <c r="N11" s="47">
        <v>46013</v>
      </c>
      <c r="O11" s="47" t="s">
        <v>1630</v>
      </c>
      <c r="P11" s="90">
        <v>40.040127158277102</v>
      </c>
      <c r="Q11" s="90">
        <v>-85.728121531397605</v>
      </c>
      <c r="R11" s="134">
        <v>106</v>
      </c>
      <c r="S11" s="143"/>
      <c r="T11" s="65"/>
      <c r="U11" s="65" t="s">
        <v>1625</v>
      </c>
      <c r="V11" s="65" t="s">
        <v>1627</v>
      </c>
      <c r="W11" s="65" t="s">
        <v>1631</v>
      </c>
      <c r="X11" s="47" t="s">
        <v>184</v>
      </c>
      <c r="Y11" s="47" t="s">
        <v>5</v>
      </c>
      <c r="Z11" s="47" t="s">
        <v>174</v>
      </c>
      <c r="AA11" s="59">
        <v>44777</v>
      </c>
      <c r="AB11" s="118" t="s">
        <v>1632</v>
      </c>
      <c r="AC11" s="65" t="s">
        <v>1634</v>
      </c>
      <c r="AD11" s="310" t="s">
        <v>1633</v>
      </c>
      <c r="AE11" s="235" t="s">
        <v>1627</v>
      </c>
      <c r="AF11" s="13">
        <f t="shared" si="0"/>
        <v>22</v>
      </c>
      <c r="AG11" s="13"/>
      <c r="AH11" s="13"/>
      <c r="AI11" s="13"/>
      <c r="AJ11" s="13"/>
    </row>
    <row r="12" spans="1:36" s="11" customFormat="1" ht="75">
      <c r="A12" s="61">
        <v>4011</v>
      </c>
      <c r="B12" s="47" t="s">
        <v>398</v>
      </c>
      <c r="C12" s="47" t="s">
        <v>748</v>
      </c>
      <c r="D12" s="65" t="s">
        <v>1635</v>
      </c>
      <c r="E12" s="47" t="s">
        <v>178</v>
      </c>
      <c r="F12" s="65" t="s">
        <v>1635</v>
      </c>
      <c r="G12" s="65" t="s">
        <v>1636</v>
      </c>
      <c r="H12" s="47" t="s">
        <v>1183</v>
      </c>
      <c r="I12" s="65" t="s">
        <v>1637</v>
      </c>
      <c r="J12" s="65" t="s">
        <v>1638</v>
      </c>
      <c r="K12" s="65" t="s">
        <v>1639</v>
      </c>
      <c r="L12" s="47" t="s">
        <v>1089</v>
      </c>
      <c r="M12" s="47" t="s">
        <v>5</v>
      </c>
      <c r="N12" s="47">
        <v>84003</v>
      </c>
      <c r="O12" s="47" t="s">
        <v>1640</v>
      </c>
      <c r="P12" s="90">
        <v>32.089064605979999</v>
      </c>
      <c r="Q12" s="90">
        <v>-110.804343619547</v>
      </c>
      <c r="R12" s="134" t="s">
        <v>9097</v>
      </c>
      <c r="S12" s="134">
        <v>15</v>
      </c>
      <c r="T12" s="65" t="s">
        <v>848</v>
      </c>
      <c r="U12" s="65" t="s">
        <v>1635</v>
      </c>
      <c r="V12" s="65" t="s">
        <v>1637</v>
      </c>
      <c r="W12" s="65" t="s">
        <v>1641</v>
      </c>
      <c r="X12" s="47" t="s">
        <v>392</v>
      </c>
      <c r="Y12" s="47" t="s">
        <v>5</v>
      </c>
      <c r="Z12" s="47" t="s">
        <v>174</v>
      </c>
      <c r="AA12" s="59">
        <v>45304</v>
      </c>
      <c r="AB12" s="118" t="s">
        <v>1642</v>
      </c>
      <c r="AC12" s="118" t="s">
        <v>1644</v>
      </c>
      <c r="AD12" s="311" t="s">
        <v>1643</v>
      </c>
      <c r="AE12" s="235" t="s">
        <v>1637</v>
      </c>
      <c r="AF12" s="13">
        <f t="shared" si="0"/>
        <v>25</v>
      </c>
      <c r="AG12" s="13"/>
      <c r="AH12" s="13"/>
      <c r="AI12" s="13"/>
      <c r="AJ12" s="13"/>
    </row>
    <row r="13" spans="1:36" s="11" customFormat="1" ht="90">
      <c r="A13" s="61">
        <v>4012</v>
      </c>
      <c r="B13" s="47" t="s">
        <v>176</v>
      </c>
      <c r="C13" s="47" t="s">
        <v>748</v>
      </c>
      <c r="D13" s="65" t="s">
        <v>1645</v>
      </c>
      <c r="E13" s="47" t="s">
        <v>166</v>
      </c>
      <c r="F13" s="65" t="s">
        <v>1646</v>
      </c>
      <c r="G13" s="65" t="s">
        <v>1567</v>
      </c>
      <c r="H13" s="47" t="s">
        <v>1568</v>
      </c>
      <c r="I13" s="65" t="s">
        <v>1647</v>
      </c>
      <c r="J13" s="65" t="s">
        <v>1648</v>
      </c>
      <c r="K13" s="65" t="s">
        <v>273</v>
      </c>
      <c r="L13" s="47" t="s">
        <v>172</v>
      </c>
      <c r="M13" s="47" t="s">
        <v>5</v>
      </c>
      <c r="N13" s="47">
        <v>92008</v>
      </c>
      <c r="O13" s="90" t="s">
        <v>1649</v>
      </c>
      <c r="P13" s="176">
        <v>33.131817517359899</v>
      </c>
      <c r="Q13" s="165">
        <v>-117.27595937319499</v>
      </c>
      <c r="R13" s="127">
        <v>30</v>
      </c>
      <c r="S13" s="134"/>
      <c r="T13" s="65"/>
      <c r="U13" s="65" t="s">
        <v>1645</v>
      </c>
      <c r="V13" s="65" t="s">
        <v>1647</v>
      </c>
      <c r="W13" s="65" t="s">
        <v>273</v>
      </c>
      <c r="X13" s="47" t="s">
        <v>172</v>
      </c>
      <c r="Y13" s="47" t="s">
        <v>5</v>
      </c>
      <c r="Z13" s="47" t="s">
        <v>174</v>
      </c>
      <c r="AA13" s="59"/>
      <c r="AB13" s="118" t="s">
        <v>1650</v>
      </c>
      <c r="AC13" s="118" t="s">
        <v>1652</v>
      </c>
      <c r="AD13" s="329" t="s">
        <v>1651</v>
      </c>
      <c r="AE13" s="235" t="s">
        <v>1653</v>
      </c>
      <c r="AF13" s="13">
        <f t="shared" si="0"/>
        <v>34</v>
      </c>
      <c r="AG13" s="13"/>
      <c r="AH13" s="13"/>
      <c r="AI13" s="13"/>
      <c r="AJ13" s="13"/>
    </row>
    <row r="14" spans="1:36" s="11" customFormat="1" ht="54" customHeight="1">
      <c r="A14" s="61">
        <v>4013</v>
      </c>
      <c r="B14" s="47" t="s">
        <v>201</v>
      </c>
      <c r="C14" s="47" t="s">
        <v>748</v>
      </c>
      <c r="D14" s="65" t="s">
        <v>842</v>
      </c>
      <c r="E14" s="47" t="s">
        <v>166</v>
      </c>
      <c r="F14" s="65" t="s">
        <v>1654</v>
      </c>
      <c r="G14" s="65" t="s">
        <v>1655</v>
      </c>
      <c r="H14" s="65" t="s">
        <v>1656</v>
      </c>
      <c r="I14" s="65" t="s">
        <v>844</v>
      </c>
      <c r="J14" s="65" t="s">
        <v>1657</v>
      </c>
      <c r="K14" s="65" t="s">
        <v>1658</v>
      </c>
      <c r="L14" s="47" t="s">
        <v>739</v>
      </c>
      <c r="M14" s="47" t="s">
        <v>5</v>
      </c>
      <c r="N14" s="47">
        <v>80601</v>
      </c>
      <c r="O14" s="47"/>
      <c r="P14" s="90">
        <v>39.976900837806198</v>
      </c>
      <c r="Q14" s="90">
        <v>-104.76452339158401</v>
      </c>
      <c r="R14" s="134" t="s">
        <v>9115</v>
      </c>
      <c r="S14" s="105">
        <v>5</v>
      </c>
      <c r="T14" s="65" t="s">
        <v>848</v>
      </c>
      <c r="U14" s="129" t="s">
        <v>849</v>
      </c>
      <c r="V14" s="65" t="s">
        <v>844</v>
      </c>
      <c r="W14" s="65" t="s">
        <v>846</v>
      </c>
      <c r="X14" s="47" t="s">
        <v>172</v>
      </c>
      <c r="Y14" s="59" t="s">
        <v>5</v>
      </c>
      <c r="Z14" s="59" t="s">
        <v>174</v>
      </c>
      <c r="AA14" s="59">
        <v>45096</v>
      </c>
      <c r="AB14" s="47" t="s">
        <v>1659</v>
      </c>
      <c r="AC14" s="65" t="s">
        <v>8382</v>
      </c>
      <c r="AD14" s="311" t="s">
        <v>1660</v>
      </c>
      <c r="AE14" s="235" t="s">
        <v>1661</v>
      </c>
      <c r="AF14" s="13">
        <f t="shared" si="0"/>
        <v>21</v>
      </c>
      <c r="AG14" s="13"/>
      <c r="AH14" s="13"/>
      <c r="AI14" s="13"/>
      <c r="AJ14" s="13"/>
    </row>
    <row r="15" spans="1:36" s="11" customFormat="1" ht="105">
      <c r="A15" s="61">
        <v>4014</v>
      </c>
      <c r="B15" s="47" t="s">
        <v>176</v>
      </c>
      <c r="C15" s="47" t="s">
        <v>748</v>
      </c>
      <c r="D15" s="65" t="s">
        <v>9020</v>
      </c>
      <c r="E15" s="47" t="s">
        <v>166</v>
      </c>
      <c r="F15" s="65" t="s">
        <v>9020</v>
      </c>
      <c r="G15" s="65" t="s">
        <v>8125</v>
      </c>
      <c r="H15" s="47" t="s">
        <v>65</v>
      </c>
      <c r="I15" s="65" t="s">
        <v>9021</v>
      </c>
      <c r="J15" s="65" t="s">
        <v>9022</v>
      </c>
      <c r="K15" s="65" t="s">
        <v>4311</v>
      </c>
      <c r="L15" s="47" t="s">
        <v>825</v>
      </c>
      <c r="M15" s="47" t="s">
        <v>5</v>
      </c>
      <c r="N15" s="47">
        <v>47449</v>
      </c>
      <c r="O15" s="1085" t="s">
        <v>9023</v>
      </c>
      <c r="P15" s="90">
        <v>38.904714250138902</v>
      </c>
      <c r="Q15" s="90">
        <v>-86.918955919547201</v>
      </c>
      <c r="R15" s="134">
        <v>12</v>
      </c>
      <c r="S15" s="134" t="s">
        <v>9026</v>
      </c>
      <c r="T15" s="65" t="s">
        <v>848</v>
      </c>
      <c r="U15" s="65" t="s">
        <v>9020</v>
      </c>
      <c r="V15" s="65" t="s">
        <v>9021</v>
      </c>
      <c r="W15" s="65" t="s">
        <v>4311</v>
      </c>
      <c r="X15" s="47" t="s">
        <v>825</v>
      </c>
      <c r="Y15" s="47" t="s">
        <v>5</v>
      </c>
      <c r="Z15" s="47" t="s">
        <v>8245</v>
      </c>
      <c r="AA15" s="59">
        <v>45689</v>
      </c>
      <c r="AB15" s="118" t="s">
        <v>9027</v>
      </c>
      <c r="AC15" s="118" t="s">
        <v>9024</v>
      </c>
      <c r="AD15" s="382" t="s">
        <v>9367</v>
      </c>
      <c r="AE15" s="1084"/>
      <c r="AF15" s="13">
        <f t="shared" si="0"/>
        <v>28</v>
      </c>
      <c r="AG15" s="13"/>
      <c r="AH15" s="13"/>
      <c r="AI15" s="13"/>
      <c r="AJ15" s="13"/>
    </row>
    <row r="16" spans="1:36" s="11" customFormat="1" ht="150">
      <c r="A16" s="61">
        <v>4015</v>
      </c>
      <c r="B16" s="47" t="s">
        <v>176</v>
      </c>
      <c r="C16" s="47" t="s">
        <v>748</v>
      </c>
      <c r="D16" s="65" t="s">
        <v>1662</v>
      </c>
      <c r="E16" s="47" t="s">
        <v>178</v>
      </c>
      <c r="F16" s="65" t="s">
        <v>1662</v>
      </c>
      <c r="G16" s="65" t="s">
        <v>1636</v>
      </c>
      <c r="H16" s="47" t="s">
        <v>1183</v>
      </c>
      <c r="I16" s="65" t="s">
        <v>1663</v>
      </c>
      <c r="J16" s="65" t="s">
        <v>1664</v>
      </c>
      <c r="K16" s="65" t="s">
        <v>1665</v>
      </c>
      <c r="L16" s="47" t="s">
        <v>151</v>
      </c>
      <c r="M16" s="47" t="s">
        <v>6</v>
      </c>
      <c r="N16" s="47" t="s">
        <v>1666</v>
      </c>
      <c r="O16" s="47" t="s">
        <v>1667</v>
      </c>
      <c r="P16" s="90">
        <v>45.556091015749701</v>
      </c>
      <c r="Q16" s="90">
        <v>-73.425185844494905</v>
      </c>
      <c r="R16" s="134">
        <v>450</v>
      </c>
      <c r="S16" s="146">
        <v>0.2</v>
      </c>
      <c r="T16" s="65" t="s">
        <v>848</v>
      </c>
      <c r="U16" s="65" t="s">
        <v>1662</v>
      </c>
      <c r="V16" s="65" t="s">
        <v>1663</v>
      </c>
      <c r="W16" s="65" t="s">
        <v>1665</v>
      </c>
      <c r="X16" s="47" t="s">
        <v>151</v>
      </c>
      <c r="Y16" s="47" t="s">
        <v>6</v>
      </c>
      <c r="Z16" s="47" t="s">
        <v>174</v>
      </c>
      <c r="AA16" s="59">
        <v>44777</v>
      </c>
      <c r="AB16" s="118" t="s">
        <v>1668</v>
      </c>
      <c r="AC16" s="65" t="s">
        <v>1670</v>
      </c>
      <c r="AD16" s="925" t="s">
        <v>1669</v>
      </c>
      <c r="AE16" s="235" t="s">
        <v>1671</v>
      </c>
      <c r="AF16" s="13">
        <f t="shared" si="0"/>
        <v>22</v>
      </c>
      <c r="AG16" s="13"/>
      <c r="AH16" s="13"/>
      <c r="AI16" s="13"/>
      <c r="AJ16" s="13"/>
    </row>
    <row r="17" spans="1:36" s="11" customFormat="1" ht="120">
      <c r="A17" s="61">
        <v>4016</v>
      </c>
      <c r="B17" s="47" t="s">
        <v>201</v>
      </c>
      <c r="C17" s="47" t="s">
        <v>748</v>
      </c>
      <c r="D17" s="65" t="s">
        <v>1672</v>
      </c>
      <c r="E17" s="47" t="s">
        <v>166</v>
      </c>
      <c r="F17" s="65" t="s">
        <v>1687</v>
      </c>
      <c r="G17" s="65" t="s">
        <v>1619</v>
      </c>
      <c r="H17" s="47" t="s">
        <v>904</v>
      </c>
      <c r="I17" s="65" t="s">
        <v>1675</v>
      </c>
      <c r="J17" s="65" t="s">
        <v>1688</v>
      </c>
      <c r="K17" s="65" t="s">
        <v>1689</v>
      </c>
      <c r="L17" s="47" t="s">
        <v>314</v>
      </c>
      <c r="M17" s="47" t="s">
        <v>5</v>
      </c>
      <c r="N17" s="47">
        <v>38069</v>
      </c>
      <c r="O17" s="47" t="s">
        <v>1678</v>
      </c>
      <c r="P17" s="90">
        <v>35.402915620047601</v>
      </c>
      <c r="Q17" s="101">
        <v>-89.417311946036904</v>
      </c>
      <c r="R17" s="134" t="s">
        <v>9116</v>
      </c>
      <c r="S17" s="134">
        <v>43</v>
      </c>
      <c r="T17" s="134" t="s">
        <v>1690</v>
      </c>
      <c r="U17" s="65" t="s">
        <v>1679</v>
      </c>
      <c r="V17" s="65" t="s">
        <v>1680</v>
      </c>
      <c r="W17" s="65" t="s">
        <v>1681</v>
      </c>
      <c r="X17" s="47" t="s">
        <v>1232</v>
      </c>
      <c r="Y17" s="47" t="s">
        <v>1682</v>
      </c>
      <c r="Z17" s="47" t="s">
        <v>174</v>
      </c>
      <c r="AA17" s="59">
        <v>44890</v>
      </c>
      <c r="AB17" s="118" t="s">
        <v>1691</v>
      </c>
      <c r="AC17" s="65" t="s">
        <v>1693</v>
      </c>
      <c r="AD17" s="310" t="s">
        <v>1692</v>
      </c>
      <c r="AE17" s="235" t="s">
        <v>1686</v>
      </c>
      <c r="AF17" s="13">
        <f t="shared" si="0"/>
        <v>26</v>
      </c>
      <c r="AG17" s="13"/>
      <c r="AH17" s="13"/>
      <c r="AI17" s="13"/>
      <c r="AJ17" s="13"/>
    </row>
    <row r="18" spans="1:36" s="11" customFormat="1" ht="75">
      <c r="A18" s="61">
        <v>4017</v>
      </c>
      <c r="B18" s="47" t="s">
        <v>398</v>
      </c>
      <c r="C18" s="47" t="s">
        <v>748</v>
      </c>
      <c r="D18" s="65" t="s">
        <v>1672</v>
      </c>
      <c r="E18" s="47" t="s">
        <v>166</v>
      </c>
      <c r="F18" s="65" t="s">
        <v>1673</v>
      </c>
      <c r="G18" s="65" t="s">
        <v>1674</v>
      </c>
      <c r="H18" s="47" t="s">
        <v>1568</v>
      </c>
      <c r="I18" s="174" t="s">
        <v>1675</v>
      </c>
      <c r="J18" s="65" t="s">
        <v>1676</v>
      </c>
      <c r="K18" s="65" t="s">
        <v>1677</v>
      </c>
      <c r="L18" s="47" t="s">
        <v>908</v>
      </c>
      <c r="M18" s="47" t="s">
        <v>5</v>
      </c>
      <c r="N18" s="47">
        <v>42740</v>
      </c>
      <c r="O18" s="47" t="s">
        <v>1678</v>
      </c>
      <c r="P18" s="90">
        <v>37.6</v>
      </c>
      <c r="Q18" s="101">
        <v>-85.9</v>
      </c>
      <c r="R18" s="134" t="s">
        <v>9117</v>
      </c>
      <c r="S18" s="134">
        <v>86</v>
      </c>
      <c r="T18" s="134" t="s">
        <v>848</v>
      </c>
      <c r="U18" s="65" t="s">
        <v>1679</v>
      </c>
      <c r="V18" s="65" t="s">
        <v>1680</v>
      </c>
      <c r="W18" s="65" t="s">
        <v>1681</v>
      </c>
      <c r="X18" s="47" t="s">
        <v>1232</v>
      </c>
      <c r="Y18" s="59" t="s">
        <v>1682</v>
      </c>
      <c r="Z18" s="47" t="s">
        <v>174</v>
      </c>
      <c r="AA18" s="59">
        <v>45096</v>
      </c>
      <c r="AB18" s="1" t="s">
        <v>1683</v>
      </c>
      <c r="AC18" s="65" t="s">
        <v>1685</v>
      </c>
      <c r="AD18" s="125" t="s">
        <v>1684</v>
      </c>
      <c r="AE18" s="235" t="s">
        <v>1686</v>
      </c>
      <c r="AF18" s="13">
        <f t="shared" si="0"/>
        <v>26</v>
      </c>
      <c r="AG18" s="13"/>
      <c r="AH18" s="13"/>
      <c r="AI18" s="13"/>
      <c r="AJ18" s="13"/>
    </row>
    <row r="19" spans="1:36" s="11" customFormat="1" ht="90">
      <c r="A19" s="61">
        <v>4018</v>
      </c>
      <c r="B19" s="7" t="s">
        <v>201</v>
      </c>
      <c r="C19" s="7" t="s">
        <v>748</v>
      </c>
      <c r="D19" s="65" t="s">
        <v>1694</v>
      </c>
      <c r="E19" s="47" t="s">
        <v>166</v>
      </c>
      <c r="F19" s="65" t="s">
        <v>1695</v>
      </c>
      <c r="G19" s="65" t="s">
        <v>1674</v>
      </c>
      <c r="H19" s="65" t="s">
        <v>1568</v>
      </c>
      <c r="I19" s="232" t="s">
        <v>1696</v>
      </c>
      <c r="J19" s="65" t="s">
        <v>1697</v>
      </c>
      <c r="K19" s="65"/>
      <c r="L19" s="65" t="s">
        <v>1698</v>
      </c>
      <c r="M19" s="65" t="s">
        <v>991</v>
      </c>
      <c r="N19" s="147" t="s">
        <v>1699</v>
      </c>
      <c r="O19" s="148" t="s">
        <v>1700</v>
      </c>
      <c r="P19" s="90">
        <v>22.462813418990599</v>
      </c>
      <c r="Q19" s="90">
        <v>-100.870698010767</v>
      </c>
      <c r="R19" s="149" t="s">
        <v>9070</v>
      </c>
      <c r="S19" s="146">
        <v>8.75</v>
      </c>
      <c r="T19" s="123" t="s">
        <v>848</v>
      </c>
      <c r="U19" s="65" t="s">
        <v>1701</v>
      </c>
      <c r="V19" s="204" t="s">
        <v>1702</v>
      </c>
      <c r="W19" s="65" t="s">
        <v>1703</v>
      </c>
      <c r="X19" s="65" t="s">
        <v>1704</v>
      </c>
      <c r="Y19" s="120" t="s">
        <v>940</v>
      </c>
      <c r="Z19" s="47" t="s">
        <v>174</v>
      </c>
      <c r="AA19" s="59">
        <v>45084</v>
      </c>
      <c r="AB19" s="1" t="s">
        <v>1705</v>
      </c>
      <c r="AC19" s="65"/>
      <c r="AD19" s="558" t="s">
        <v>1706</v>
      </c>
      <c r="AE19" s="235" t="s">
        <v>1707</v>
      </c>
      <c r="AF19" s="13">
        <f t="shared" si="0"/>
        <v>30</v>
      </c>
      <c r="AG19" s="13"/>
      <c r="AH19" s="13"/>
      <c r="AI19" s="13"/>
      <c r="AJ19" s="13"/>
    </row>
    <row r="20" spans="1:36" s="11" customFormat="1" ht="125.25" customHeight="1">
      <c r="A20" s="61">
        <v>4019</v>
      </c>
      <c r="B20" s="7" t="s">
        <v>176</v>
      </c>
      <c r="C20" s="7" t="s">
        <v>748</v>
      </c>
      <c r="D20" s="65" t="s">
        <v>1708</v>
      </c>
      <c r="E20" s="47" t="s">
        <v>166</v>
      </c>
      <c r="F20" s="65" t="s">
        <v>1709</v>
      </c>
      <c r="G20" s="65" t="s">
        <v>1674</v>
      </c>
      <c r="H20" s="65" t="s">
        <v>904</v>
      </c>
      <c r="I20" s="150" t="s">
        <v>1710</v>
      </c>
      <c r="J20" s="65" t="s">
        <v>1711</v>
      </c>
      <c r="K20" s="65" t="s">
        <v>1712</v>
      </c>
      <c r="L20" s="65" t="s">
        <v>1713</v>
      </c>
      <c r="M20" s="65" t="s">
        <v>5</v>
      </c>
      <c r="N20" s="147" t="s">
        <v>1714</v>
      </c>
      <c r="O20" s="148" t="s">
        <v>1715</v>
      </c>
      <c r="P20" s="90">
        <v>36.895567189474903</v>
      </c>
      <c r="Q20" s="90">
        <v>-76.191424753963304</v>
      </c>
      <c r="R20" s="149">
        <v>100</v>
      </c>
      <c r="S20" s="134">
        <v>2</v>
      </c>
      <c r="T20" s="123" t="s">
        <v>848</v>
      </c>
      <c r="U20" s="65" t="s">
        <v>1716</v>
      </c>
      <c r="V20" s="204" t="s">
        <v>1717</v>
      </c>
      <c r="W20" s="65" t="s">
        <v>1718</v>
      </c>
      <c r="X20" s="65" t="s">
        <v>1704</v>
      </c>
      <c r="Y20" s="120" t="s">
        <v>940</v>
      </c>
      <c r="Z20" s="47" t="s">
        <v>174</v>
      </c>
      <c r="AA20" s="59">
        <v>45084</v>
      </c>
      <c r="AB20" s="65" t="s">
        <v>1719</v>
      </c>
      <c r="AC20" s="65"/>
      <c r="AD20" s="310" t="s">
        <v>1720</v>
      </c>
      <c r="AE20" s="235" t="s">
        <v>1710</v>
      </c>
      <c r="AF20" s="13">
        <f t="shared" si="0"/>
        <v>22</v>
      </c>
      <c r="AG20" s="13"/>
      <c r="AH20" s="13"/>
      <c r="AI20" s="13"/>
      <c r="AJ20" s="13"/>
    </row>
    <row r="21" spans="1:36" s="11" customFormat="1" ht="75">
      <c r="A21" s="61">
        <v>4020</v>
      </c>
      <c r="B21" s="47" t="s">
        <v>201</v>
      </c>
      <c r="C21" s="47" t="s">
        <v>748</v>
      </c>
      <c r="D21" s="65" t="s">
        <v>1721</v>
      </c>
      <c r="E21" s="47" t="s">
        <v>166</v>
      </c>
      <c r="F21" s="65" t="s">
        <v>1721</v>
      </c>
      <c r="G21" s="65" t="s">
        <v>1567</v>
      </c>
      <c r="H21" s="47" t="s">
        <v>1568</v>
      </c>
      <c r="I21" s="65" t="s">
        <v>1722</v>
      </c>
      <c r="J21" s="65" t="s">
        <v>1723</v>
      </c>
      <c r="K21" s="65" t="s">
        <v>485</v>
      </c>
      <c r="L21" s="47" t="s">
        <v>151</v>
      </c>
      <c r="M21" s="47" t="s">
        <v>6</v>
      </c>
      <c r="N21" s="47" t="s">
        <v>1724</v>
      </c>
      <c r="O21" s="47" t="s">
        <v>1725</v>
      </c>
      <c r="P21" s="90">
        <v>45.62</v>
      </c>
      <c r="Q21" s="90">
        <v>-73.5</v>
      </c>
      <c r="R21" s="134" t="s">
        <v>1678</v>
      </c>
      <c r="S21" s="134">
        <v>60</v>
      </c>
      <c r="T21" s="123" t="s">
        <v>1690</v>
      </c>
      <c r="U21" s="65" t="s">
        <v>1721</v>
      </c>
      <c r="V21" s="65" t="s">
        <v>1722</v>
      </c>
      <c r="W21" s="65" t="s">
        <v>1726</v>
      </c>
      <c r="X21" s="47" t="s">
        <v>1727</v>
      </c>
      <c r="Y21" s="47" t="s">
        <v>317</v>
      </c>
      <c r="Z21" s="47" t="s">
        <v>662</v>
      </c>
      <c r="AA21" s="59">
        <v>44777</v>
      </c>
      <c r="AB21" s="1" t="s">
        <v>1728</v>
      </c>
      <c r="AC21" s="65" t="s">
        <v>1678</v>
      </c>
      <c r="AD21" s="557" t="s">
        <v>1729</v>
      </c>
      <c r="AE21" s="101" t="s">
        <v>1730</v>
      </c>
      <c r="AF21" s="13">
        <f t="shared" si="0"/>
        <v>28</v>
      </c>
      <c r="AG21" s="13"/>
      <c r="AH21" s="13"/>
      <c r="AI21" s="13"/>
      <c r="AJ21" s="13"/>
    </row>
    <row r="22" spans="1:36" s="11" customFormat="1" ht="108" customHeight="1">
      <c r="A22" s="61">
        <v>4021</v>
      </c>
      <c r="B22" s="47" t="s">
        <v>201</v>
      </c>
      <c r="C22" s="47" t="s">
        <v>748</v>
      </c>
      <c r="D22" s="65" t="s">
        <v>1731</v>
      </c>
      <c r="E22" s="47" t="s">
        <v>166</v>
      </c>
      <c r="F22" s="65" t="s">
        <v>1732</v>
      </c>
      <c r="G22" s="65" t="s">
        <v>1567</v>
      </c>
      <c r="H22" s="47" t="s">
        <v>1568</v>
      </c>
      <c r="I22" s="65" t="s">
        <v>1733</v>
      </c>
      <c r="J22" s="65" t="s">
        <v>1734</v>
      </c>
      <c r="K22" s="65" t="s">
        <v>956</v>
      </c>
      <c r="L22" s="47" t="s">
        <v>444</v>
      </c>
      <c r="M22" s="47" t="s">
        <v>5</v>
      </c>
      <c r="N22" s="47">
        <v>49037</v>
      </c>
      <c r="O22" s="47" t="s">
        <v>1735</v>
      </c>
      <c r="P22" s="90">
        <v>42.3357616120662</v>
      </c>
      <c r="Q22" s="90">
        <v>-85.269506097448897</v>
      </c>
      <c r="R22" s="134">
        <v>35</v>
      </c>
      <c r="S22" s="135">
        <v>0.1</v>
      </c>
      <c r="T22" s="123" t="s">
        <v>848</v>
      </c>
      <c r="U22" s="65" t="s">
        <v>1736</v>
      </c>
      <c r="V22" s="65" t="s">
        <v>1737</v>
      </c>
      <c r="W22" s="65" t="s">
        <v>1738</v>
      </c>
      <c r="X22" s="47" t="s">
        <v>1739</v>
      </c>
      <c r="Y22" s="47" t="s">
        <v>1138</v>
      </c>
      <c r="Z22" s="47" t="s">
        <v>174</v>
      </c>
      <c r="AA22" s="59">
        <v>45088</v>
      </c>
      <c r="AB22" s="118" t="s">
        <v>1740</v>
      </c>
      <c r="AC22" s="65"/>
      <c r="AD22" s="310" t="s">
        <v>1741</v>
      </c>
      <c r="AE22" s="235" t="s">
        <v>1742</v>
      </c>
      <c r="AF22" s="13">
        <f t="shared" si="0"/>
        <v>12</v>
      </c>
      <c r="AG22" s="13"/>
      <c r="AH22" s="13"/>
      <c r="AI22" s="13"/>
      <c r="AJ22" s="13"/>
    </row>
    <row r="23" spans="1:36" s="11" customFormat="1" ht="135">
      <c r="A23" s="61">
        <v>4022</v>
      </c>
      <c r="B23" s="47" t="s">
        <v>176</v>
      </c>
      <c r="C23" s="47" t="s">
        <v>748</v>
      </c>
      <c r="D23" s="101" t="s">
        <v>1743</v>
      </c>
      <c r="E23" s="100" t="s">
        <v>178</v>
      </c>
      <c r="F23" s="65" t="s">
        <v>1744</v>
      </c>
      <c r="G23" s="65" t="s">
        <v>1636</v>
      </c>
      <c r="H23" s="47" t="s">
        <v>1745</v>
      </c>
      <c r="I23" s="101" t="s">
        <v>1746</v>
      </c>
      <c r="J23" s="65" t="s">
        <v>1747</v>
      </c>
      <c r="K23" s="65" t="s">
        <v>1748</v>
      </c>
      <c r="L23" s="47" t="s">
        <v>444</v>
      </c>
      <c r="M23" s="47" t="s">
        <v>5</v>
      </c>
      <c r="N23" s="47">
        <v>49423</v>
      </c>
      <c r="O23" s="47" t="s">
        <v>1749</v>
      </c>
      <c r="P23" s="90">
        <v>42.752875215960003</v>
      </c>
      <c r="Q23" s="90">
        <v>-86.108588430493199</v>
      </c>
      <c r="R23" s="134">
        <v>85</v>
      </c>
      <c r="S23" s="134">
        <v>1646</v>
      </c>
      <c r="T23" s="65" t="s">
        <v>1750</v>
      </c>
      <c r="U23" s="65" t="s">
        <v>1751</v>
      </c>
      <c r="V23" s="65" t="s">
        <v>1746</v>
      </c>
      <c r="W23" s="65" t="s">
        <v>1021</v>
      </c>
      <c r="X23" s="47" t="s">
        <v>1022</v>
      </c>
      <c r="Y23" s="47" t="s">
        <v>5</v>
      </c>
      <c r="Z23" s="47" t="s">
        <v>174</v>
      </c>
      <c r="AA23" s="59">
        <v>45088</v>
      </c>
      <c r="AB23" s="118" t="s">
        <v>1752</v>
      </c>
      <c r="AC23" s="65" t="s">
        <v>1753</v>
      </c>
      <c r="AD23" s="125" t="s">
        <v>8383</v>
      </c>
      <c r="AE23" s="235" t="s">
        <v>1754</v>
      </c>
      <c r="AF23" s="13">
        <f t="shared" si="0"/>
        <v>23</v>
      </c>
      <c r="AG23" s="13"/>
      <c r="AH23" s="13"/>
      <c r="AI23" s="13"/>
      <c r="AJ23" s="13"/>
    </row>
    <row r="24" spans="1:36" s="11" customFormat="1" ht="75">
      <c r="A24" s="61">
        <v>4023</v>
      </c>
      <c r="B24" s="7" t="s">
        <v>201</v>
      </c>
      <c r="C24" s="7" t="s">
        <v>748</v>
      </c>
      <c r="D24" s="65" t="s">
        <v>1755</v>
      </c>
      <c r="E24" s="47" t="s">
        <v>178</v>
      </c>
      <c r="F24" s="65" t="s">
        <v>1756</v>
      </c>
      <c r="G24" s="65" t="s">
        <v>1674</v>
      </c>
      <c r="H24" s="363" t="s">
        <v>1568</v>
      </c>
      <c r="I24" s="1" t="s">
        <v>1757</v>
      </c>
      <c r="J24" s="65"/>
      <c r="K24" s="65" t="s">
        <v>1758</v>
      </c>
      <c r="L24" s="65" t="s">
        <v>1759</v>
      </c>
      <c r="M24" s="65" t="s">
        <v>991</v>
      </c>
      <c r="N24" s="147"/>
      <c r="O24" s="65"/>
      <c r="P24" s="90">
        <v>31.694694256782199</v>
      </c>
      <c r="Q24" s="90">
        <v>-106.429035910149</v>
      </c>
      <c r="R24" s="149"/>
      <c r="S24" s="134">
        <v>80</v>
      </c>
      <c r="T24" s="65" t="s">
        <v>848</v>
      </c>
      <c r="U24" s="65" t="s">
        <v>1760</v>
      </c>
      <c r="V24" s="247" t="s">
        <v>1761</v>
      </c>
      <c r="W24" s="65" t="s">
        <v>1762</v>
      </c>
      <c r="X24" s="65" t="s">
        <v>1763</v>
      </c>
      <c r="Y24" s="65" t="s">
        <v>1138</v>
      </c>
      <c r="Z24" s="47" t="s">
        <v>174</v>
      </c>
      <c r="AA24" s="59">
        <v>45087</v>
      </c>
      <c r="AB24" s="1" t="s">
        <v>1764</v>
      </c>
      <c r="AC24" s="65" t="s">
        <v>1766</v>
      </c>
      <c r="AD24" s="924" t="s">
        <v>1765</v>
      </c>
      <c r="AE24" s="101" t="s">
        <v>1767</v>
      </c>
      <c r="AF24" s="13">
        <f t="shared" si="0"/>
        <v>22</v>
      </c>
      <c r="AG24" s="13"/>
      <c r="AH24" s="13"/>
      <c r="AI24" s="13"/>
      <c r="AJ24" s="13"/>
    </row>
    <row r="25" spans="1:36" s="11" customFormat="1" ht="60">
      <c r="A25" s="61">
        <v>4024</v>
      </c>
      <c r="B25" s="7" t="s">
        <v>201</v>
      </c>
      <c r="C25" s="7" t="s">
        <v>748</v>
      </c>
      <c r="D25" s="65" t="s">
        <v>1768</v>
      </c>
      <c r="E25" s="47" t="s">
        <v>166</v>
      </c>
      <c r="F25" s="65" t="s">
        <v>1768</v>
      </c>
      <c r="G25" s="65" t="s">
        <v>1769</v>
      </c>
      <c r="H25" s="47" t="s">
        <v>1183</v>
      </c>
      <c r="I25" s="65"/>
      <c r="J25" s="65"/>
      <c r="K25" s="65"/>
      <c r="L25" s="47"/>
      <c r="M25" s="47" t="s">
        <v>5</v>
      </c>
      <c r="N25" s="153"/>
      <c r="O25" s="47"/>
      <c r="P25" s="90"/>
      <c r="Q25" s="90"/>
      <c r="R25" s="134" t="s">
        <v>9114</v>
      </c>
      <c r="S25" s="134">
        <v>21</v>
      </c>
      <c r="T25" s="65" t="s">
        <v>848</v>
      </c>
      <c r="U25" s="65"/>
      <c r="V25" s="150"/>
      <c r="W25" s="65"/>
      <c r="X25" s="47"/>
      <c r="Y25" s="47"/>
      <c r="Z25" s="47" t="s">
        <v>174</v>
      </c>
      <c r="AA25" s="59">
        <v>45289</v>
      </c>
      <c r="AB25" s="1" t="s">
        <v>1770</v>
      </c>
      <c r="AC25" s="65" t="s">
        <v>1771</v>
      </c>
      <c r="AD25" s="125" t="s">
        <v>8384</v>
      </c>
      <c r="AE25" s="235"/>
      <c r="AF25" s="13">
        <f t="shared" si="0"/>
        <v>25</v>
      </c>
      <c r="AG25" s="13"/>
      <c r="AH25" s="13"/>
      <c r="AI25" s="13"/>
      <c r="AJ25" s="13"/>
    </row>
    <row r="26" spans="1:36" s="11" customFormat="1" ht="180">
      <c r="A26" s="61">
        <v>4025</v>
      </c>
      <c r="B26" s="47" t="s">
        <v>176</v>
      </c>
      <c r="C26" s="47" t="s">
        <v>748</v>
      </c>
      <c r="D26" s="65" t="s">
        <v>1772</v>
      </c>
      <c r="E26" s="47" t="s">
        <v>178</v>
      </c>
      <c r="F26" s="65" t="s">
        <v>1773</v>
      </c>
      <c r="G26" s="65" t="s">
        <v>1774</v>
      </c>
      <c r="H26" s="327" t="s">
        <v>904</v>
      </c>
      <c r="I26" s="65" t="s">
        <v>1775</v>
      </c>
      <c r="J26" s="65" t="s">
        <v>1776</v>
      </c>
      <c r="K26" s="65" t="s">
        <v>1777</v>
      </c>
      <c r="L26" s="47" t="s">
        <v>495</v>
      </c>
      <c r="M26" s="47" t="s">
        <v>5</v>
      </c>
      <c r="N26" s="47">
        <v>64804</v>
      </c>
      <c r="O26" s="47" t="s">
        <v>1778</v>
      </c>
      <c r="P26" s="90">
        <v>37.064363364696398</v>
      </c>
      <c r="Q26" s="90">
        <v>-94.400859746606699</v>
      </c>
      <c r="R26" s="105">
        <v>750</v>
      </c>
      <c r="S26" s="105"/>
      <c r="T26" s="65"/>
      <c r="U26" s="65" t="s">
        <v>1779</v>
      </c>
      <c r="V26" s="65" t="s">
        <v>1775</v>
      </c>
      <c r="W26" s="65" t="s">
        <v>499</v>
      </c>
      <c r="X26" s="47" t="s">
        <v>495</v>
      </c>
      <c r="Y26" s="47" t="s">
        <v>5</v>
      </c>
      <c r="Z26" s="47" t="s">
        <v>174</v>
      </c>
      <c r="AA26" s="59">
        <v>44415</v>
      </c>
      <c r="AB26" s="118" t="s">
        <v>1780</v>
      </c>
      <c r="AC26" s="118" t="s">
        <v>1782</v>
      </c>
      <c r="AD26" s="363" t="s">
        <v>1781</v>
      </c>
      <c r="AE26" s="235" t="s">
        <v>1775</v>
      </c>
      <c r="AF26" s="13">
        <f t="shared" si="0"/>
        <v>23</v>
      </c>
      <c r="AG26" s="13"/>
      <c r="AH26" s="13"/>
      <c r="AI26" s="13"/>
      <c r="AJ26" s="13"/>
    </row>
    <row r="27" spans="1:36" s="11" customFormat="1" ht="165">
      <c r="A27" s="61">
        <v>4026</v>
      </c>
      <c r="B27" s="47" t="s">
        <v>176</v>
      </c>
      <c r="C27" s="47" t="s">
        <v>748</v>
      </c>
      <c r="D27" s="65" t="s">
        <v>1772</v>
      </c>
      <c r="E27" s="47" t="s">
        <v>178</v>
      </c>
      <c r="F27" s="65" t="s">
        <v>1783</v>
      </c>
      <c r="G27" s="65" t="s">
        <v>1774</v>
      </c>
      <c r="H27" s="47" t="s">
        <v>954</v>
      </c>
      <c r="I27" s="65" t="s">
        <v>1775</v>
      </c>
      <c r="J27" s="65" t="s">
        <v>1784</v>
      </c>
      <c r="K27" s="65" t="s">
        <v>1777</v>
      </c>
      <c r="L27" s="47" t="s">
        <v>495</v>
      </c>
      <c r="M27" s="47" t="s">
        <v>5</v>
      </c>
      <c r="N27" s="47">
        <v>64801</v>
      </c>
      <c r="O27" s="47" t="s">
        <v>1785</v>
      </c>
      <c r="P27" s="90">
        <v>37.094787005651298</v>
      </c>
      <c r="Q27" s="90">
        <v>-94.528397473064302</v>
      </c>
      <c r="R27" s="105"/>
      <c r="S27" s="105"/>
      <c r="T27" s="65"/>
      <c r="U27" s="65" t="s">
        <v>1779</v>
      </c>
      <c r="V27" s="65" t="s">
        <v>1775</v>
      </c>
      <c r="W27" s="65" t="s">
        <v>499</v>
      </c>
      <c r="X27" s="47" t="s">
        <v>495</v>
      </c>
      <c r="Y27" s="47" t="s">
        <v>5</v>
      </c>
      <c r="Z27" s="47" t="s">
        <v>174</v>
      </c>
      <c r="AA27" s="59">
        <v>44415</v>
      </c>
      <c r="AB27" s="118" t="s">
        <v>1780</v>
      </c>
      <c r="AC27" s="118" t="s">
        <v>1786</v>
      </c>
      <c r="AD27" s="363" t="s">
        <v>1781</v>
      </c>
      <c r="AE27" s="235" t="s">
        <v>1775</v>
      </c>
      <c r="AF27" s="13">
        <f t="shared" si="0"/>
        <v>23</v>
      </c>
      <c r="AG27" s="13"/>
      <c r="AH27" s="13"/>
      <c r="AI27" s="13"/>
      <c r="AJ27" s="13"/>
    </row>
    <row r="28" spans="1:36" s="11" customFormat="1" ht="180">
      <c r="A28" s="61">
        <v>4027</v>
      </c>
      <c r="B28" s="47" t="s">
        <v>176</v>
      </c>
      <c r="C28" s="47" t="s">
        <v>748</v>
      </c>
      <c r="D28" s="65" t="s">
        <v>1772</v>
      </c>
      <c r="E28" s="47" t="s">
        <v>178</v>
      </c>
      <c r="F28" s="65" t="s">
        <v>1787</v>
      </c>
      <c r="G28" s="65" t="s">
        <v>1788</v>
      </c>
      <c r="H28" s="47" t="s">
        <v>1789</v>
      </c>
      <c r="I28" s="65" t="s">
        <v>1775</v>
      </c>
      <c r="J28" s="65" t="s">
        <v>1790</v>
      </c>
      <c r="K28" s="65" t="s">
        <v>1791</v>
      </c>
      <c r="L28" s="47" t="s">
        <v>230</v>
      </c>
      <c r="M28" s="47" t="s">
        <v>6</v>
      </c>
      <c r="N28" s="47" t="s">
        <v>1792</v>
      </c>
      <c r="O28" s="47" t="s">
        <v>1793</v>
      </c>
      <c r="P28" s="90">
        <v>49.151970910832503</v>
      </c>
      <c r="Q28" s="90">
        <v>-122.85931363087801</v>
      </c>
      <c r="R28" s="105"/>
      <c r="S28" s="105"/>
      <c r="T28" s="65"/>
      <c r="U28" s="65" t="s">
        <v>1779</v>
      </c>
      <c r="V28" s="65" t="s">
        <v>1775</v>
      </c>
      <c r="W28" s="65" t="s">
        <v>499</v>
      </c>
      <c r="X28" s="47" t="s">
        <v>495</v>
      </c>
      <c r="Y28" s="47" t="s">
        <v>5</v>
      </c>
      <c r="Z28" s="47" t="s">
        <v>174</v>
      </c>
      <c r="AA28" s="59">
        <v>44415</v>
      </c>
      <c r="AB28" s="118" t="s">
        <v>1794</v>
      </c>
      <c r="AC28" s="118" t="s">
        <v>1795</v>
      </c>
      <c r="AD28" s="363" t="s">
        <v>1781</v>
      </c>
      <c r="AE28" s="235" t="s">
        <v>1775</v>
      </c>
      <c r="AF28" s="13">
        <f t="shared" si="0"/>
        <v>23</v>
      </c>
      <c r="AG28" s="13"/>
      <c r="AH28" s="13"/>
      <c r="AI28" s="13"/>
      <c r="AJ28" s="13"/>
    </row>
    <row r="29" spans="1:36" s="11" customFormat="1" ht="150">
      <c r="A29" s="61">
        <v>4028</v>
      </c>
      <c r="B29" s="47" t="s">
        <v>163</v>
      </c>
      <c r="C29" s="47" t="s">
        <v>748</v>
      </c>
      <c r="D29" s="65" t="s">
        <v>1796</v>
      </c>
      <c r="E29" s="47" t="s">
        <v>166</v>
      </c>
      <c r="F29" s="65" t="s">
        <v>1796</v>
      </c>
      <c r="G29" s="65" t="s">
        <v>1797</v>
      </c>
      <c r="H29" s="47" t="s">
        <v>904</v>
      </c>
      <c r="I29" s="65" t="s">
        <v>1798</v>
      </c>
      <c r="J29" s="65" t="s">
        <v>1799</v>
      </c>
      <c r="K29" s="65" t="s">
        <v>1800</v>
      </c>
      <c r="L29" s="47" t="s">
        <v>1365</v>
      </c>
      <c r="M29" s="47" t="s">
        <v>5</v>
      </c>
      <c r="N29" s="47">
        <v>16803</v>
      </c>
      <c r="O29" s="47" t="s">
        <v>1801</v>
      </c>
      <c r="P29" s="90">
        <v>40.778985731443299</v>
      </c>
      <c r="Q29" s="90">
        <v>-77.895136133007597</v>
      </c>
      <c r="R29" s="152">
        <v>12</v>
      </c>
      <c r="S29" s="151">
        <v>1E-3</v>
      </c>
      <c r="T29" s="65" t="s">
        <v>848</v>
      </c>
      <c r="U29" s="136" t="s">
        <v>1796</v>
      </c>
      <c r="V29" s="65" t="s">
        <v>1798</v>
      </c>
      <c r="W29" s="65" t="s">
        <v>1800</v>
      </c>
      <c r="X29" s="47" t="s">
        <v>1365</v>
      </c>
      <c r="Y29" s="47" t="s">
        <v>5</v>
      </c>
      <c r="Z29" s="47" t="s">
        <v>174</v>
      </c>
      <c r="AA29" s="59">
        <v>44888</v>
      </c>
      <c r="AB29" s="47" t="s">
        <v>1802</v>
      </c>
      <c r="AC29" s="65" t="s">
        <v>1804</v>
      </c>
      <c r="AD29" s="311" t="s">
        <v>1803</v>
      </c>
      <c r="AE29" s="235" t="s">
        <v>1805</v>
      </c>
      <c r="AF29" s="13">
        <f t="shared" si="0"/>
        <v>25</v>
      </c>
      <c r="AG29" s="13"/>
      <c r="AH29" s="13"/>
      <c r="AI29" s="13"/>
      <c r="AJ29" s="13"/>
    </row>
    <row r="30" spans="1:36" s="11" customFormat="1" ht="90">
      <c r="A30" s="61">
        <v>4029</v>
      </c>
      <c r="B30" s="47" t="s">
        <v>176</v>
      </c>
      <c r="C30" s="47" t="s">
        <v>748</v>
      </c>
      <c r="D30" s="65" t="s">
        <v>1806</v>
      </c>
      <c r="E30" s="47" t="s">
        <v>166</v>
      </c>
      <c r="F30" s="65" t="s">
        <v>1267</v>
      </c>
      <c r="G30" s="65" t="s">
        <v>1567</v>
      </c>
      <c r="H30" s="47" t="s">
        <v>1568</v>
      </c>
      <c r="I30" s="65" t="s">
        <v>1807</v>
      </c>
      <c r="J30" s="65" t="s">
        <v>1808</v>
      </c>
      <c r="K30" s="65" t="s">
        <v>1809</v>
      </c>
      <c r="L30" s="47" t="s">
        <v>756</v>
      </c>
      <c r="M30" s="47" t="s">
        <v>5</v>
      </c>
      <c r="N30" s="153" t="s">
        <v>1810</v>
      </c>
      <c r="O30" s="47" t="s">
        <v>1811</v>
      </c>
      <c r="P30" s="90">
        <v>41.904347405854502</v>
      </c>
      <c r="Q30" s="90">
        <v>-71.024498958320706</v>
      </c>
      <c r="R30" s="105">
        <v>120</v>
      </c>
      <c r="S30" s="105"/>
      <c r="T30" s="65"/>
      <c r="U30" s="65" t="s">
        <v>1812</v>
      </c>
      <c r="V30" s="65" t="s">
        <v>1807</v>
      </c>
      <c r="W30" s="65" t="s">
        <v>1813</v>
      </c>
      <c r="X30" s="47" t="s">
        <v>771</v>
      </c>
      <c r="Y30" s="47" t="s">
        <v>5</v>
      </c>
      <c r="Z30" s="47" t="s">
        <v>174</v>
      </c>
      <c r="AA30" s="59">
        <v>44777</v>
      </c>
      <c r="AB30" s="118" t="s">
        <v>1814</v>
      </c>
      <c r="AC30" s="65" t="s">
        <v>1816</v>
      </c>
      <c r="AD30" s="310" t="s">
        <v>1815</v>
      </c>
      <c r="AE30" s="235" t="s">
        <v>1817</v>
      </c>
      <c r="AF30" s="13">
        <f t="shared" si="0"/>
        <v>28</v>
      </c>
      <c r="AG30" s="13"/>
      <c r="AH30" s="13"/>
      <c r="AI30" s="13"/>
      <c r="AJ30" s="13"/>
    </row>
    <row r="31" spans="1:36" s="11" customFormat="1" ht="75">
      <c r="A31" s="61">
        <v>4030</v>
      </c>
      <c r="B31" s="47" t="s">
        <v>176</v>
      </c>
      <c r="C31" s="47" t="s">
        <v>748</v>
      </c>
      <c r="D31" s="65" t="s">
        <v>1818</v>
      </c>
      <c r="E31" s="47" t="s">
        <v>166</v>
      </c>
      <c r="F31" s="65" t="s">
        <v>1821</v>
      </c>
      <c r="G31" s="65" t="s">
        <v>1636</v>
      </c>
      <c r="H31" s="47" t="s">
        <v>904</v>
      </c>
      <c r="I31" s="65" t="s">
        <v>1820</v>
      </c>
      <c r="J31" s="65" t="s">
        <v>1826</v>
      </c>
      <c r="K31" s="65" t="s">
        <v>1821</v>
      </c>
      <c r="L31" s="47" t="s">
        <v>217</v>
      </c>
      <c r="M31" s="47" t="s">
        <v>6</v>
      </c>
      <c r="N31" s="47" t="s">
        <v>1827</v>
      </c>
      <c r="O31" s="47" t="s">
        <v>1828</v>
      </c>
      <c r="P31" s="90">
        <v>43.603811074216999</v>
      </c>
      <c r="Q31" s="90">
        <v>-79.737918358262206</v>
      </c>
      <c r="R31" s="152">
        <v>65</v>
      </c>
      <c r="S31" s="105"/>
      <c r="T31" s="65"/>
      <c r="U31" s="65" t="s">
        <v>1818</v>
      </c>
      <c r="V31" s="65" t="s">
        <v>1820</v>
      </c>
      <c r="W31" s="65" t="s">
        <v>1821</v>
      </c>
      <c r="X31" s="47" t="s">
        <v>217</v>
      </c>
      <c r="Y31" s="47" t="s">
        <v>6</v>
      </c>
      <c r="Z31" s="47" t="s">
        <v>174</v>
      </c>
      <c r="AA31" s="59">
        <v>44777</v>
      </c>
      <c r="AB31" s="118" t="s">
        <v>1829</v>
      </c>
      <c r="AC31" s="65" t="s">
        <v>1830</v>
      </c>
      <c r="AD31" s="311" t="s">
        <v>1823</v>
      </c>
      <c r="AE31" s="235" t="s">
        <v>1825</v>
      </c>
      <c r="AF31" s="13">
        <f t="shared" si="0"/>
        <v>25</v>
      </c>
      <c r="AG31" s="13"/>
      <c r="AH31" s="13"/>
      <c r="AI31" s="13"/>
      <c r="AJ31" s="13"/>
    </row>
    <row r="32" spans="1:36" s="11" customFormat="1" ht="60">
      <c r="A32" s="61">
        <v>4031</v>
      </c>
      <c r="B32" s="47" t="s">
        <v>201</v>
      </c>
      <c r="C32" s="47" t="s">
        <v>748</v>
      </c>
      <c r="D32" s="65" t="s">
        <v>1818</v>
      </c>
      <c r="E32" s="47" t="s">
        <v>166</v>
      </c>
      <c r="F32" s="65" t="s">
        <v>1819</v>
      </c>
      <c r="G32" s="65" t="s">
        <v>1636</v>
      </c>
      <c r="H32" s="47" t="s">
        <v>954</v>
      </c>
      <c r="I32" s="65" t="s">
        <v>1820</v>
      </c>
      <c r="J32" s="65"/>
      <c r="K32" s="65" t="s">
        <v>1819</v>
      </c>
      <c r="L32" s="47" t="s">
        <v>829</v>
      </c>
      <c r="M32" s="47" t="s">
        <v>5</v>
      </c>
      <c r="N32" s="47"/>
      <c r="O32" s="47"/>
      <c r="P32" s="90">
        <v>42.101382314515703</v>
      </c>
      <c r="Q32" s="90">
        <v>-79.241098150721498</v>
      </c>
      <c r="R32" s="152" t="s">
        <v>9067</v>
      </c>
      <c r="S32" s="154">
        <v>0.2</v>
      </c>
      <c r="T32" s="65" t="s">
        <v>848</v>
      </c>
      <c r="U32" s="65" t="s">
        <v>1818</v>
      </c>
      <c r="V32" s="65" t="s">
        <v>1820</v>
      </c>
      <c r="W32" s="65" t="s">
        <v>1821</v>
      </c>
      <c r="X32" s="47" t="s">
        <v>217</v>
      </c>
      <c r="Y32" s="47" t="s">
        <v>6</v>
      </c>
      <c r="Z32" s="47" t="s">
        <v>174</v>
      </c>
      <c r="AA32" s="59">
        <v>45088</v>
      </c>
      <c r="AB32" s="118" t="s">
        <v>1822</v>
      </c>
      <c r="AC32" s="65" t="s">
        <v>1824</v>
      </c>
      <c r="AD32" s="311" t="s">
        <v>1823</v>
      </c>
      <c r="AE32" s="101" t="s">
        <v>1825</v>
      </c>
      <c r="AF32" s="13">
        <f t="shared" si="0"/>
        <v>25</v>
      </c>
      <c r="AG32" s="13"/>
      <c r="AH32" s="13"/>
      <c r="AI32" s="13"/>
      <c r="AJ32" s="13"/>
    </row>
    <row r="33" spans="1:36" s="11" customFormat="1" ht="81" customHeight="1">
      <c r="A33" s="61">
        <v>4032</v>
      </c>
      <c r="B33" s="47" t="s">
        <v>176</v>
      </c>
      <c r="C33" s="47" t="s">
        <v>748</v>
      </c>
      <c r="D33" s="65" t="s">
        <v>1831</v>
      </c>
      <c r="E33" s="47" t="s">
        <v>178</v>
      </c>
      <c r="F33" s="65" t="s">
        <v>1832</v>
      </c>
      <c r="G33" s="65" t="s">
        <v>1636</v>
      </c>
      <c r="H33" s="47" t="s">
        <v>904</v>
      </c>
      <c r="I33" s="65" t="s">
        <v>1593</v>
      </c>
      <c r="J33" s="65" t="s">
        <v>1833</v>
      </c>
      <c r="K33" s="65" t="s">
        <v>1834</v>
      </c>
      <c r="L33" s="47" t="s">
        <v>172</v>
      </c>
      <c r="M33" s="47" t="s">
        <v>5</v>
      </c>
      <c r="N33" s="153" t="s">
        <v>1835</v>
      </c>
      <c r="O33" s="47" t="s">
        <v>1836</v>
      </c>
      <c r="P33" s="90">
        <v>34.302284460282699</v>
      </c>
      <c r="Q33" s="90">
        <v>-118.461357446913</v>
      </c>
      <c r="R33" s="105"/>
      <c r="S33" s="105"/>
      <c r="T33" s="65"/>
      <c r="U33" s="65" t="s">
        <v>1837</v>
      </c>
      <c r="V33" s="65" t="s">
        <v>1593</v>
      </c>
      <c r="W33" s="65" t="s">
        <v>1594</v>
      </c>
      <c r="X33" s="47" t="s">
        <v>1365</v>
      </c>
      <c r="Y33" s="47" t="s">
        <v>5</v>
      </c>
      <c r="Z33" s="47" t="s">
        <v>174</v>
      </c>
      <c r="AA33" s="59">
        <v>44429</v>
      </c>
      <c r="AB33" s="118" t="s">
        <v>1838</v>
      </c>
      <c r="AC33" s="65"/>
      <c r="AD33" s="311" t="s">
        <v>1839</v>
      </c>
      <c r="AE33" s="235" t="s">
        <v>1593</v>
      </c>
      <c r="AF33" s="13">
        <f t="shared" si="0"/>
        <v>30</v>
      </c>
      <c r="AG33" s="13"/>
      <c r="AH33" s="13"/>
      <c r="AI33" s="13"/>
      <c r="AJ33" s="13"/>
    </row>
    <row r="34" spans="1:36" s="11" customFormat="1" ht="62.45" customHeight="1">
      <c r="A34" s="61">
        <v>4033</v>
      </c>
      <c r="B34" s="47" t="s">
        <v>201</v>
      </c>
      <c r="C34" s="47" t="s">
        <v>2445</v>
      </c>
      <c r="D34" s="65" t="s">
        <v>8527</v>
      </c>
      <c r="E34" s="47" t="s">
        <v>178</v>
      </c>
      <c r="F34" s="65" t="s">
        <v>8528</v>
      </c>
      <c r="G34" s="65" t="s">
        <v>8570</v>
      </c>
      <c r="H34" s="47" t="s">
        <v>1919</v>
      </c>
      <c r="I34" s="444" t="s">
        <v>1593</v>
      </c>
      <c r="J34" s="65"/>
      <c r="K34" s="65" t="s">
        <v>8529</v>
      </c>
      <c r="L34" s="47" t="s">
        <v>805</v>
      </c>
      <c r="M34" s="47" t="s">
        <v>5</v>
      </c>
      <c r="N34" s="47"/>
      <c r="O34" s="47"/>
      <c r="P34" s="90">
        <v>34.702500000000001</v>
      </c>
      <c r="Q34" s="90">
        <v>-82.456800000000001</v>
      </c>
      <c r="R34" s="143"/>
      <c r="S34" s="143"/>
      <c r="T34" s="189"/>
      <c r="U34" s="65"/>
      <c r="V34" s="65"/>
      <c r="W34" s="65"/>
      <c r="X34" s="47"/>
      <c r="Y34" s="47"/>
      <c r="Z34" s="47" t="s">
        <v>8530</v>
      </c>
      <c r="AA34" s="59" t="s">
        <v>8499</v>
      </c>
      <c r="AB34" s="843"/>
      <c r="AC34" s="65"/>
      <c r="AD34" s="363" t="s">
        <v>8531</v>
      </c>
      <c r="AE34" s="844" t="s">
        <v>6365</v>
      </c>
      <c r="AF34" s="13">
        <f t="shared" ref="AF34:AF64" si="1">IF(LEN(TRIM(AD34))=0,0,LEN(TRIM(AD34))-LEN(SUBSTITUTE(AD34," ",""))+1)</f>
        <v>24</v>
      </c>
      <c r="AG34" s="13"/>
      <c r="AH34" s="13"/>
      <c r="AI34" s="13"/>
      <c r="AJ34" s="13"/>
    </row>
    <row r="35" spans="1:36" s="11" customFormat="1" ht="180">
      <c r="A35" s="61">
        <v>4034</v>
      </c>
      <c r="B35" s="47" t="s">
        <v>163</v>
      </c>
      <c r="C35" s="47" t="s">
        <v>748</v>
      </c>
      <c r="D35" s="65" t="s">
        <v>1840</v>
      </c>
      <c r="E35" s="47" t="s">
        <v>178</v>
      </c>
      <c r="F35" s="65" t="s">
        <v>1841</v>
      </c>
      <c r="G35" s="65" t="s">
        <v>1619</v>
      </c>
      <c r="H35" s="47" t="s">
        <v>1842</v>
      </c>
      <c r="I35" s="65" t="s">
        <v>1843</v>
      </c>
      <c r="J35" s="65" t="s">
        <v>1844</v>
      </c>
      <c r="K35" s="65" t="s">
        <v>846</v>
      </c>
      <c r="L35" s="47" t="s">
        <v>172</v>
      </c>
      <c r="M35" s="47" t="s">
        <v>5</v>
      </c>
      <c r="N35" s="47">
        <v>94538</v>
      </c>
      <c r="O35" s="47" t="s">
        <v>1845</v>
      </c>
      <c r="P35" s="90">
        <v>37.482105255957201</v>
      </c>
      <c r="Q35" s="90">
        <v>-121.944321289149</v>
      </c>
      <c r="R35" s="105">
        <v>215</v>
      </c>
      <c r="S35" s="105"/>
      <c r="T35" s="65"/>
      <c r="U35" s="155" t="s">
        <v>1840</v>
      </c>
      <c r="V35" s="65" t="s">
        <v>1843</v>
      </c>
      <c r="W35" s="65" t="s">
        <v>846</v>
      </c>
      <c r="X35" s="65" t="s">
        <v>172</v>
      </c>
      <c r="Y35" s="65" t="s">
        <v>5</v>
      </c>
      <c r="Z35" s="47" t="s">
        <v>174</v>
      </c>
      <c r="AA35" s="59">
        <v>44890</v>
      </c>
      <c r="AB35" s="47" t="s">
        <v>1846</v>
      </c>
      <c r="AC35" s="59" t="s">
        <v>1848</v>
      </c>
      <c r="AD35" s="310" t="s">
        <v>1847</v>
      </c>
      <c r="AE35" s="235" t="s">
        <v>1849</v>
      </c>
      <c r="AF35" s="13">
        <f t="shared" si="1"/>
        <v>17</v>
      </c>
      <c r="AG35" s="13"/>
      <c r="AH35" s="13"/>
      <c r="AI35" s="13"/>
      <c r="AJ35" s="13"/>
    </row>
    <row r="36" spans="1:36" s="11" customFormat="1" ht="159.6" customHeight="1">
      <c r="A36" s="61">
        <v>4035</v>
      </c>
      <c r="B36" s="65" t="s">
        <v>176</v>
      </c>
      <c r="C36" s="47" t="s">
        <v>748</v>
      </c>
      <c r="D36" s="65" t="s">
        <v>8118</v>
      </c>
      <c r="E36" s="47" t="s">
        <v>178</v>
      </c>
      <c r="F36" s="65" t="s">
        <v>8118</v>
      </c>
      <c r="G36" s="65" t="s">
        <v>8077</v>
      </c>
      <c r="H36" s="47" t="s">
        <v>1183</v>
      </c>
      <c r="I36" s="65" t="s">
        <v>8119</v>
      </c>
      <c r="J36" s="65" t="s">
        <v>8120</v>
      </c>
      <c r="K36" s="600" t="s">
        <v>1470</v>
      </c>
      <c r="L36" s="47" t="s">
        <v>444</v>
      </c>
      <c r="M36" s="47" t="s">
        <v>5</v>
      </c>
      <c r="N36" s="601">
        <v>48103</v>
      </c>
      <c r="O36" s="47"/>
      <c r="P36" s="90">
        <v>42.277438082902002</v>
      </c>
      <c r="Q36" s="582">
        <v>-83.800584842328902</v>
      </c>
      <c r="R36" s="143">
        <v>127</v>
      </c>
      <c r="S36" s="143"/>
      <c r="T36" s="65"/>
      <c r="U36" s="65" t="s">
        <v>8118</v>
      </c>
      <c r="V36" s="449" t="s">
        <v>8121</v>
      </c>
      <c r="W36" s="582" t="s">
        <v>2192</v>
      </c>
      <c r="X36" s="47" t="s">
        <v>172</v>
      </c>
      <c r="Y36" s="47" t="s">
        <v>5</v>
      </c>
      <c r="Z36" s="47" t="s">
        <v>776</v>
      </c>
      <c r="AA36" s="59">
        <v>45529</v>
      </c>
      <c r="AB36" s="118" t="s">
        <v>8122</v>
      </c>
      <c r="AC36" s="65"/>
      <c r="AD36" s="602" t="s">
        <v>8366</v>
      </c>
      <c r="AE36" s="13"/>
      <c r="AF36" s="13">
        <f t="shared" si="1"/>
        <v>28</v>
      </c>
      <c r="AG36" s="13"/>
      <c r="AH36" s="13"/>
      <c r="AI36" s="13"/>
      <c r="AJ36" s="13"/>
    </row>
    <row r="37" spans="1:36" s="11" customFormat="1" ht="210">
      <c r="A37" s="61">
        <v>4036</v>
      </c>
      <c r="B37" s="47" t="s">
        <v>163</v>
      </c>
      <c r="C37" s="47" t="s">
        <v>748</v>
      </c>
      <c r="D37" s="101" t="s">
        <v>1850</v>
      </c>
      <c r="E37" s="100" t="s">
        <v>166</v>
      </c>
      <c r="F37" s="101" t="s">
        <v>1850</v>
      </c>
      <c r="G37" s="65" t="s">
        <v>1851</v>
      </c>
      <c r="H37" s="47" t="s">
        <v>904</v>
      </c>
      <c r="I37" s="101" t="s">
        <v>1852</v>
      </c>
      <c r="J37" s="65" t="s">
        <v>1853</v>
      </c>
      <c r="K37" s="65" t="s">
        <v>1854</v>
      </c>
      <c r="L37" s="47" t="s">
        <v>825</v>
      </c>
      <c r="M37" s="47" t="s">
        <v>5</v>
      </c>
      <c r="N37" s="47">
        <v>46256</v>
      </c>
      <c r="O37" s="47" t="s">
        <v>1855</v>
      </c>
      <c r="P37" s="90">
        <v>39.916858099796201</v>
      </c>
      <c r="Q37" s="90">
        <v>-86.034603047559699</v>
      </c>
      <c r="R37" s="134">
        <v>49</v>
      </c>
      <c r="S37" s="146">
        <v>0.8</v>
      </c>
      <c r="T37" s="65" t="s">
        <v>848</v>
      </c>
      <c r="U37" s="65" t="s">
        <v>1856</v>
      </c>
      <c r="V37" s="65" t="s">
        <v>1852</v>
      </c>
      <c r="W37" s="65" t="s">
        <v>1854</v>
      </c>
      <c r="X37" s="47" t="s">
        <v>825</v>
      </c>
      <c r="Y37" s="47" t="s">
        <v>5</v>
      </c>
      <c r="Z37" s="47" t="s">
        <v>174</v>
      </c>
      <c r="AA37" s="59">
        <v>44890</v>
      </c>
      <c r="AB37" s="118" t="s">
        <v>1857</v>
      </c>
      <c r="AC37" s="65" t="s">
        <v>1859</v>
      </c>
      <c r="AD37" s="311" t="s">
        <v>1858</v>
      </c>
      <c r="AE37" s="326" t="s">
        <v>1852</v>
      </c>
      <c r="AF37" s="13">
        <f t="shared" si="1"/>
        <v>27</v>
      </c>
      <c r="AG37" s="492" t="s">
        <v>1860</v>
      </c>
      <c r="AH37" s="440" t="s">
        <v>1862</v>
      </c>
      <c r="AI37" s="274" t="s">
        <v>1861</v>
      </c>
      <c r="AJ37" s="13"/>
    </row>
    <row r="38" spans="1:36" s="11" customFormat="1" ht="180">
      <c r="A38" s="61">
        <v>4037</v>
      </c>
      <c r="B38" s="47" t="s">
        <v>201</v>
      </c>
      <c r="C38" s="47" t="s">
        <v>748</v>
      </c>
      <c r="D38" s="65" t="s">
        <v>6729</v>
      </c>
      <c r="E38" s="47" t="s">
        <v>178</v>
      </c>
      <c r="F38" s="65" t="s">
        <v>6729</v>
      </c>
      <c r="G38" s="65" t="s">
        <v>8125</v>
      </c>
      <c r="H38" s="47" t="s">
        <v>8367</v>
      </c>
      <c r="I38" s="929" t="s">
        <v>6730</v>
      </c>
      <c r="J38" s="65" t="s">
        <v>1047</v>
      </c>
      <c r="K38" s="65" t="s">
        <v>1047</v>
      </c>
      <c r="L38" s="47" t="s">
        <v>190</v>
      </c>
      <c r="M38" s="47" t="s">
        <v>5</v>
      </c>
      <c r="N38" s="47" t="s">
        <v>1047</v>
      </c>
      <c r="O38" s="47" t="s">
        <v>1047</v>
      </c>
      <c r="P38" s="90">
        <v>34.210515468390902</v>
      </c>
      <c r="Q38" s="90">
        <v>-77.885463673722199</v>
      </c>
      <c r="R38" s="143" t="s">
        <v>9067</v>
      </c>
      <c r="S38" s="143"/>
      <c r="T38" s="65"/>
      <c r="U38" s="65" t="s">
        <v>6729</v>
      </c>
      <c r="V38" s="65" t="s">
        <v>6730</v>
      </c>
      <c r="W38" s="65" t="s">
        <v>6731</v>
      </c>
      <c r="X38" s="47" t="s">
        <v>6732</v>
      </c>
      <c r="Y38" s="47" t="s">
        <v>6659</v>
      </c>
      <c r="Z38" s="47" t="s">
        <v>6716</v>
      </c>
      <c r="AA38" s="59" t="s">
        <v>8123</v>
      </c>
      <c r="AB38" s="118" t="s">
        <v>6733</v>
      </c>
      <c r="AC38" s="65" t="s">
        <v>6734</v>
      </c>
      <c r="AD38" s="125" t="s">
        <v>8368</v>
      </c>
      <c r="AE38" s="326" t="s">
        <v>8124</v>
      </c>
      <c r="AF38" s="13">
        <f t="shared" si="1"/>
        <v>30</v>
      </c>
      <c r="AG38" s="13"/>
      <c r="AH38" s="13"/>
      <c r="AI38" s="13"/>
      <c r="AJ38" s="13"/>
    </row>
    <row r="39" spans="1:36" s="11" customFormat="1" ht="60">
      <c r="A39" s="61">
        <v>4038</v>
      </c>
      <c r="B39" s="47" t="s">
        <v>201</v>
      </c>
      <c r="C39" s="47" t="s">
        <v>748</v>
      </c>
      <c r="D39" t="s">
        <v>1863</v>
      </c>
      <c r="E39" s="47" t="s">
        <v>166</v>
      </c>
      <c r="F39" t="s">
        <v>1863</v>
      </c>
      <c r="G39" s="65" t="s">
        <v>1864</v>
      </c>
      <c r="H39" s="47" t="s">
        <v>1865</v>
      </c>
      <c r="I39" s="174" t="s">
        <v>1866</v>
      </c>
      <c r="J39" t="s">
        <v>1867</v>
      </c>
      <c r="K39" t="s">
        <v>1868</v>
      </c>
      <c r="L39" s="47" t="s">
        <v>1713</v>
      </c>
      <c r="M39" s="47" t="s">
        <v>5</v>
      </c>
      <c r="N39" s="945">
        <v>22030</v>
      </c>
      <c r="O39" s="945" t="s">
        <v>1869</v>
      </c>
      <c r="P39" s="90">
        <v>38.856534400434299</v>
      </c>
      <c r="Q39" s="90">
        <v>-77.336158688351404</v>
      </c>
      <c r="R39" s="143"/>
      <c r="S39" s="143"/>
      <c r="T39" s="65"/>
      <c r="U39" t="s">
        <v>1863</v>
      </c>
      <c r="V39" s="65" t="s">
        <v>1866</v>
      </c>
      <c r="W39" s="65" t="s">
        <v>1868</v>
      </c>
      <c r="X39" s="47" t="s">
        <v>1713</v>
      </c>
      <c r="Y39" s="47" t="s">
        <v>5</v>
      </c>
      <c r="Z39" s="47" t="s">
        <v>318</v>
      </c>
      <c r="AA39" s="59">
        <v>45412</v>
      </c>
      <c r="AB39" s="118" t="s">
        <v>319</v>
      </c>
      <c r="AC39" s="65"/>
      <c r="AD39" s="1" t="s">
        <v>8369</v>
      </c>
      <c r="AE39" s="13"/>
      <c r="AF39" s="13">
        <f t="shared" si="1"/>
        <v>31</v>
      </c>
      <c r="AG39" t="s">
        <v>1870</v>
      </c>
      <c r="AH39" t="s">
        <v>1871</v>
      </c>
      <c r="AI39" s="945" t="s">
        <v>1869</v>
      </c>
      <c r="AJ39" s="13"/>
    </row>
    <row r="40" spans="1:36" s="11" customFormat="1" ht="78" customHeight="1">
      <c r="A40" s="61">
        <v>4039</v>
      </c>
      <c r="B40" s="47" t="s">
        <v>201</v>
      </c>
      <c r="C40" s="47" t="s">
        <v>748</v>
      </c>
      <c r="D40" s="65" t="s">
        <v>1872</v>
      </c>
      <c r="E40" s="47" t="s">
        <v>178</v>
      </c>
      <c r="F40" s="65" t="s">
        <v>1873</v>
      </c>
      <c r="G40" s="65" t="s">
        <v>1874</v>
      </c>
      <c r="H40" s="47" t="s">
        <v>1183</v>
      </c>
      <c r="I40" s="65" t="s">
        <v>1875</v>
      </c>
      <c r="J40" s="65"/>
      <c r="K40" s="65" t="s">
        <v>1876</v>
      </c>
      <c r="L40" s="47" t="s">
        <v>444</v>
      </c>
      <c r="M40" s="47" t="s">
        <v>5</v>
      </c>
      <c r="N40" s="47"/>
      <c r="O40" s="47"/>
      <c r="P40" s="90">
        <v>42.280462271338401</v>
      </c>
      <c r="Q40" s="90">
        <v>-84.959887720388096</v>
      </c>
      <c r="R40" s="105" t="s">
        <v>9118</v>
      </c>
      <c r="S40" s="105">
        <v>20</v>
      </c>
      <c r="T40" s="65" t="s">
        <v>848</v>
      </c>
      <c r="U40" s="65" t="s">
        <v>1872</v>
      </c>
      <c r="V40" s="65" t="s">
        <v>1875</v>
      </c>
      <c r="W40" s="65" t="s">
        <v>1877</v>
      </c>
      <c r="X40" s="47" t="s">
        <v>444</v>
      </c>
      <c r="Y40" s="59" t="s">
        <v>5</v>
      </c>
      <c r="Z40" s="47" t="s">
        <v>174</v>
      </c>
      <c r="AA40" s="59">
        <v>45289</v>
      </c>
      <c r="AB40" s="118" t="s">
        <v>1878</v>
      </c>
      <c r="AC40" s="65" t="s">
        <v>1880</v>
      </c>
      <c r="AD40" s="311" t="s">
        <v>1879</v>
      </c>
      <c r="AE40" s="235" t="s">
        <v>1881</v>
      </c>
      <c r="AF40" s="13">
        <f t="shared" si="1"/>
        <v>27</v>
      </c>
      <c r="AG40" s="13"/>
      <c r="AH40" s="13"/>
      <c r="AI40" s="13"/>
      <c r="AJ40" s="13"/>
    </row>
    <row r="41" spans="1:36" s="11" customFormat="1" ht="78" customHeight="1">
      <c r="A41" s="61">
        <v>4040</v>
      </c>
      <c r="B41" s="47" t="s">
        <v>176</v>
      </c>
      <c r="C41" s="47" t="s">
        <v>748</v>
      </c>
      <c r="D41" s="65" t="s">
        <v>1882</v>
      </c>
      <c r="E41" s="47" t="s">
        <v>178</v>
      </c>
      <c r="F41" s="65" t="s">
        <v>1882</v>
      </c>
      <c r="G41" s="65" t="s">
        <v>1874</v>
      </c>
      <c r="H41" s="47" t="s">
        <v>1883</v>
      </c>
      <c r="I41" s="65" t="s">
        <v>1884</v>
      </c>
      <c r="J41" s="65" t="s">
        <v>1885</v>
      </c>
      <c r="K41" s="65" t="s">
        <v>1886</v>
      </c>
      <c r="L41" s="58" t="s">
        <v>739</v>
      </c>
      <c r="M41" s="47" t="s">
        <v>5</v>
      </c>
      <c r="N41" s="58">
        <v>80241</v>
      </c>
      <c r="O41" s="47" t="s">
        <v>1887</v>
      </c>
      <c r="P41" s="90">
        <v>39.920424677799602</v>
      </c>
      <c r="Q41" s="90">
        <v>-104.98311545595</v>
      </c>
      <c r="R41" s="105">
        <v>50</v>
      </c>
      <c r="S41" s="105"/>
      <c r="T41" s="65"/>
      <c r="U41" s="65" t="s">
        <v>1888</v>
      </c>
      <c r="V41" s="65" t="s">
        <v>1884</v>
      </c>
      <c r="W41" s="65" t="s">
        <v>1886</v>
      </c>
      <c r="X41" s="47" t="s">
        <v>739</v>
      </c>
      <c r="Y41" s="47" t="s">
        <v>5</v>
      </c>
      <c r="Z41" s="47" t="s">
        <v>174</v>
      </c>
      <c r="AA41" s="59">
        <v>44780</v>
      </c>
      <c r="AB41" s="118" t="s">
        <v>1889</v>
      </c>
      <c r="AC41" s="158"/>
      <c r="AD41" s="872" t="s">
        <v>8371</v>
      </c>
      <c r="AE41" s="13"/>
      <c r="AF41" s="13">
        <f t="shared" si="1"/>
        <v>19</v>
      </c>
      <c r="AG41" s="13"/>
      <c r="AH41" s="13"/>
      <c r="AI41" s="13"/>
      <c r="AJ41" s="13"/>
    </row>
    <row r="42" spans="1:36" s="11" customFormat="1" ht="85.7" customHeight="1">
      <c r="A42" s="61">
        <v>4041</v>
      </c>
      <c r="B42" s="47" t="s">
        <v>201</v>
      </c>
      <c r="C42" s="47" t="s">
        <v>748</v>
      </c>
      <c r="D42" s="65" t="s">
        <v>1890</v>
      </c>
      <c r="E42" s="47" t="s">
        <v>178</v>
      </c>
      <c r="F42" s="65" t="s">
        <v>1891</v>
      </c>
      <c r="G42" s="65" t="s">
        <v>1892</v>
      </c>
      <c r="H42" s="47" t="s">
        <v>1883</v>
      </c>
      <c r="I42" s="65" t="s">
        <v>1884</v>
      </c>
      <c r="J42" s="65"/>
      <c r="K42" s="65" t="s">
        <v>1893</v>
      </c>
      <c r="L42" s="58" t="s">
        <v>190</v>
      </c>
      <c r="M42" s="47" t="s">
        <v>5</v>
      </c>
      <c r="N42" s="58">
        <v>27560</v>
      </c>
      <c r="O42" s="47"/>
      <c r="P42" s="90">
        <v>35.826784277159</v>
      </c>
      <c r="Q42" s="90">
        <v>-78.830690592721893</v>
      </c>
      <c r="R42" s="105" t="s">
        <v>9119</v>
      </c>
      <c r="S42" s="105">
        <v>1</v>
      </c>
      <c r="T42" s="65" t="s">
        <v>848</v>
      </c>
      <c r="U42" s="65" t="s">
        <v>1888</v>
      </c>
      <c r="V42" s="65" t="s">
        <v>1884</v>
      </c>
      <c r="W42" s="65" t="s">
        <v>1886</v>
      </c>
      <c r="X42" s="47" t="s">
        <v>739</v>
      </c>
      <c r="Y42" s="47" t="s">
        <v>5</v>
      </c>
      <c r="Z42" s="47" t="s">
        <v>174</v>
      </c>
      <c r="AA42" s="59">
        <v>45289</v>
      </c>
      <c r="AB42" s="118" t="s">
        <v>1894</v>
      </c>
      <c r="AC42" s="65" t="s">
        <v>1895</v>
      </c>
      <c r="AD42" s="872" t="s">
        <v>8371</v>
      </c>
      <c r="AE42" s="13"/>
      <c r="AF42" s="13">
        <f t="shared" si="1"/>
        <v>19</v>
      </c>
      <c r="AG42" s="13"/>
      <c r="AH42" s="13"/>
      <c r="AI42" s="13"/>
      <c r="AJ42" s="13"/>
    </row>
    <row r="43" spans="1:36" s="11" customFormat="1" ht="68.25" customHeight="1">
      <c r="A43" s="61">
        <v>4042</v>
      </c>
      <c r="B43" s="47" t="s">
        <v>176</v>
      </c>
      <c r="C43" s="47" t="s">
        <v>748</v>
      </c>
      <c r="D43" s="65" t="s">
        <v>6735</v>
      </c>
      <c r="E43" s="47" t="s">
        <v>178</v>
      </c>
      <c r="F43" s="65" t="s">
        <v>6736</v>
      </c>
      <c r="G43" s="65" t="s">
        <v>8125</v>
      </c>
      <c r="H43" s="47" t="s">
        <v>8370</v>
      </c>
      <c r="I43" s="929" t="s">
        <v>6737</v>
      </c>
      <c r="J43" s="65" t="s">
        <v>6738</v>
      </c>
      <c r="K43" s="65" t="s">
        <v>6739</v>
      </c>
      <c r="L43" s="47" t="s">
        <v>949</v>
      </c>
      <c r="M43" s="47" t="s">
        <v>5</v>
      </c>
      <c r="N43" s="47">
        <v>43026</v>
      </c>
      <c r="O43" s="47"/>
      <c r="P43" s="90">
        <v>40.044375061906301</v>
      </c>
      <c r="Q43" s="90">
        <v>-83.1287307999999</v>
      </c>
      <c r="R43" s="143">
        <v>1000</v>
      </c>
      <c r="S43" s="143"/>
      <c r="T43" s="65"/>
      <c r="U43" s="65" t="s">
        <v>6735</v>
      </c>
      <c r="V43" s="65" t="s">
        <v>6737</v>
      </c>
      <c r="W43" s="47" t="s">
        <v>6740</v>
      </c>
      <c r="X43" s="47"/>
      <c r="Y43" s="47" t="s">
        <v>2218</v>
      </c>
      <c r="Z43" s="47" t="s">
        <v>6716</v>
      </c>
      <c r="AA43" s="59" t="s">
        <v>8123</v>
      </c>
      <c r="AB43" s="118" t="s">
        <v>8134</v>
      </c>
      <c r="AC43" s="65"/>
      <c r="AD43" s="311" t="s">
        <v>8372</v>
      </c>
      <c r="AE43" s="13"/>
      <c r="AF43" s="13">
        <f t="shared" si="1"/>
        <v>30</v>
      </c>
      <c r="AG43" s="13"/>
      <c r="AH43" s="13"/>
      <c r="AI43" s="13"/>
      <c r="AJ43" s="13"/>
    </row>
    <row r="44" spans="1:36" s="11" customFormat="1" ht="75">
      <c r="A44" s="61">
        <v>4043</v>
      </c>
      <c r="B44" s="47" t="s">
        <v>201</v>
      </c>
      <c r="C44" s="47" t="s">
        <v>748</v>
      </c>
      <c r="D44" s="65" t="s">
        <v>1896</v>
      </c>
      <c r="E44" s="47" t="s">
        <v>166</v>
      </c>
      <c r="F44" s="65" t="s">
        <v>1897</v>
      </c>
      <c r="G44" s="65" t="s">
        <v>8385</v>
      </c>
      <c r="H44" s="47" t="s">
        <v>1898</v>
      </c>
      <c r="I44" s="65" t="s">
        <v>1899</v>
      </c>
      <c r="J44" s="99" t="s">
        <v>1900</v>
      </c>
      <c r="K44" s="99"/>
      <c r="L44" s="109" t="s">
        <v>870</v>
      </c>
      <c r="M44" s="109" t="s">
        <v>5</v>
      </c>
      <c r="N44" s="109"/>
      <c r="O44" s="109"/>
      <c r="P44" s="90">
        <v>34.2673932940044</v>
      </c>
      <c r="Q44" s="90">
        <v>-79.760065192782093</v>
      </c>
      <c r="R44" s="105" t="s">
        <v>9120</v>
      </c>
      <c r="S44" s="105">
        <v>34</v>
      </c>
      <c r="T44" s="65" t="s">
        <v>848</v>
      </c>
      <c r="U44" s="65" t="s">
        <v>1896</v>
      </c>
      <c r="V44" s="65" t="s">
        <v>1901</v>
      </c>
      <c r="W44" s="99" t="s">
        <v>1902</v>
      </c>
      <c r="X44" s="109" t="s">
        <v>1902</v>
      </c>
      <c r="Y44" s="109" t="s">
        <v>1522</v>
      </c>
      <c r="Z44" s="47" t="s">
        <v>174</v>
      </c>
      <c r="AA44" s="59">
        <v>45088</v>
      </c>
      <c r="AB44" s="118" t="s">
        <v>1903</v>
      </c>
      <c r="AC44" s="65" t="s">
        <v>1904</v>
      </c>
      <c r="AD44" s="311" t="s">
        <v>8386</v>
      </c>
      <c r="AE44" s="235" t="s">
        <v>1905</v>
      </c>
      <c r="AF44" s="13">
        <f t="shared" si="1"/>
        <v>23</v>
      </c>
      <c r="AG44" s="13"/>
      <c r="AH44" s="13"/>
      <c r="AI44" s="13"/>
      <c r="AJ44" s="13"/>
    </row>
    <row r="45" spans="1:36" s="11" customFormat="1" ht="165">
      <c r="A45" s="61">
        <v>4044</v>
      </c>
      <c r="B45" s="47" t="s">
        <v>201</v>
      </c>
      <c r="C45" s="47" t="s">
        <v>748</v>
      </c>
      <c r="D45" s="65" t="s">
        <v>1906</v>
      </c>
      <c r="E45" s="47" t="s">
        <v>166</v>
      </c>
      <c r="F45" s="65" t="s">
        <v>1907</v>
      </c>
      <c r="G45" s="65" t="s">
        <v>1908</v>
      </c>
      <c r="H45" s="47" t="s">
        <v>1568</v>
      </c>
      <c r="I45" s="65" t="s">
        <v>1909</v>
      </c>
      <c r="J45" s="65"/>
      <c r="K45" s="65" t="s">
        <v>1910</v>
      </c>
      <c r="L45" s="47" t="s">
        <v>825</v>
      </c>
      <c r="M45" s="47" t="s">
        <v>5</v>
      </c>
      <c r="N45" s="47"/>
      <c r="O45" s="47"/>
      <c r="P45" s="90">
        <v>41.7067108249136</v>
      </c>
      <c r="Q45" s="90">
        <v>-86.498274978759</v>
      </c>
      <c r="R45" s="105" t="s">
        <v>9118</v>
      </c>
      <c r="S45" s="105">
        <v>30</v>
      </c>
      <c r="T45" s="65" t="s">
        <v>848</v>
      </c>
      <c r="U45" s="65" t="s">
        <v>1911</v>
      </c>
      <c r="V45" s="65" t="s">
        <v>1912</v>
      </c>
      <c r="W45" s="65" t="s">
        <v>1913</v>
      </c>
      <c r="X45" s="47" t="s">
        <v>1914</v>
      </c>
      <c r="Y45" s="47" t="s">
        <v>1509</v>
      </c>
      <c r="Z45" s="47" t="s">
        <v>174</v>
      </c>
      <c r="AA45" s="59">
        <v>45096</v>
      </c>
      <c r="AB45" s="118" t="s">
        <v>1915</v>
      </c>
      <c r="AC45" s="65" t="s">
        <v>1916</v>
      </c>
      <c r="AD45" s="310" t="s">
        <v>8387</v>
      </c>
      <c r="AE45" s="235" t="s">
        <v>1909</v>
      </c>
      <c r="AF45" s="13">
        <f t="shared" si="1"/>
        <v>30</v>
      </c>
      <c r="AG45" s="13"/>
      <c r="AH45" s="13"/>
      <c r="AI45" s="13"/>
      <c r="AJ45" s="13"/>
    </row>
    <row r="46" spans="1:36" s="11" customFormat="1" ht="135">
      <c r="A46" s="61">
        <v>4045</v>
      </c>
      <c r="B46" s="47" t="s">
        <v>201</v>
      </c>
      <c r="C46" s="47" t="s">
        <v>748</v>
      </c>
      <c r="D46" s="65" t="s">
        <v>1130</v>
      </c>
      <c r="E46" s="47" t="s">
        <v>166</v>
      </c>
      <c r="F46" s="65" t="s">
        <v>1917</v>
      </c>
      <c r="G46" s="65" t="s">
        <v>1918</v>
      </c>
      <c r="H46" s="47" t="s">
        <v>1919</v>
      </c>
      <c r="I46" s="65" t="s">
        <v>1132</v>
      </c>
      <c r="J46" s="65" t="s">
        <v>1920</v>
      </c>
      <c r="K46" s="65" t="s">
        <v>1921</v>
      </c>
      <c r="L46" s="47" t="s">
        <v>863</v>
      </c>
      <c r="M46" s="47" t="s">
        <v>5</v>
      </c>
      <c r="N46" s="47"/>
      <c r="O46" s="47"/>
      <c r="P46" s="90">
        <v>41.245030505177603</v>
      </c>
      <c r="Q46" s="90">
        <v>-87.866012795943206</v>
      </c>
      <c r="R46" s="105" t="s">
        <v>9121</v>
      </c>
      <c r="S46" s="105">
        <v>40</v>
      </c>
      <c r="T46" s="65" t="s">
        <v>848</v>
      </c>
      <c r="U46" s="65" t="s">
        <v>1134</v>
      </c>
      <c r="V46" s="204" t="s">
        <v>1135</v>
      </c>
      <c r="W46" s="65" t="s">
        <v>1136</v>
      </c>
      <c r="X46" s="47" t="s">
        <v>1137</v>
      </c>
      <c r="Y46" s="47" t="s">
        <v>1138</v>
      </c>
      <c r="Z46" s="47" t="s">
        <v>174</v>
      </c>
      <c r="AA46" s="59">
        <v>45289</v>
      </c>
      <c r="AB46" s="118" t="s">
        <v>1922</v>
      </c>
      <c r="AC46" s="65" t="s">
        <v>1924</v>
      </c>
      <c r="AD46" s="407" t="s">
        <v>1923</v>
      </c>
      <c r="AE46" s="235" t="s">
        <v>1925</v>
      </c>
      <c r="AF46" s="13">
        <f t="shared" si="1"/>
        <v>27</v>
      </c>
      <c r="AG46" s="13"/>
      <c r="AH46" s="13"/>
      <c r="AI46" s="13"/>
      <c r="AJ46" s="13"/>
    </row>
    <row r="47" spans="1:36" s="11" customFormat="1" ht="60">
      <c r="A47" s="61">
        <v>4046</v>
      </c>
      <c r="B47" s="47" t="s">
        <v>201</v>
      </c>
      <c r="C47" s="47" t="s">
        <v>748</v>
      </c>
      <c r="D47" s="65" t="s">
        <v>1130</v>
      </c>
      <c r="E47" s="47" t="s">
        <v>166</v>
      </c>
      <c r="F47" s="65" t="s">
        <v>1926</v>
      </c>
      <c r="G47" s="65" t="s">
        <v>1918</v>
      </c>
      <c r="H47" s="47" t="s">
        <v>1183</v>
      </c>
      <c r="I47" s="65" t="s">
        <v>1132</v>
      </c>
      <c r="J47" s="65"/>
      <c r="K47" s="65" t="s">
        <v>1927</v>
      </c>
      <c r="L47" s="47" t="s">
        <v>444</v>
      </c>
      <c r="M47" s="47" t="s">
        <v>5</v>
      </c>
      <c r="N47" s="47"/>
      <c r="O47" s="47"/>
      <c r="P47" s="90">
        <v>43.776527528058097</v>
      </c>
      <c r="Q47" s="90">
        <v>-85.503626107379105</v>
      </c>
      <c r="R47" s="105" t="s">
        <v>9122</v>
      </c>
      <c r="S47" s="105"/>
      <c r="T47" s="65"/>
      <c r="U47" s="65" t="s">
        <v>1134</v>
      </c>
      <c r="V47" s="204" t="s">
        <v>1135</v>
      </c>
      <c r="W47" s="65" t="s">
        <v>1136</v>
      </c>
      <c r="X47" s="47" t="s">
        <v>1137</v>
      </c>
      <c r="Y47" s="47" t="s">
        <v>1138</v>
      </c>
      <c r="Z47" s="47" t="s">
        <v>174</v>
      </c>
      <c r="AA47" s="59">
        <v>45289</v>
      </c>
      <c r="AB47" s="1" t="s">
        <v>1928</v>
      </c>
      <c r="AC47" s="65" t="s">
        <v>1929</v>
      </c>
      <c r="AD47" s="407" t="s">
        <v>1923</v>
      </c>
      <c r="AE47" s="235" t="s">
        <v>1930</v>
      </c>
      <c r="AF47" s="13">
        <f t="shared" si="1"/>
        <v>27</v>
      </c>
      <c r="AG47" s="13"/>
      <c r="AH47" s="13"/>
      <c r="AI47" s="13"/>
      <c r="AJ47" s="13"/>
    </row>
    <row r="48" spans="1:36" s="11" customFormat="1" ht="92.85" customHeight="1">
      <c r="A48" s="61">
        <v>4047</v>
      </c>
      <c r="B48" s="47" t="s">
        <v>398</v>
      </c>
      <c r="C48" s="47" t="s">
        <v>748</v>
      </c>
      <c r="D48" s="65" t="s">
        <v>1931</v>
      </c>
      <c r="E48" s="47" t="s">
        <v>178</v>
      </c>
      <c r="F48" s="65" t="s">
        <v>1932</v>
      </c>
      <c r="G48" s="65" t="s">
        <v>1619</v>
      </c>
      <c r="H48" s="47" t="s">
        <v>1568</v>
      </c>
      <c r="I48" s="65" t="s">
        <v>1925</v>
      </c>
      <c r="J48" s="65" t="s">
        <v>1933</v>
      </c>
      <c r="K48" s="47" t="s">
        <v>1934</v>
      </c>
      <c r="L48" s="47" t="s">
        <v>949</v>
      </c>
      <c r="M48" s="65" t="s">
        <v>5</v>
      </c>
      <c r="N48" s="65">
        <v>43128</v>
      </c>
      <c r="O48" s="65"/>
      <c r="P48" s="159">
        <v>39.630107135506499</v>
      </c>
      <c r="Q48" s="160">
        <v>-83.565148093683803</v>
      </c>
      <c r="R48" s="127" t="s">
        <v>9123</v>
      </c>
      <c r="S48" s="161">
        <v>40</v>
      </c>
      <c r="T48" s="65" t="s">
        <v>848</v>
      </c>
      <c r="U48" s="65" t="s">
        <v>1935</v>
      </c>
      <c r="V48" s="65" t="s">
        <v>1925</v>
      </c>
      <c r="W48" s="65" t="s">
        <v>1936</v>
      </c>
      <c r="X48" s="65" t="s">
        <v>1233</v>
      </c>
      <c r="Y48" s="65" t="s">
        <v>1937</v>
      </c>
      <c r="Z48" s="65" t="s">
        <v>174</v>
      </c>
      <c r="AA48" s="120">
        <v>45088</v>
      </c>
      <c r="AB48" s="65" t="s">
        <v>1938</v>
      </c>
      <c r="AC48" s="65" t="s">
        <v>1940</v>
      </c>
      <c r="AD48" s="311" t="s">
        <v>1939</v>
      </c>
      <c r="AE48" s="235" t="s">
        <v>1925</v>
      </c>
      <c r="AF48" s="13">
        <f t="shared" si="1"/>
        <v>20</v>
      </c>
      <c r="AG48" s="13"/>
      <c r="AH48" s="13"/>
      <c r="AI48" s="13"/>
      <c r="AJ48" s="13"/>
    </row>
    <row r="49" spans="1:36" s="11" customFormat="1" ht="105">
      <c r="A49" s="61">
        <v>4048</v>
      </c>
      <c r="B49" s="47" t="s">
        <v>398</v>
      </c>
      <c r="C49" s="47" t="s">
        <v>748</v>
      </c>
      <c r="D49" s="65" t="s">
        <v>1941</v>
      </c>
      <c r="E49" s="47" t="s">
        <v>166</v>
      </c>
      <c r="F49" s="65" t="s">
        <v>1942</v>
      </c>
      <c r="G49" s="65" t="s">
        <v>1567</v>
      </c>
      <c r="H49" s="47" t="s">
        <v>1568</v>
      </c>
      <c r="I49" s="65" t="s">
        <v>1943</v>
      </c>
      <c r="J49" s="273" t="s">
        <v>1944</v>
      </c>
      <c r="K49" s="273" t="s">
        <v>1945</v>
      </c>
      <c r="L49" s="273" t="s">
        <v>736</v>
      </c>
      <c r="M49" s="273" t="s">
        <v>5</v>
      </c>
      <c r="N49" s="273">
        <v>36108</v>
      </c>
      <c r="O49" s="273" t="s">
        <v>1946</v>
      </c>
      <c r="P49" s="273">
        <v>30.899509999999999</v>
      </c>
      <c r="Q49" s="273">
        <v>-86.967010000000002</v>
      </c>
      <c r="R49" s="105" t="s">
        <v>9086</v>
      </c>
      <c r="S49" s="143">
        <v>18</v>
      </c>
      <c r="T49" s="65" t="s">
        <v>848</v>
      </c>
      <c r="U49" s="65" t="s">
        <v>1947</v>
      </c>
      <c r="V49" s="65" t="s">
        <v>1948</v>
      </c>
      <c r="W49" s="65" t="s">
        <v>1949</v>
      </c>
      <c r="X49" s="47" t="s">
        <v>1950</v>
      </c>
      <c r="Y49" s="47" t="s">
        <v>1051</v>
      </c>
      <c r="Z49" s="47" t="s">
        <v>174</v>
      </c>
      <c r="AA49" s="59">
        <v>45290</v>
      </c>
      <c r="AB49" s="118" t="s">
        <v>1951</v>
      </c>
      <c r="AC49" s="65" t="s">
        <v>1953</v>
      </c>
      <c r="AD49" s="310" t="s">
        <v>1952</v>
      </c>
      <c r="AE49" s="235" t="s">
        <v>1930</v>
      </c>
      <c r="AF49" s="13">
        <f t="shared" si="1"/>
        <v>25</v>
      </c>
      <c r="AG49" s="13"/>
      <c r="AH49" s="13"/>
      <c r="AI49" s="13"/>
      <c r="AJ49" s="13"/>
    </row>
    <row r="50" spans="1:36" s="11" customFormat="1" ht="180">
      <c r="A50" s="61">
        <v>4049</v>
      </c>
      <c r="B50" s="47" t="s">
        <v>201</v>
      </c>
      <c r="C50" s="47" t="s">
        <v>748</v>
      </c>
      <c r="D50" s="65" t="s">
        <v>1954</v>
      </c>
      <c r="E50" s="47" t="s">
        <v>166</v>
      </c>
      <c r="F50" s="65" t="s">
        <v>1955</v>
      </c>
      <c r="G50" s="65" t="s">
        <v>1567</v>
      </c>
      <c r="H50" s="47" t="s">
        <v>1568</v>
      </c>
      <c r="I50" s="65" t="s">
        <v>1930</v>
      </c>
      <c r="J50" s="65" t="s">
        <v>1956</v>
      </c>
      <c r="K50" s="65"/>
      <c r="L50" s="47" t="s">
        <v>870</v>
      </c>
      <c r="M50" s="47" t="s">
        <v>5</v>
      </c>
      <c r="N50" s="47"/>
      <c r="O50" s="47"/>
      <c r="P50" s="90">
        <v>32.170062625405599</v>
      </c>
      <c r="Q50" s="90">
        <v>-81.455761492072099</v>
      </c>
      <c r="R50" s="105" t="s">
        <v>9086</v>
      </c>
      <c r="S50" s="143">
        <v>30</v>
      </c>
      <c r="T50" s="65" t="s">
        <v>848</v>
      </c>
      <c r="U50" s="65" t="s">
        <v>1957</v>
      </c>
      <c r="V50" s="65" t="s">
        <v>1948</v>
      </c>
      <c r="W50" s="65" t="s">
        <v>1958</v>
      </c>
      <c r="X50" s="47" t="s">
        <v>1959</v>
      </c>
      <c r="Y50" s="47" t="s">
        <v>1960</v>
      </c>
      <c r="Z50" s="65" t="s">
        <v>174</v>
      </c>
      <c r="AA50" s="120">
        <v>45088</v>
      </c>
      <c r="AB50" s="118" t="s">
        <v>1961</v>
      </c>
      <c r="AC50" s="65" t="s">
        <v>1963</v>
      </c>
      <c r="AD50" s="924" t="s">
        <v>1962</v>
      </c>
      <c r="AE50" s="235" t="s">
        <v>1930</v>
      </c>
      <c r="AF50" s="13">
        <f t="shared" si="1"/>
        <v>20</v>
      </c>
      <c r="AG50" s="13"/>
      <c r="AH50" s="13"/>
      <c r="AI50" s="13"/>
      <c r="AJ50" s="13"/>
    </row>
    <row r="51" spans="1:36" s="11" customFormat="1" ht="165">
      <c r="A51" s="61">
        <v>4050</v>
      </c>
      <c r="B51" s="47" t="s">
        <v>201</v>
      </c>
      <c r="C51" s="47" t="s">
        <v>748</v>
      </c>
      <c r="D51" s="65" t="s">
        <v>1964</v>
      </c>
      <c r="E51" s="47" t="s">
        <v>166</v>
      </c>
      <c r="F51" s="65" t="s">
        <v>1965</v>
      </c>
      <c r="G51" s="65" t="s">
        <v>1619</v>
      </c>
      <c r="H51" s="47" t="s">
        <v>1568</v>
      </c>
      <c r="I51" s="65" t="s">
        <v>1966</v>
      </c>
      <c r="J51" s="65" t="s">
        <v>1967</v>
      </c>
      <c r="K51" s="65"/>
      <c r="L51" s="47" t="s">
        <v>870</v>
      </c>
      <c r="M51" s="47" t="s">
        <v>5</v>
      </c>
      <c r="N51" s="47"/>
      <c r="O51" s="47"/>
      <c r="P51" s="47">
        <v>34.2664660058321</v>
      </c>
      <c r="Q51" s="90">
        <v>-84.8155940253084</v>
      </c>
      <c r="R51" s="105" t="s">
        <v>9124</v>
      </c>
      <c r="S51" s="143">
        <v>35</v>
      </c>
      <c r="T51" s="65" t="s">
        <v>848</v>
      </c>
      <c r="U51" s="65" t="s">
        <v>1968</v>
      </c>
      <c r="V51" s="65" t="s">
        <v>1948</v>
      </c>
      <c r="W51" s="65" t="s">
        <v>1969</v>
      </c>
      <c r="X51" s="47" t="s">
        <v>1959</v>
      </c>
      <c r="Y51" s="47" t="s">
        <v>1051</v>
      </c>
      <c r="Z51" s="47" t="s">
        <v>174</v>
      </c>
      <c r="AA51" s="59">
        <v>45088</v>
      </c>
      <c r="AB51" s="118" t="s">
        <v>1970</v>
      </c>
      <c r="AC51" s="65" t="s">
        <v>1972</v>
      </c>
      <c r="AD51" s="125" t="s">
        <v>1971</v>
      </c>
      <c r="AE51" s="235" t="s">
        <v>1930</v>
      </c>
      <c r="AF51" s="13">
        <f t="shared" si="1"/>
        <v>27</v>
      </c>
      <c r="AG51" s="13"/>
      <c r="AH51" s="13"/>
      <c r="AI51" s="13"/>
      <c r="AJ51" s="13"/>
    </row>
    <row r="52" spans="1:36" s="11" customFormat="1" ht="120">
      <c r="A52" s="61">
        <v>4051</v>
      </c>
      <c r="B52" s="47" t="s">
        <v>176</v>
      </c>
      <c r="C52" s="47" t="s">
        <v>748</v>
      </c>
      <c r="D52" s="65" t="s">
        <v>1973</v>
      </c>
      <c r="E52" s="100" t="s">
        <v>166</v>
      </c>
      <c r="F52" s="65" t="s">
        <v>1974</v>
      </c>
      <c r="G52" s="65" t="s">
        <v>1567</v>
      </c>
      <c r="H52" s="47" t="s">
        <v>1568</v>
      </c>
      <c r="I52" s="65" t="s">
        <v>1975</v>
      </c>
      <c r="J52" s="65" t="s">
        <v>1976</v>
      </c>
      <c r="K52" s="65" t="s">
        <v>1977</v>
      </c>
      <c r="L52" s="47" t="s">
        <v>829</v>
      </c>
      <c r="M52" s="47" t="s">
        <v>5</v>
      </c>
      <c r="N52" s="47">
        <v>13760</v>
      </c>
      <c r="O52" s="47" t="s">
        <v>1978</v>
      </c>
      <c r="P52" s="90">
        <v>42.104971638309401</v>
      </c>
      <c r="Q52" s="90">
        <v>-76.044493930507997</v>
      </c>
      <c r="R52" s="143">
        <v>100</v>
      </c>
      <c r="S52" s="231">
        <v>1</v>
      </c>
      <c r="T52" s="65" t="s">
        <v>848</v>
      </c>
      <c r="U52" s="65" t="s">
        <v>1979</v>
      </c>
      <c r="V52" s="65" t="s">
        <v>1980</v>
      </c>
      <c r="W52" s="65" t="s">
        <v>1199</v>
      </c>
      <c r="X52" s="47" t="s">
        <v>616</v>
      </c>
      <c r="Y52" s="47" t="s">
        <v>251</v>
      </c>
      <c r="Z52" s="47" t="s">
        <v>174</v>
      </c>
      <c r="AA52" s="59">
        <v>45088</v>
      </c>
      <c r="AB52" s="118" t="s">
        <v>1981</v>
      </c>
      <c r="AC52" s="65" t="s">
        <v>1983</v>
      </c>
      <c r="AD52" s="561" t="s">
        <v>1982</v>
      </c>
      <c r="AE52" s="235" t="s">
        <v>1984</v>
      </c>
      <c r="AF52" s="13">
        <f t="shared" si="1"/>
        <v>29</v>
      </c>
      <c r="AG52" s="13"/>
      <c r="AH52" s="13"/>
      <c r="AI52" s="13"/>
      <c r="AJ52" s="13"/>
    </row>
    <row r="53" spans="1:36" s="11" customFormat="1" ht="225">
      <c r="A53" s="61">
        <v>4052</v>
      </c>
      <c r="B53" s="47" t="s">
        <v>398</v>
      </c>
      <c r="C53" s="47" t="s">
        <v>748</v>
      </c>
      <c r="D53" s="65" t="s">
        <v>1973</v>
      </c>
      <c r="E53" s="100" t="s">
        <v>166</v>
      </c>
      <c r="F53" s="65" t="s">
        <v>1985</v>
      </c>
      <c r="G53" s="65" t="s">
        <v>1567</v>
      </c>
      <c r="H53" s="47" t="s">
        <v>1568</v>
      </c>
      <c r="I53" s="65" t="s">
        <v>1975</v>
      </c>
      <c r="J53" s="65" t="s">
        <v>1976</v>
      </c>
      <c r="K53" s="65" t="s">
        <v>1977</v>
      </c>
      <c r="L53" s="47" t="s">
        <v>829</v>
      </c>
      <c r="M53" s="47" t="s">
        <v>5</v>
      </c>
      <c r="N53" s="47">
        <v>13760</v>
      </c>
      <c r="O53" s="47" t="s">
        <v>1978</v>
      </c>
      <c r="P53" s="90">
        <v>42.104971638309401</v>
      </c>
      <c r="Q53" s="90">
        <v>-76.044493930507997</v>
      </c>
      <c r="R53" s="143" t="s">
        <v>9125</v>
      </c>
      <c r="S53" s="231">
        <v>29</v>
      </c>
      <c r="T53" s="65" t="s">
        <v>848</v>
      </c>
      <c r="U53" s="65" t="s">
        <v>1979</v>
      </c>
      <c r="V53" s="65" t="s">
        <v>1980</v>
      </c>
      <c r="W53" s="65" t="s">
        <v>1199</v>
      </c>
      <c r="X53" s="47" t="s">
        <v>616</v>
      </c>
      <c r="Y53" s="47" t="s">
        <v>251</v>
      </c>
      <c r="Z53" s="47" t="s">
        <v>174</v>
      </c>
      <c r="AA53" s="59">
        <v>45088</v>
      </c>
      <c r="AB53" s="118" t="s">
        <v>1986</v>
      </c>
      <c r="AC53" s="118" t="s">
        <v>1987</v>
      </c>
      <c r="AD53" s="559" t="s">
        <v>1982</v>
      </c>
      <c r="AE53" s="235" t="s">
        <v>1984</v>
      </c>
      <c r="AF53" s="13">
        <f t="shared" si="1"/>
        <v>29</v>
      </c>
      <c r="AG53" s="13"/>
      <c r="AH53" s="13"/>
      <c r="AI53" s="13"/>
      <c r="AJ53" s="13"/>
    </row>
    <row r="54" spans="1:36" s="11" customFormat="1" ht="225">
      <c r="A54" s="61">
        <v>4053</v>
      </c>
      <c r="B54" s="47" t="s">
        <v>201</v>
      </c>
      <c r="C54" s="47" t="s">
        <v>748</v>
      </c>
      <c r="D54" s="65" t="s">
        <v>1973</v>
      </c>
      <c r="E54" s="100" t="s">
        <v>166</v>
      </c>
      <c r="F54" s="65" t="s">
        <v>1985</v>
      </c>
      <c r="G54" s="65" t="s">
        <v>1567</v>
      </c>
      <c r="H54" s="47" t="s">
        <v>1568</v>
      </c>
      <c r="I54" s="65" t="s">
        <v>1975</v>
      </c>
      <c r="J54" s="65" t="s">
        <v>1976</v>
      </c>
      <c r="K54" s="65" t="s">
        <v>1977</v>
      </c>
      <c r="L54" s="47" t="s">
        <v>829</v>
      </c>
      <c r="M54" s="47" t="s">
        <v>5</v>
      </c>
      <c r="N54" s="47">
        <v>13760</v>
      </c>
      <c r="O54" s="47" t="s">
        <v>1978</v>
      </c>
      <c r="P54" s="90">
        <v>42.104971638309401</v>
      </c>
      <c r="Q54" s="90">
        <v>-76.044493930507997</v>
      </c>
      <c r="R54" s="134" t="s">
        <v>9126</v>
      </c>
      <c r="S54" s="135">
        <v>8</v>
      </c>
      <c r="T54" s="65" t="s">
        <v>848</v>
      </c>
      <c r="U54" s="65" t="s">
        <v>1979</v>
      </c>
      <c r="V54" s="65" t="s">
        <v>1980</v>
      </c>
      <c r="W54" s="65" t="s">
        <v>1199</v>
      </c>
      <c r="X54" s="47" t="s">
        <v>616</v>
      </c>
      <c r="Y54" s="47" t="s">
        <v>251</v>
      </c>
      <c r="Z54" s="47" t="s">
        <v>174</v>
      </c>
      <c r="AA54" s="59">
        <v>45088</v>
      </c>
      <c r="AB54" s="118" t="s">
        <v>1988</v>
      </c>
      <c r="AC54" s="118" t="s">
        <v>1987</v>
      </c>
      <c r="AD54" s="923" t="s">
        <v>1982</v>
      </c>
      <c r="AE54" s="235" t="s">
        <v>1984</v>
      </c>
      <c r="AF54" s="13">
        <f t="shared" si="1"/>
        <v>29</v>
      </c>
      <c r="AG54" s="13"/>
      <c r="AH54" s="13"/>
      <c r="AI54" s="13"/>
      <c r="AJ54" s="13"/>
    </row>
    <row r="55" spans="1:36" s="11" customFormat="1" ht="165">
      <c r="A55" s="61">
        <v>4054</v>
      </c>
      <c r="B55" s="47" t="s">
        <v>176</v>
      </c>
      <c r="C55" s="47" t="s">
        <v>748</v>
      </c>
      <c r="D55" s="65" t="s">
        <v>6752</v>
      </c>
      <c r="E55" s="47" t="s">
        <v>178</v>
      </c>
      <c r="F55" s="65" t="s">
        <v>6752</v>
      </c>
      <c r="G55" s="65" t="s">
        <v>2245</v>
      </c>
      <c r="H55" s="47" t="s">
        <v>8373</v>
      </c>
      <c r="I55" s="592" t="s">
        <v>6753</v>
      </c>
      <c r="J55" s="65" t="s">
        <v>6754</v>
      </c>
      <c r="K55" s="65" t="s">
        <v>6755</v>
      </c>
      <c r="L55" s="47" t="s">
        <v>805</v>
      </c>
      <c r="M55" s="47" t="s">
        <v>5</v>
      </c>
      <c r="N55" s="47">
        <v>29405</v>
      </c>
      <c r="O55" s="47"/>
      <c r="P55" s="593">
        <v>32.8843204905493</v>
      </c>
      <c r="Q55" s="593">
        <v>79.975138154003403</v>
      </c>
      <c r="R55" s="143">
        <v>5000</v>
      </c>
      <c r="S55" s="143"/>
      <c r="T55" s="65"/>
      <c r="U55" s="65" t="s">
        <v>6752</v>
      </c>
      <c r="V55" s="592" t="s">
        <v>6753</v>
      </c>
      <c r="W55" s="65" t="s">
        <v>6755</v>
      </c>
      <c r="X55" s="47" t="s">
        <v>805</v>
      </c>
      <c r="Y55" s="47" t="s">
        <v>5</v>
      </c>
      <c r="Z55" s="47" t="s">
        <v>6716</v>
      </c>
      <c r="AA55" s="59" t="s">
        <v>8143</v>
      </c>
      <c r="AB55" s="592" t="s">
        <v>8141</v>
      </c>
      <c r="AC55" s="65" t="s">
        <v>8142</v>
      </c>
      <c r="AD55" s="542" t="s">
        <v>6756</v>
      </c>
      <c r="AE55" s="101"/>
      <c r="AF55" s="13">
        <f t="shared" si="1"/>
        <v>18</v>
      </c>
      <c r="AG55" s="13"/>
      <c r="AH55" s="13"/>
      <c r="AI55" s="13"/>
      <c r="AJ55" s="321" t="s">
        <v>6757</v>
      </c>
    </row>
    <row r="56" spans="1:36" s="11" customFormat="1" ht="105">
      <c r="A56" s="61">
        <v>4055</v>
      </c>
      <c r="B56" s="47" t="s">
        <v>163</v>
      </c>
      <c r="C56" s="47" t="s">
        <v>748</v>
      </c>
      <c r="D56" s="65" t="s">
        <v>1989</v>
      </c>
      <c r="E56" s="47" t="s">
        <v>166</v>
      </c>
      <c r="F56" s="65" t="s">
        <v>1989</v>
      </c>
      <c r="G56" s="65" t="s">
        <v>1619</v>
      </c>
      <c r="H56" t="s">
        <v>1990</v>
      </c>
      <c r="I56" s="65" t="s">
        <v>1991</v>
      </c>
      <c r="J56" t="s">
        <v>1992</v>
      </c>
      <c r="K56" s="65" t="s">
        <v>1993</v>
      </c>
      <c r="L56" s="47" t="s">
        <v>1994</v>
      </c>
      <c r="M56" s="47" t="s">
        <v>5</v>
      </c>
      <c r="N56" s="47">
        <v>20705</v>
      </c>
      <c r="O56" t="s">
        <v>1995</v>
      </c>
      <c r="P56" s="90">
        <v>39.062138041641802</v>
      </c>
      <c r="Q56" s="90">
        <v>-76.887316600000005</v>
      </c>
      <c r="R56" s="162">
        <v>70</v>
      </c>
      <c r="S56" s="267">
        <v>1</v>
      </c>
      <c r="T56" t="s">
        <v>1996</v>
      </c>
      <c r="U56" s="155" t="s">
        <v>1989</v>
      </c>
      <c r="V56" s="65" t="s">
        <v>1991</v>
      </c>
      <c r="W56" s="65" t="s">
        <v>1997</v>
      </c>
      <c r="X56" s="47" t="s">
        <v>1994</v>
      </c>
      <c r="Y56" s="47" t="s">
        <v>5</v>
      </c>
      <c r="Z56" s="47" t="s">
        <v>174</v>
      </c>
      <c r="AA56" s="59">
        <v>45088</v>
      </c>
      <c r="AB56" s="47" t="s">
        <v>1998</v>
      </c>
      <c r="AC56" s="59" t="s">
        <v>8388</v>
      </c>
      <c r="AD56" s="310" t="s">
        <v>1999</v>
      </c>
      <c r="AE56" s="235" t="s">
        <v>2002</v>
      </c>
      <c r="AF56" s="13">
        <f t="shared" si="1"/>
        <v>24</v>
      </c>
      <c r="AG56" t="s">
        <v>2000</v>
      </c>
      <c r="AH56" t="s">
        <v>2003</v>
      </c>
      <c r="AI56" s="945" t="s">
        <v>2001</v>
      </c>
      <c r="AJ56" s="13"/>
    </row>
    <row r="57" spans="1:36" s="11" customFormat="1" ht="54.95" customHeight="1">
      <c r="A57" s="61">
        <v>4056</v>
      </c>
      <c r="B57" s="47" t="s">
        <v>163</v>
      </c>
      <c r="C57" s="47" t="s">
        <v>748</v>
      </c>
      <c r="D57" s="65" t="s">
        <v>2004</v>
      </c>
      <c r="E57" s="47" t="s">
        <v>166</v>
      </c>
      <c r="F57" s="65" t="s">
        <v>2004</v>
      </c>
      <c r="G57" s="65" t="s">
        <v>1619</v>
      </c>
      <c r="H57" s="65" t="s">
        <v>904</v>
      </c>
      <c r="I57" s="65" t="s">
        <v>2005</v>
      </c>
      <c r="J57" s="65" t="s">
        <v>2006</v>
      </c>
      <c r="K57" s="65" t="s">
        <v>846</v>
      </c>
      <c r="L57" s="47" t="s">
        <v>172</v>
      </c>
      <c r="M57" s="47" t="s">
        <v>5</v>
      </c>
      <c r="N57" s="47">
        <v>94538</v>
      </c>
      <c r="O57" s="47" t="s">
        <v>2007</v>
      </c>
      <c r="P57" s="90">
        <v>37.473522257191703</v>
      </c>
      <c r="Q57" s="90">
        <v>-121.93735917195499</v>
      </c>
      <c r="R57" s="163">
        <v>18</v>
      </c>
      <c r="S57" s="162"/>
      <c r="T57" s="65"/>
      <c r="U57" s="155" t="s">
        <v>2004</v>
      </c>
      <c r="V57" s="65" t="s">
        <v>2005</v>
      </c>
      <c r="W57" s="65" t="s">
        <v>846</v>
      </c>
      <c r="X57" s="47" t="s">
        <v>172</v>
      </c>
      <c r="Y57" s="47" t="s">
        <v>5</v>
      </c>
      <c r="Z57" s="47" t="s">
        <v>174</v>
      </c>
      <c r="AA57" s="59">
        <v>44890</v>
      </c>
      <c r="AB57" s="47" t="s">
        <v>2008</v>
      </c>
      <c r="AC57" s="59" t="s">
        <v>2010</v>
      </c>
      <c r="AD57" s="311" t="s">
        <v>2009</v>
      </c>
      <c r="AE57" s="235" t="s">
        <v>2005</v>
      </c>
      <c r="AF57" s="13">
        <f t="shared" si="1"/>
        <v>29</v>
      </c>
      <c r="AG57" s="13"/>
      <c r="AH57" s="13"/>
      <c r="AI57" s="13"/>
      <c r="AJ57" s="13"/>
    </row>
    <row r="58" spans="1:36" s="11" customFormat="1" ht="58.7" customHeight="1">
      <c r="A58" s="61">
        <v>4057</v>
      </c>
      <c r="B58" s="47" t="s">
        <v>201</v>
      </c>
      <c r="C58" s="47" t="s">
        <v>748</v>
      </c>
      <c r="D58" s="65" t="s">
        <v>2011</v>
      </c>
      <c r="E58" s="47" t="s">
        <v>166</v>
      </c>
      <c r="F58" s="65" t="s">
        <v>2012</v>
      </c>
      <c r="G58" s="65" t="s">
        <v>1567</v>
      </c>
      <c r="H58" s="47" t="s">
        <v>1568</v>
      </c>
      <c r="I58" s="65" t="s">
        <v>2013</v>
      </c>
      <c r="J58" s="65" t="s">
        <v>2014</v>
      </c>
      <c r="K58" t="s">
        <v>2012</v>
      </c>
      <c r="L58" t="s">
        <v>190</v>
      </c>
      <c r="M58" t="s">
        <v>5</v>
      </c>
      <c r="N58">
        <v>27284</v>
      </c>
      <c r="O58"/>
      <c r="P58">
        <v>36.137044680000002</v>
      </c>
      <c r="Q58">
        <v>-80.092901810000001</v>
      </c>
      <c r="R58" s="72" t="s">
        <v>9081</v>
      </c>
      <c r="S58">
        <v>2</v>
      </c>
      <c r="T58" s="65" t="s">
        <v>848</v>
      </c>
      <c r="U58" s="123" t="s">
        <v>2011</v>
      </c>
      <c r="V58" s="266" t="s">
        <v>2015</v>
      </c>
      <c r="W58" t="s">
        <v>2016</v>
      </c>
      <c r="X58" t="s">
        <v>863</v>
      </c>
      <c r="Y58" t="s">
        <v>5</v>
      </c>
      <c r="Z58" s="47" t="s">
        <v>174</v>
      </c>
      <c r="AA58" s="59">
        <v>45292</v>
      </c>
      <c r="AB58" s="1" t="s">
        <v>2017</v>
      </c>
      <c r="AC58" s="65" t="s">
        <v>2019</v>
      </c>
      <c r="AD58" s="311" t="s">
        <v>2018</v>
      </c>
      <c r="AE58" s="101"/>
      <c r="AF58" s="13">
        <f t="shared" si="1"/>
        <v>30</v>
      </c>
      <c r="AG58" s="13"/>
      <c r="AH58" s="13"/>
      <c r="AI58" s="13"/>
      <c r="AJ58" s="13"/>
    </row>
    <row r="59" spans="1:36" s="11" customFormat="1" ht="130.69999999999999" customHeight="1">
      <c r="A59" s="61">
        <v>4058</v>
      </c>
      <c r="B59" s="167" t="s">
        <v>201</v>
      </c>
      <c r="C59" s="167" t="s">
        <v>748</v>
      </c>
      <c r="D59" s="168" t="s">
        <v>2020</v>
      </c>
      <c r="E59" s="167" t="s">
        <v>178</v>
      </c>
      <c r="F59" s="168" t="s">
        <v>2020</v>
      </c>
      <c r="G59" s="168" t="s">
        <v>1567</v>
      </c>
      <c r="H59" s="167" t="s">
        <v>904</v>
      </c>
      <c r="I59" s="168" t="s">
        <v>2021</v>
      </c>
      <c r="J59" s="168" t="s">
        <v>2022</v>
      </c>
      <c r="K59" s="168" t="s">
        <v>2023</v>
      </c>
      <c r="L59" s="167" t="s">
        <v>1089</v>
      </c>
      <c r="M59" s="167" t="s">
        <v>5</v>
      </c>
      <c r="N59" s="47">
        <v>85326</v>
      </c>
      <c r="O59" s="47" t="s">
        <v>2024</v>
      </c>
      <c r="P59" s="169">
        <v>33.375249605238899</v>
      </c>
      <c r="Q59" s="90">
        <v>-112.62219117672799</v>
      </c>
      <c r="R59" s="170" t="s">
        <v>9127</v>
      </c>
      <c r="S59" s="170">
        <v>12</v>
      </c>
      <c r="T59" s="168" t="s">
        <v>848</v>
      </c>
      <c r="U59" s="168" t="s">
        <v>2020</v>
      </c>
      <c r="V59" s="168" t="s">
        <v>2021</v>
      </c>
      <c r="W59" s="168" t="s">
        <v>2025</v>
      </c>
      <c r="X59" s="167" t="s">
        <v>113</v>
      </c>
      <c r="Y59" s="167" t="s">
        <v>5</v>
      </c>
      <c r="Z59" s="167" t="s">
        <v>174</v>
      </c>
      <c r="AA59" s="171">
        <v>44780</v>
      </c>
      <c r="AB59" s="118" t="s">
        <v>2026</v>
      </c>
      <c r="AC59" s="172" t="s">
        <v>2028</v>
      </c>
      <c r="AD59" s="329" t="s">
        <v>2027</v>
      </c>
      <c r="AE59" s="235" t="s">
        <v>2029</v>
      </c>
      <c r="AF59" s="13">
        <f t="shared" si="1"/>
        <v>27</v>
      </c>
      <c r="AG59" s="13"/>
      <c r="AH59" s="13"/>
      <c r="AI59" s="13"/>
      <c r="AJ59" s="13"/>
    </row>
    <row r="60" spans="1:36" s="11" customFormat="1" ht="108" customHeight="1">
      <c r="A60" s="61">
        <v>4059</v>
      </c>
      <c r="B60" s="47" t="s">
        <v>201</v>
      </c>
      <c r="C60" s="47" t="s">
        <v>748</v>
      </c>
      <c r="D60" s="65" t="s">
        <v>2030</v>
      </c>
      <c r="E60" s="47" t="s">
        <v>166</v>
      </c>
      <c r="F60" s="65" t="s">
        <v>2031</v>
      </c>
      <c r="G60" s="65" t="s">
        <v>1619</v>
      </c>
      <c r="H60" s="47" t="s">
        <v>1183</v>
      </c>
      <c r="I60" s="65" t="s">
        <v>2032</v>
      </c>
      <c r="J60" s="65" t="s">
        <v>2033</v>
      </c>
      <c r="K60" s="65" t="s">
        <v>2034</v>
      </c>
      <c r="L60" s="47" t="s">
        <v>1089</v>
      </c>
      <c r="M60" s="47" t="s">
        <v>5</v>
      </c>
      <c r="N60" s="47">
        <v>85142</v>
      </c>
      <c r="O60" s="47" t="s">
        <v>2035</v>
      </c>
      <c r="P60" s="90">
        <v>33.25</v>
      </c>
      <c r="Q60" s="101">
        <v>-111.63</v>
      </c>
      <c r="R60" s="105" t="s">
        <v>9114</v>
      </c>
      <c r="S60" s="105">
        <v>16</v>
      </c>
      <c r="T60" s="105" t="s">
        <v>848</v>
      </c>
      <c r="U60" s="65" t="s">
        <v>1227</v>
      </c>
      <c r="V60" s="65" t="s">
        <v>2036</v>
      </c>
      <c r="W60" s="65" t="s">
        <v>1232</v>
      </c>
      <c r="X60" s="47" t="s">
        <v>1233</v>
      </c>
      <c r="Y60" s="47" t="s">
        <v>997</v>
      </c>
      <c r="Z60" s="47" t="s">
        <v>174</v>
      </c>
      <c r="AA60" s="59">
        <v>45088</v>
      </c>
      <c r="AB60" s="1" t="s">
        <v>2037</v>
      </c>
      <c r="AC60" s="65" t="s">
        <v>2039</v>
      </c>
      <c r="AD60" s="382" t="s">
        <v>2038</v>
      </c>
      <c r="AE60" s="235" t="s">
        <v>2040</v>
      </c>
      <c r="AF60" s="13">
        <f t="shared" si="1"/>
        <v>29</v>
      </c>
      <c r="AG60" s="13"/>
      <c r="AH60" s="13"/>
      <c r="AI60" s="13"/>
      <c r="AJ60" s="13"/>
    </row>
    <row r="61" spans="1:36" s="11" customFormat="1" ht="90">
      <c r="A61" s="61">
        <v>4060</v>
      </c>
      <c r="B61" s="47" t="s">
        <v>201</v>
      </c>
      <c r="C61" s="47" t="s">
        <v>748</v>
      </c>
      <c r="D61" s="65" t="s">
        <v>2030</v>
      </c>
      <c r="E61" s="47" t="s">
        <v>166</v>
      </c>
      <c r="F61" s="65" t="s">
        <v>2041</v>
      </c>
      <c r="G61" s="65" t="s">
        <v>1874</v>
      </c>
      <c r="H61" s="47" t="s">
        <v>904</v>
      </c>
      <c r="I61" s="65" t="s">
        <v>2032</v>
      </c>
      <c r="J61" s="65" t="s">
        <v>2033</v>
      </c>
      <c r="K61" s="65" t="s">
        <v>2034</v>
      </c>
      <c r="L61" s="47" t="s">
        <v>1089</v>
      </c>
      <c r="M61" s="47" t="s">
        <v>5</v>
      </c>
      <c r="N61" s="47">
        <v>85142</v>
      </c>
      <c r="O61" s="47" t="s">
        <v>2035</v>
      </c>
      <c r="P61" s="90">
        <v>33.25</v>
      </c>
      <c r="Q61" s="101">
        <v>-111.63</v>
      </c>
      <c r="R61" s="162" t="s">
        <v>9114</v>
      </c>
      <c r="S61" s="162">
        <v>27</v>
      </c>
      <c r="T61" s="162" t="s">
        <v>848</v>
      </c>
      <c r="U61" s="65" t="s">
        <v>1227</v>
      </c>
      <c r="V61" s="65" t="s">
        <v>2036</v>
      </c>
      <c r="W61" s="65" t="s">
        <v>1232</v>
      </c>
      <c r="X61" s="47" t="s">
        <v>1233</v>
      </c>
      <c r="Y61" s="47" t="s">
        <v>997</v>
      </c>
      <c r="Z61" s="47" t="s">
        <v>174</v>
      </c>
      <c r="AA61" s="59">
        <v>45088</v>
      </c>
      <c r="AB61" s="1" t="s">
        <v>2037</v>
      </c>
      <c r="AC61" s="65" t="s">
        <v>2042</v>
      </c>
      <c r="AD61" s="382" t="s">
        <v>2038</v>
      </c>
      <c r="AE61" s="235" t="s">
        <v>2040</v>
      </c>
      <c r="AF61" s="13">
        <f t="shared" si="1"/>
        <v>29</v>
      </c>
      <c r="AG61" s="13"/>
      <c r="AH61" s="13"/>
      <c r="AI61" s="13"/>
      <c r="AJ61" s="13"/>
    </row>
    <row r="62" spans="1:36" s="11" customFormat="1" ht="157.5">
      <c r="A62" s="61">
        <v>4061</v>
      </c>
      <c r="B62" s="47" t="s">
        <v>176</v>
      </c>
      <c r="C62" s="47" t="s">
        <v>748</v>
      </c>
      <c r="D62" s="101" t="s">
        <v>2043</v>
      </c>
      <c r="E62" s="100" t="s">
        <v>166</v>
      </c>
      <c r="F62" s="65" t="s">
        <v>2044</v>
      </c>
      <c r="G62" s="65" t="s">
        <v>1619</v>
      </c>
      <c r="H62" s="47" t="s">
        <v>904</v>
      </c>
      <c r="I62" s="101" t="s">
        <v>2045</v>
      </c>
      <c r="J62" s="65" t="s">
        <v>2046</v>
      </c>
      <c r="K62" s="65" t="s">
        <v>1748</v>
      </c>
      <c r="L62" s="47" t="s">
        <v>444</v>
      </c>
      <c r="M62" s="47" t="s">
        <v>5</v>
      </c>
      <c r="N62" s="47">
        <v>49423</v>
      </c>
      <c r="O62" s="47" t="s">
        <v>2047</v>
      </c>
      <c r="P62" s="90">
        <v>42.755714621959697</v>
      </c>
      <c r="Q62" s="90">
        <v>-86.069521803511506</v>
      </c>
      <c r="R62" s="162">
        <v>1495</v>
      </c>
      <c r="S62" s="162">
        <v>5</v>
      </c>
      <c r="T62" s="65" t="s">
        <v>848</v>
      </c>
      <c r="U62" s="65" t="s">
        <v>2048</v>
      </c>
      <c r="V62" s="65" t="s">
        <v>2049</v>
      </c>
      <c r="W62" s="65" t="s">
        <v>1232</v>
      </c>
      <c r="X62" s="47" t="s">
        <v>1233</v>
      </c>
      <c r="Y62" s="47" t="s">
        <v>997</v>
      </c>
      <c r="Z62" s="47" t="s">
        <v>174</v>
      </c>
      <c r="AA62" s="59">
        <v>45088</v>
      </c>
      <c r="AB62" s="383" t="s">
        <v>2050</v>
      </c>
      <c r="AC62" s="65"/>
      <c r="AD62" s="382" t="s">
        <v>2038</v>
      </c>
      <c r="AE62" s="235" t="s">
        <v>2040</v>
      </c>
      <c r="AF62" s="13">
        <f t="shared" si="1"/>
        <v>29</v>
      </c>
      <c r="AG62" s="13"/>
      <c r="AH62" s="13"/>
      <c r="AI62" s="13"/>
      <c r="AJ62" s="13"/>
    </row>
    <row r="63" spans="1:36" s="11" customFormat="1" ht="146.25">
      <c r="A63" s="61">
        <v>4062</v>
      </c>
      <c r="B63" s="47" t="s">
        <v>398</v>
      </c>
      <c r="C63" s="47" t="s">
        <v>748</v>
      </c>
      <c r="D63" s="101" t="s">
        <v>2043</v>
      </c>
      <c r="E63" s="100" t="s">
        <v>166</v>
      </c>
      <c r="F63" s="65" t="s">
        <v>2044</v>
      </c>
      <c r="G63" s="65" t="s">
        <v>1619</v>
      </c>
      <c r="H63" s="47" t="s">
        <v>904</v>
      </c>
      <c r="I63" s="101" t="s">
        <v>2045</v>
      </c>
      <c r="J63" s="65" t="s">
        <v>2046</v>
      </c>
      <c r="K63" s="65" t="s">
        <v>1748</v>
      </c>
      <c r="L63" s="47" t="s">
        <v>444</v>
      </c>
      <c r="M63" s="47" t="s">
        <v>5</v>
      </c>
      <c r="N63" s="47">
        <v>49423</v>
      </c>
      <c r="O63" s="47" t="s">
        <v>2047</v>
      </c>
      <c r="P63" s="90">
        <v>42.755714621959697</v>
      </c>
      <c r="Q63" s="90">
        <v>-86.069521803511506</v>
      </c>
      <c r="R63" s="162" t="s">
        <v>9128</v>
      </c>
      <c r="S63" s="162">
        <v>20</v>
      </c>
      <c r="T63" s="65" t="s">
        <v>848</v>
      </c>
      <c r="U63" s="65" t="s">
        <v>2048</v>
      </c>
      <c r="V63" s="65" t="s">
        <v>2049</v>
      </c>
      <c r="W63" s="65" t="s">
        <v>1232</v>
      </c>
      <c r="X63" s="47" t="s">
        <v>1233</v>
      </c>
      <c r="Y63" s="47" t="s">
        <v>997</v>
      </c>
      <c r="Z63" s="47" t="s">
        <v>174</v>
      </c>
      <c r="AA63" s="59">
        <v>45088</v>
      </c>
      <c r="AB63" s="383" t="s">
        <v>2051</v>
      </c>
      <c r="AC63" s="65" t="s">
        <v>2052</v>
      </c>
      <c r="AD63" s="382" t="s">
        <v>2038</v>
      </c>
      <c r="AE63" s="235" t="s">
        <v>2040</v>
      </c>
      <c r="AF63" s="13">
        <f t="shared" si="1"/>
        <v>29</v>
      </c>
      <c r="AG63" s="13"/>
      <c r="AH63" s="13"/>
      <c r="AI63" s="13"/>
      <c r="AJ63" s="13"/>
    </row>
    <row r="64" spans="1:36" s="11" customFormat="1" ht="60">
      <c r="A64" s="61">
        <v>4063</v>
      </c>
      <c r="B64" s="47" t="s">
        <v>163</v>
      </c>
      <c r="C64" s="47" t="s">
        <v>748</v>
      </c>
      <c r="D64" s="65" t="s">
        <v>2053</v>
      </c>
      <c r="E64" s="47" t="s">
        <v>178</v>
      </c>
      <c r="F64" s="65" t="s">
        <v>2053</v>
      </c>
      <c r="G64" s="65" t="s">
        <v>2054</v>
      </c>
      <c r="H64" s="47" t="s">
        <v>1568</v>
      </c>
      <c r="I64" s="65" t="s">
        <v>2055</v>
      </c>
      <c r="J64" s="65" t="s">
        <v>2056</v>
      </c>
      <c r="K64" s="65" t="s">
        <v>2057</v>
      </c>
      <c r="L64" s="47" t="s">
        <v>172</v>
      </c>
      <c r="M64" s="47" t="s">
        <v>5</v>
      </c>
      <c r="N64" s="47">
        <v>95827</v>
      </c>
      <c r="O64" s="47" t="s">
        <v>2058</v>
      </c>
      <c r="P64" s="90">
        <v>38.571685427540302</v>
      </c>
      <c r="Q64" s="90">
        <v>-121.330717907926</v>
      </c>
      <c r="R64" s="105">
        <v>26</v>
      </c>
      <c r="S64" s="105"/>
      <c r="T64" s="65"/>
      <c r="U64" s="65" t="s">
        <v>2059</v>
      </c>
      <c r="V64" s="65" t="s">
        <v>2055</v>
      </c>
      <c r="W64" s="65" t="s">
        <v>2057</v>
      </c>
      <c r="X64" s="47" t="s">
        <v>172</v>
      </c>
      <c r="Y64" s="47" t="s">
        <v>5</v>
      </c>
      <c r="Z64" s="47" t="s">
        <v>174</v>
      </c>
      <c r="AA64" s="59">
        <v>44801</v>
      </c>
      <c r="AB64" s="118" t="s">
        <v>2060</v>
      </c>
      <c r="AC64" s="65" t="s">
        <v>2062</v>
      </c>
      <c r="AD64" s="311" t="s">
        <v>2061</v>
      </c>
      <c r="AE64" s="235" t="s">
        <v>2063</v>
      </c>
      <c r="AF64" s="13">
        <f t="shared" si="1"/>
        <v>22</v>
      </c>
      <c r="AG64" s="13"/>
      <c r="AH64" s="13"/>
      <c r="AI64" s="13"/>
      <c r="AJ64" s="13"/>
    </row>
    <row r="65" spans="1:36" ht="75">
      <c r="A65" s="61">
        <v>4064</v>
      </c>
      <c r="B65" s="47" t="s">
        <v>163</v>
      </c>
      <c r="C65" s="47" t="s">
        <v>748</v>
      </c>
      <c r="D65" s="65" t="s">
        <v>6612</v>
      </c>
      <c r="E65" s="47" t="s">
        <v>178</v>
      </c>
      <c r="F65" s="65" t="s">
        <v>6612</v>
      </c>
      <c r="G65" s="65" t="s">
        <v>352</v>
      </c>
      <c r="H65" s="65" t="s">
        <v>8375</v>
      </c>
      <c r="I65" s="449" t="s">
        <v>6613</v>
      </c>
      <c r="J65" s="65" t="s">
        <v>6614</v>
      </c>
      <c r="K65" s="65" t="s">
        <v>813</v>
      </c>
      <c r="L65" s="58" t="s">
        <v>172</v>
      </c>
      <c r="M65" s="58" t="s">
        <v>5</v>
      </c>
      <c r="N65" s="58">
        <v>91016</v>
      </c>
      <c r="O65" s="47"/>
      <c r="P65" s="90">
        <v>34.1404</v>
      </c>
      <c r="Q65" s="90">
        <v>-117.99209999999999</v>
      </c>
      <c r="R65" s="599">
        <v>10</v>
      </c>
      <c r="S65" s="70"/>
      <c r="T65" s="65"/>
      <c r="U65" s="65" t="s">
        <v>6612</v>
      </c>
      <c r="V65" s="68" t="s">
        <v>6613</v>
      </c>
      <c r="W65" s="68" t="s">
        <v>813</v>
      </c>
      <c r="X65" s="58" t="s">
        <v>172</v>
      </c>
      <c r="Y65" s="58" t="s">
        <v>5</v>
      </c>
      <c r="Z65" s="91" t="s">
        <v>6716</v>
      </c>
      <c r="AA65" s="91" t="s">
        <v>8138</v>
      </c>
      <c r="AB65" s="65" t="s">
        <v>6613</v>
      </c>
      <c r="AC65" s="65"/>
      <c r="AD65" s="363" t="s">
        <v>8374</v>
      </c>
      <c r="AE65" s="3"/>
      <c r="AF65" s="395">
        <v>28</v>
      </c>
      <c r="AG65" s="3"/>
      <c r="AH65" s="4"/>
      <c r="AI65" s="7"/>
    </row>
    <row r="66" spans="1:36" ht="75">
      <c r="A66" s="61">
        <v>4065</v>
      </c>
      <c r="B66" s="47" t="s">
        <v>398</v>
      </c>
      <c r="C66" s="65" t="s">
        <v>748</v>
      </c>
      <c r="D66" s="65" t="s">
        <v>2064</v>
      </c>
      <c r="E66" s="47" t="s">
        <v>166</v>
      </c>
      <c r="F66" s="65" t="s">
        <v>2065</v>
      </c>
      <c r="G66" s="65" t="s">
        <v>1567</v>
      </c>
      <c r="H66" s="65" t="s">
        <v>1183</v>
      </c>
      <c r="I66" s="101" t="s">
        <v>2066</v>
      </c>
      <c r="J66" s="65" t="s">
        <v>6711</v>
      </c>
      <c r="K66" s="47" t="s">
        <v>2068</v>
      </c>
      <c r="L66" s="65" t="s">
        <v>151</v>
      </c>
      <c r="M66" s="65" t="s">
        <v>6</v>
      </c>
      <c r="N66" s="65" t="s">
        <v>2069</v>
      </c>
      <c r="O66" s="65" t="s">
        <v>2070</v>
      </c>
      <c r="P66" s="159">
        <v>45.681473588788101</v>
      </c>
      <c r="Q66" s="165">
        <v>-74.081395718152905</v>
      </c>
      <c r="R66" s="127" t="s">
        <v>9129</v>
      </c>
      <c r="S66" s="161">
        <v>5</v>
      </c>
      <c r="T66" s="65" t="s">
        <v>1690</v>
      </c>
      <c r="U66" s="65" t="s">
        <v>2064</v>
      </c>
      <c r="V66" s="101" t="s">
        <v>2066</v>
      </c>
      <c r="W66" s="65" t="s">
        <v>485</v>
      </c>
      <c r="X66" s="65" t="s">
        <v>151</v>
      </c>
      <c r="Y66" s="65" t="s">
        <v>6</v>
      </c>
      <c r="Z66" s="65" t="s">
        <v>174</v>
      </c>
      <c r="AA66" s="120">
        <v>45096</v>
      </c>
      <c r="AB66" s="65" t="s">
        <v>2071</v>
      </c>
      <c r="AC66" s="65" t="s">
        <v>2073</v>
      </c>
      <c r="AD66" s="966" t="s">
        <v>2072</v>
      </c>
      <c r="AE66" s="235" t="s">
        <v>2066</v>
      </c>
      <c r="AF66" s="13">
        <f t="shared" ref="AF66:AF97" si="2">IF(LEN(TRIM(AD66))=0,0,LEN(TRIM(AD66))-LEN(SUBSTITUTE(AD66," ",""))+1)</f>
        <v>29</v>
      </c>
      <c r="AG66" s="13"/>
      <c r="AH66" s="13"/>
      <c r="AI66" s="13"/>
      <c r="AJ66" s="13"/>
    </row>
    <row r="67" spans="1:36" s="435" customFormat="1" ht="60">
      <c r="A67" s="61">
        <v>4066</v>
      </c>
      <c r="B67" s="47" t="s">
        <v>176</v>
      </c>
      <c r="C67" s="47" t="s">
        <v>748</v>
      </c>
      <c r="D67" s="65" t="s">
        <v>2074</v>
      </c>
      <c r="E67" s="47" t="s">
        <v>178</v>
      </c>
      <c r="F67" s="65" t="s">
        <v>2075</v>
      </c>
      <c r="G67" s="65" t="s">
        <v>1874</v>
      </c>
      <c r="H67" s="47" t="s">
        <v>1183</v>
      </c>
      <c r="I67" s="65" t="s">
        <v>2076</v>
      </c>
      <c r="J67" s="65" t="s">
        <v>2077</v>
      </c>
      <c r="K67" s="65" t="s">
        <v>1038</v>
      </c>
      <c r="L67" s="47" t="s">
        <v>1035</v>
      </c>
      <c r="M67" s="47" t="s">
        <v>6</v>
      </c>
      <c r="N67" s="47" t="s">
        <v>2078</v>
      </c>
      <c r="O67" s="47" t="s">
        <v>2079</v>
      </c>
      <c r="P67" s="90">
        <v>51.0648140682421</v>
      </c>
      <c r="Q67" s="90">
        <v>-113.98953545798101</v>
      </c>
      <c r="R67" s="105">
        <v>70</v>
      </c>
      <c r="S67" s="105"/>
      <c r="T67" s="65"/>
      <c r="U67" s="65" t="s">
        <v>2080</v>
      </c>
      <c r="V67" s="65" t="s">
        <v>2076</v>
      </c>
      <c r="W67" s="65" t="s">
        <v>1004</v>
      </c>
      <c r="X67" s="47" t="s">
        <v>184</v>
      </c>
      <c r="Y67" s="47" t="s">
        <v>5</v>
      </c>
      <c r="Z67" s="47" t="s">
        <v>174</v>
      </c>
      <c r="AA67" s="59">
        <v>44801</v>
      </c>
      <c r="AB67" s="118" t="s">
        <v>2081</v>
      </c>
      <c r="AC67" s="65"/>
      <c r="AD67" s="598" t="s">
        <v>2082</v>
      </c>
      <c r="AE67" s="235" t="s">
        <v>2076</v>
      </c>
      <c r="AF67" s="13">
        <f t="shared" si="2"/>
        <v>22</v>
      </c>
      <c r="AG67" s="13"/>
      <c r="AH67" s="13"/>
      <c r="AI67" s="13"/>
      <c r="AJ67" s="13"/>
    </row>
    <row r="68" spans="1:36" s="11" customFormat="1" ht="60">
      <c r="A68" s="61">
        <v>4067</v>
      </c>
      <c r="B68" s="47" t="s">
        <v>176</v>
      </c>
      <c r="C68" s="47" t="s">
        <v>748</v>
      </c>
      <c r="D68" s="65" t="s">
        <v>2074</v>
      </c>
      <c r="E68" s="47" t="s">
        <v>178</v>
      </c>
      <c r="F68" s="65" t="s">
        <v>2074</v>
      </c>
      <c r="G68" s="65" t="s">
        <v>1874</v>
      </c>
      <c r="H68" s="47" t="s">
        <v>1183</v>
      </c>
      <c r="I68" s="65" t="s">
        <v>2076</v>
      </c>
      <c r="J68" s="65" t="s">
        <v>2083</v>
      </c>
      <c r="K68" s="65" t="s">
        <v>1004</v>
      </c>
      <c r="L68" s="47" t="s">
        <v>184</v>
      </c>
      <c r="M68" s="47" t="s">
        <v>5</v>
      </c>
      <c r="N68" s="47">
        <v>89074</v>
      </c>
      <c r="O68" s="47" t="s">
        <v>2084</v>
      </c>
      <c r="P68" s="90">
        <v>36.034691600122102</v>
      </c>
      <c r="Q68" s="90">
        <v>-115.043187889192</v>
      </c>
      <c r="R68" s="162">
        <v>31</v>
      </c>
      <c r="S68" s="162"/>
      <c r="T68" s="65"/>
      <c r="U68" s="65" t="s">
        <v>2080</v>
      </c>
      <c r="V68" s="65" t="s">
        <v>2076</v>
      </c>
      <c r="W68" s="65" t="s">
        <v>1004</v>
      </c>
      <c r="X68" s="47" t="s">
        <v>184</v>
      </c>
      <c r="Y68" s="47" t="s">
        <v>5</v>
      </c>
      <c r="Z68" s="47" t="s">
        <v>174</v>
      </c>
      <c r="AA68" s="59">
        <v>44801</v>
      </c>
      <c r="AB68" s="118" t="s">
        <v>2081</v>
      </c>
      <c r="AC68" s="65"/>
      <c r="AD68" s="598" t="s">
        <v>2082</v>
      </c>
      <c r="AE68" s="235" t="s">
        <v>2076</v>
      </c>
      <c r="AF68" s="13">
        <f t="shared" si="2"/>
        <v>22</v>
      </c>
      <c r="AG68" s="13"/>
      <c r="AH68" s="13"/>
      <c r="AI68" s="13"/>
      <c r="AJ68" s="13"/>
    </row>
    <row r="69" spans="1:36" ht="75">
      <c r="A69" s="61">
        <v>4068</v>
      </c>
      <c r="B69" s="7" t="s">
        <v>201</v>
      </c>
      <c r="C69" s="7" t="s">
        <v>748</v>
      </c>
      <c r="D69" s="65" t="s">
        <v>2085</v>
      </c>
      <c r="E69" s="47" t="s">
        <v>166</v>
      </c>
      <c r="F69" s="65" t="s">
        <v>2086</v>
      </c>
      <c r="G69" s="65" t="s">
        <v>1674</v>
      </c>
      <c r="H69" s="65" t="s">
        <v>1568</v>
      </c>
      <c r="I69" s="150" t="s">
        <v>2087</v>
      </c>
      <c r="J69" s="65"/>
      <c r="K69" s="65" t="s">
        <v>6712</v>
      </c>
      <c r="L69" s="65" t="s">
        <v>2089</v>
      </c>
      <c r="M69" s="65" t="s">
        <v>991</v>
      </c>
      <c r="N69" s="147"/>
      <c r="O69" s="148" t="s">
        <v>2090</v>
      </c>
      <c r="P69" s="90">
        <v>19.764892594452199</v>
      </c>
      <c r="Q69" s="90">
        <v>-98.580269430550899</v>
      </c>
      <c r="R69" s="391" t="s">
        <v>9130</v>
      </c>
      <c r="S69" s="162">
        <v>1</v>
      </c>
      <c r="T69" s="65" t="s">
        <v>848</v>
      </c>
      <c r="U69" s="65" t="s">
        <v>2085</v>
      </c>
      <c r="V69" s="1" t="s">
        <v>2091</v>
      </c>
      <c r="W69" s="65" t="s">
        <v>2092</v>
      </c>
      <c r="X69" s="65"/>
      <c r="Y69" s="65" t="s">
        <v>991</v>
      </c>
      <c r="Z69" s="47" t="s">
        <v>174</v>
      </c>
      <c r="AA69" s="59">
        <v>45087</v>
      </c>
      <c r="AB69" s="148" t="s">
        <v>2093</v>
      </c>
      <c r="AC69" s="65"/>
      <c r="AD69" s="926" t="s">
        <v>2094</v>
      </c>
      <c r="AE69" s="101" t="s">
        <v>2091</v>
      </c>
      <c r="AF69" s="13">
        <f t="shared" si="2"/>
        <v>14</v>
      </c>
      <c r="AG69" s="13"/>
      <c r="AH69" s="13"/>
      <c r="AI69" s="13"/>
      <c r="AJ69" s="13"/>
    </row>
    <row r="70" spans="1:36" s="11" customFormat="1" ht="210">
      <c r="A70" s="61">
        <v>4069</v>
      </c>
      <c r="B70" s="47" t="s">
        <v>398</v>
      </c>
      <c r="C70" s="47" t="s">
        <v>748</v>
      </c>
      <c r="D70" s="65" t="s">
        <v>2095</v>
      </c>
      <c r="E70" s="47" t="s">
        <v>166</v>
      </c>
      <c r="F70" s="65" t="s">
        <v>2096</v>
      </c>
      <c r="G70" s="65" t="s">
        <v>1619</v>
      </c>
      <c r="H70" s="47" t="s">
        <v>2097</v>
      </c>
      <c r="I70" s="65" t="s">
        <v>2098</v>
      </c>
      <c r="J70" s="65" t="s">
        <v>2099</v>
      </c>
      <c r="K70" s="65" t="s">
        <v>1231</v>
      </c>
      <c r="L70" s="47" t="s">
        <v>314</v>
      </c>
      <c r="M70" s="47" t="s">
        <v>5</v>
      </c>
      <c r="N70" s="47">
        <v>37040</v>
      </c>
      <c r="O70" s="47"/>
      <c r="P70" s="90">
        <v>36.587270686140997</v>
      </c>
      <c r="Q70" s="90">
        <v>-87.260910730624602</v>
      </c>
      <c r="R70" s="162" t="s">
        <v>9131</v>
      </c>
      <c r="S70" s="162">
        <v>2</v>
      </c>
      <c r="T70" s="65" t="s">
        <v>848</v>
      </c>
      <c r="U70" s="65" t="s">
        <v>2095</v>
      </c>
      <c r="V70" s="65" t="s">
        <v>2098</v>
      </c>
      <c r="W70" s="65" t="s">
        <v>2100</v>
      </c>
      <c r="X70" s="47" t="s">
        <v>771</v>
      </c>
      <c r="Y70" s="47" t="s">
        <v>5</v>
      </c>
      <c r="Z70" s="47" t="s">
        <v>174</v>
      </c>
      <c r="AA70" s="59">
        <v>45096</v>
      </c>
      <c r="AB70" s="118" t="s">
        <v>2101</v>
      </c>
      <c r="AC70" s="65" t="s">
        <v>2103</v>
      </c>
      <c r="AD70" s="311" t="s">
        <v>2102</v>
      </c>
      <c r="AE70" s="235" t="s">
        <v>2104</v>
      </c>
      <c r="AF70" s="13">
        <f t="shared" si="2"/>
        <v>23</v>
      </c>
      <c r="AG70" s="13"/>
      <c r="AH70" s="13"/>
      <c r="AI70" s="13"/>
      <c r="AJ70" s="13"/>
    </row>
    <row r="71" spans="1:36" ht="150">
      <c r="A71" s="61">
        <v>4070</v>
      </c>
      <c r="B71" s="47" t="s">
        <v>163</v>
      </c>
      <c r="C71" s="47" t="s">
        <v>748</v>
      </c>
      <c r="D71" s="65" t="s">
        <v>6758</v>
      </c>
      <c r="E71" s="47" t="s">
        <v>178</v>
      </c>
      <c r="F71" s="65" t="s">
        <v>6758</v>
      </c>
      <c r="G71" s="65" t="s">
        <v>6713</v>
      </c>
      <c r="H71" s="47" t="s">
        <v>53</v>
      </c>
      <c r="I71" s="449" t="s">
        <v>6759</v>
      </c>
      <c r="J71" s="65" t="s">
        <v>6760</v>
      </c>
      <c r="K71" s="65" t="s">
        <v>3633</v>
      </c>
      <c r="L71" s="47" t="s">
        <v>3634</v>
      </c>
      <c r="M71" s="47" t="s">
        <v>5</v>
      </c>
      <c r="N71" s="47">
        <v>97206</v>
      </c>
      <c r="O71" s="47"/>
      <c r="P71" s="90">
        <v>45.455615057736097</v>
      </c>
      <c r="Q71" s="90">
        <v>-122.587655957672</v>
      </c>
      <c r="R71" s="143">
        <v>10</v>
      </c>
      <c r="S71" s="143"/>
      <c r="T71" s="65"/>
      <c r="U71" s="65" t="s">
        <v>6758</v>
      </c>
      <c r="V71" s="65" t="s">
        <v>6759</v>
      </c>
      <c r="W71" s="65" t="s">
        <v>3633</v>
      </c>
      <c r="X71" s="47" t="s">
        <v>3634</v>
      </c>
      <c r="Y71" s="47" t="s">
        <v>5</v>
      </c>
      <c r="Z71" s="47" t="s">
        <v>318</v>
      </c>
      <c r="AA71" s="59">
        <v>45504</v>
      </c>
      <c r="AB71" s="118" t="s">
        <v>6759</v>
      </c>
      <c r="AC71" s="65"/>
      <c r="AD71" s="542" t="s">
        <v>8376</v>
      </c>
      <c r="AE71" s="13"/>
      <c r="AF71" s="13">
        <f t="shared" si="2"/>
        <v>20</v>
      </c>
      <c r="AG71" s="13"/>
      <c r="AH71" s="13"/>
      <c r="AI71" s="13"/>
      <c r="AJ71" s="101" t="s">
        <v>6761</v>
      </c>
    </row>
    <row r="72" spans="1:36" s="11" customFormat="1" ht="90">
      <c r="A72" s="61">
        <v>4071</v>
      </c>
      <c r="B72" s="47" t="s">
        <v>163</v>
      </c>
      <c r="C72" s="47" t="s">
        <v>748</v>
      </c>
      <c r="D72" s="65" t="s">
        <v>1275</v>
      </c>
      <c r="E72" s="47" t="s">
        <v>178</v>
      </c>
      <c r="F72" s="65" t="s">
        <v>1275</v>
      </c>
      <c r="G72" s="65" t="s">
        <v>1567</v>
      </c>
      <c r="H72" s="47" t="s">
        <v>1568</v>
      </c>
      <c r="I72" s="65" t="s">
        <v>2105</v>
      </c>
      <c r="J72" s="65" t="s">
        <v>1277</v>
      </c>
      <c r="K72" s="65" t="s">
        <v>1278</v>
      </c>
      <c r="L72" s="47" t="s">
        <v>172</v>
      </c>
      <c r="M72" s="47" t="s">
        <v>5</v>
      </c>
      <c r="N72" s="47">
        <v>90025</v>
      </c>
      <c r="O72" s="47" t="s">
        <v>1279</v>
      </c>
      <c r="P72" s="90">
        <v>34.043757131072297</v>
      </c>
      <c r="Q72" s="90">
        <v>-118.46755600274101</v>
      </c>
      <c r="R72" s="105">
        <v>23</v>
      </c>
      <c r="S72" s="105"/>
      <c r="T72" s="65"/>
      <c r="U72" s="123" t="s">
        <v>1275</v>
      </c>
      <c r="V72" s="65" t="s">
        <v>2105</v>
      </c>
      <c r="W72" s="65" t="s">
        <v>1278</v>
      </c>
      <c r="X72" s="47" t="s">
        <v>172</v>
      </c>
      <c r="Y72" s="47" t="s">
        <v>5</v>
      </c>
      <c r="Z72" s="47" t="s">
        <v>174</v>
      </c>
      <c r="AA72" s="59">
        <v>44779</v>
      </c>
      <c r="AB72" s="47" t="s">
        <v>1280</v>
      </c>
      <c r="AC72" s="65" t="s">
        <v>2107</v>
      </c>
      <c r="AD72" s="311" t="s">
        <v>2106</v>
      </c>
      <c r="AE72" s="235" t="s">
        <v>2108</v>
      </c>
      <c r="AF72" s="13">
        <f t="shared" si="2"/>
        <v>13</v>
      </c>
      <c r="AG72" s="13"/>
      <c r="AH72" s="13"/>
      <c r="AI72" s="13"/>
      <c r="AJ72" s="13"/>
    </row>
    <row r="73" spans="1:36" ht="75">
      <c r="A73" s="61">
        <v>4072</v>
      </c>
      <c r="B73" s="47" t="s">
        <v>163</v>
      </c>
      <c r="C73" s="47" t="s">
        <v>748</v>
      </c>
      <c r="D73" s="65" t="s">
        <v>2109</v>
      </c>
      <c r="E73" s="100" t="s">
        <v>178</v>
      </c>
      <c r="F73" s="65" t="s">
        <v>2110</v>
      </c>
      <c r="G73" s="65" t="s">
        <v>1567</v>
      </c>
      <c r="H73" s="47" t="s">
        <v>904</v>
      </c>
      <c r="I73" s="65" t="s">
        <v>2111</v>
      </c>
      <c r="J73" s="65" t="s">
        <v>2112</v>
      </c>
      <c r="K73" s="65" t="s">
        <v>1470</v>
      </c>
      <c r="L73" s="47" t="s">
        <v>444</v>
      </c>
      <c r="M73" s="47" t="s">
        <v>5</v>
      </c>
      <c r="N73" s="47">
        <v>48108</v>
      </c>
      <c r="O73" s="47" t="s">
        <v>2113</v>
      </c>
      <c r="P73" s="90">
        <v>42.288839199934699</v>
      </c>
      <c r="Q73" s="90">
        <v>-83.847445743994598</v>
      </c>
      <c r="R73" s="105">
        <v>118</v>
      </c>
      <c r="S73" s="105"/>
      <c r="T73" s="65"/>
      <c r="U73" s="65" t="s">
        <v>2114</v>
      </c>
      <c r="V73" s="65" t="s">
        <v>2111</v>
      </c>
      <c r="W73" s="65" t="s">
        <v>2115</v>
      </c>
      <c r="X73" s="47" t="s">
        <v>863</v>
      </c>
      <c r="Y73" s="47" t="s">
        <v>5</v>
      </c>
      <c r="Z73" s="47" t="s">
        <v>174</v>
      </c>
      <c r="AA73" s="59">
        <v>44780</v>
      </c>
      <c r="AB73" s="118" t="s">
        <v>2116</v>
      </c>
      <c r="AC73" s="7"/>
      <c r="AD73" s="329" t="s">
        <v>2117</v>
      </c>
      <c r="AE73" s="235" t="s">
        <v>2118</v>
      </c>
      <c r="AF73" s="13">
        <f t="shared" si="2"/>
        <v>29</v>
      </c>
      <c r="AG73" s="13"/>
      <c r="AH73" s="13"/>
      <c r="AI73" s="13"/>
      <c r="AJ73" s="13"/>
    </row>
    <row r="74" spans="1:36" ht="210">
      <c r="A74" s="61">
        <v>4073</v>
      </c>
      <c r="B74" s="47" t="s">
        <v>398</v>
      </c>
      <c r="C74" s="47" t="s">
        <v>748</v>
      </c>
      <c r="D74" s="65" t="s">
        <v>2119</v>
      </c>
      <c r="E74" s="47" t="s">
        <v>166</v>
      </c>
      <c r="F74" s="65" t="s">
        <v>2120</v>
      </c>
      <c r="G74" s="47" t="s">
        <v>8389</v>
      </c>
      <c r="H74" s="47" t="s">
        <v>1568</v>
      </c>
      <c r="I74" s="65" t="s">
        <v>2121</v>
      </c>
      <c r="J74" s="65"/>
      <c r="K74" s="65" t="s">
        <v>2122</v>
      </c>
      <c r="L74" s="47" t="s">
        <v>217</v>
      </c>
      <c r="M74" s="47" t="s">
        <v>6</v>
      </c>
      <c r="N74" s="47" t="s">
        <v>2123</v>
      </c>
      <c r="O74" s="47"/>
      <c r="P74" s="90">
        <v>42.296901815874001</v>
      </c>
      <c r="Q74" s="90">
        <v>-82.985760473662907</v>
      </c>
      <c r="R74" s="105" t="s">
        <v>9132</v>
      </c>
      <c r="S74" s="105">
        <v>45</v>
      </c>
      <c r="T74" s="65" t="s">
        <v>848</v>
      </c>
      <c r="U74" s="65" t="s">
        <v>2124</v>
      </c>
      <c r="V74" s="65" t="s">
        <v>2125</v>
      </c>
      <c r="W74" s="65" t="s">
        <v>2126</v>
      </c>
      <c r="X74" s="47" t="s">
        <v>2127</v>
      </c>
      <c r="Y74" s="47" t="s">
        <v>2128</v>
      </c>
      <c r="Z74" s="47" t="s">
        <v>174</v>
      </c>
      <c r="AA74" s="59">
        <v>45096</v>
      </c>
      <c r="AB74" s="1" t="s">
        <v>2129</v>
      </c>
      <c r="AC74" s="65" t="s">
        <v>2131</v>
      </c>
      <c r="AD74" s="310" t="s">
        <v>2130</v>
      </c>
      <c r="AE74" s="235" t="s">
        <v>2132</v>
      </c>
      <c r="AF74" s="13">
        <f t="shared" si="2"/>
        <v>30</v>
      </c>
      <c r="AG74" s="13"/>
      <c r="AH74" s="13"/>
      <c r="AI74" s="13"/>
      <c r="AJ74" s="13"/>
    </row>
    <row r="75" spans="1:36" ht="105">
      <c r="A75" s="61">
        <v>4074</v>
      </c>
      <c r="B75" t="s">
        <v>201</v>
      </c>
      <c r="C75" t="s">
        <v>748</v>
      </c>
      <c r="D75" t="s">
        <v>2133</v>
      </c>
      <c r="E75" t="s">
        <v>166</v>
      </c>
      <c r="F75" t="s">
        <v>2134</v>
      </c>
      <c r="G75" s="65" t="s">
        <v>1567</v>
      </c>
      <c r="H75" s="47" t="s">
        <v>904</v>
      </c>
      <c r="I75" s="266" t="s">
        <v>2135</v>
      </c>
      <c r="J75" s="1" t="s">
        <v>2136</v>
      </c>
      <c r="K75" s="1" t="s">
        <v>2137</v>
      </c>
      <c r="L75" t="s">
        <v>151</v>
      </c>
      <c r="M75" t="s">
        <v>6</v>
      </c>
      <c r="N75"/>
      <c r="O75"/>
      <c r="P75">
        <v>45.533332999999999</v>
      </c>
      <c r="Q75">
        <v>-73.283332999999999</v>
      </c>
      <c r="R75" s="943" t="s">
        <v>9127</v>
      </c>
      <c r="S75">
        <v>60</v>
      </c>
      <c r="T75" t="s">
        <v>848</v>
      </c>
      <c r="U75" t="s">
        <v>2138</v>
      </c>
      <c r="V75" s="266" t="s">
        <v>2139</v>
      </c>
      <c r="W75" t="s">
        <v>2140</v>
      </c>
      <c r="X75"/>
      <c r="Y75" t="s">
        <v>2141</v>
      </c>
      <c r="Z75" t="s">
        <v>8329</v>
      </c>
      <c r="AA75" s="264" t="s">
        <v>8330</v>
      </c>
      <c r="AB75" s="1" t="s">
        <v>2142</v>
      </c>
      <c r="AC75" s="65" t="s">
        <v>2144</v>
      </c>
      <c r="AD75" s="311" t="s">
        <v>2143</v>
      </c>
      <c r="AE75" s="13"/>
      <c r="AF75" s="13">
        <f t="shared" si="2"/>
        <v>19</v>
      </c>
      <c r="AG75" s="13"/>
      <c r="AH75" s="13"/>
      <c r="AI75" s="13"/>
      <c r="AJ75" s="13"/>
    </row>
    <row r="76" spans="1:36" ht="48" customHeight="1">
      <c r="A76" s="61">
        <v>4075</v>
      </c>
      <c r="B76" s="101" t="s">
        <v>398</v>
      </c>
      <c r="C76" s="101" t="s">
        <v>748</v>
      </c>
      <c r="D76" s="101" t="s">
        <v>2145</v>
      </c>
      <c r="E76" s="101" t="s">
        <v>166</v>
      </c>
      <c r="F76" s="101" t="s">
        <v>2146</v>
      </c>
      <c r="G76" s="101" t="s">
        <v>6713</v>
      </c>
      <c r="H76" s="101" t="s">
        <v>1183</v>
      </c>
      <c r="I76" s="101" t="s">
        <v>2147</v>
      </c>
      <c r="J76" s="101" t="s">
        <v>2148</v>
      </c>
      <c r="K76" s="100" t="s">
        <v>2149</v>
      </c>
      <c r="L76" s="101" t="s">
        <v>444</v>
      </c>
      <c r="M76" s="101" t="s">
        <v>5</v>
      </c>
      <c r="N76" s="101">
        <v>48111</v>
      </c>
      <c r="O76" s="101" t="s">
        <v>2150</v>
      </c>
      <c r="P76" s="101">
        <v>42.245867446516797</v>
      </c>
      <c r="Q76" s="101">
        <v>-83.546254357343301</v>
      </c>
      <c r="R76" s="102" t="s">
        <v>9133</v>
      </c>
      <c r="S76" s="102">
        <v>20</v>
      </c>
      <c r="T76" s="101" t="s">
        <v>848</v>
      </c>
      <c r="U76" s="101" t="s">
        <v>2145</v>
      </c>
      <c r="V76" s="101" t="s">
        <v>2147</v>
      </c>
      <c r="W76" s="101" t="s">
        <v>919</v>
      </c>
      <c r="X76" s="101" t="s">
        <v>444</v>
      </c>
      <c r="Y76" s="101" t="s">
        <v>5</v>
      </c>
      <c r="Z76" s="101" t="s">
        <v>174</v>
      </c>
      <c r="AA76" s="103">
        <v>45088</v>
      </c>
      <c r="AB76" s="101" t="s">
        <v>2151</v>
      </c>
      <c r="AC76" s="101" t="s">
        <v>2153</v>
      </c>
      <c r="AD76" s="924" t="s">
        <v>2152</v>
      </c>
      <c r="AE76" s="235" t="s">
        <v>2154</v>
      </c>
      <c r="AF76" s="13">
        <f t="shared" si="2"/>
        <v>28</v>
      </c>
      <c r="AG76" s="13"/>
      <c r="AH76" s="13"/>
      <c r="AI76" s="13"/>
      <c r="AJ76" s="13"/>
    </row>
    <row r="77" spans="1:36" ht="75">
      <c r="A77" s="61">
        <v>4076</v>
      </c>
      <c r="B77" s="47" t="s">
        <v>398</v>
      </c>
      <c r="C77" s="47" t="s">
        <v>748</v>
      </c>
      <c r="D77" s="65" t="s">
        <v>2155</v>
      </c>
      <c r="E77" s="47" t="s">
        <v>178</v>
      </c>
      <c r="F77" s="65" t="s">
        <v>2156</v>
      </c>
      <c r="G77" s="65" t="s">
        <v>6714</v>
      </c>
      <c r="H77" s="47" t="s">
        <v>1865</v>
      </c>
      <c r="I77" s="449" t="s">
        <v>8074</v>
      </c>
      <c r="J77" s="65" t="s">
        <v>8072</v>
      </c>
      <c r="K77" s="65" t="s">
        <v>2157</v>
      </c>
      <c r="L77" s="47" t="s">
        <v>2158</v>
      </c>
      <c r="M77" s="47" t="s">
        <v>5</v>
      </c>
      <c r="N77" s="47">
        <v>66018</v>
      </c>
      <c r="O77" s="47"/>
      <c r="P77" s="90">
        <v>38.9409312131978</v>
      </c>
      <c r="Q77" s="90">
        <v>-95.006540071722696</v>
      </c>
      <c r="R77" s="134" t="s">
        <v>9134</v>
      </c>
      <c r="S77" s="134">
        <v>30</v>
      </c>
      <c r="T77" s="65" t="s">
        <v>848</v>
      </c>
      <c r="U77" s="65" t="s">
        <v>2155</v>
      </c>
      <c r="V77" s="326" t="s">
        <v>8073</v>
      </c>
      <c r="W77" s="65" t="s">
        <v>2159</v>
      </c>
      <c r="X77" s="47" t="s">
        <v>2160</v>
      </c>
      <c r="Y77" s="47" t="s">
        <v>960</v>
      </c>
      <c r="Z77" s="47" t="s">
        <v>8075</v>
      </c>
      <c r="AA77" s="59" t="s">
        <v>8076</v>
      </c>
      <c r="AB77" s="118" t="s">
        <v>2161</v>
      </c>
      <c r="AC77" s="65"/>
      <c r="AD77" s="311" t="s">
        <v>8377</v>
      </c>
      <c r="AE77" s="326" t="s">
        <v>2162</v>
      </c>
      <c r="AF77" s="13">
        <f t="shared" si="2"/>
        <v>31</v>
      </c>
      <c r="AG77" s="13"/>
      <c r="AH77" s="13"/>
      <c r="AI77" s="13"/>
      <c r="AJ77" s="13"/>
    </row>
    <row r="78" spans="1:36" ht="75">
      <c r="A78" s="61">
        <v>4077</v>
      </c>
      <c r="B78" s="47" t="s">
        <v>163</v>
      </c>
      <c r="C78" s="47" t="s">
        <v>748</v>
      </c>
      <c r="D78" s="65" t="s">
        <v>2163</v>
      </c>
      <c r="E78" s="47" t="s">
        <v>178</v>
      </c>
      <c r="F78" s="65" t="s">
        <v>2163</v>
      </c>
      <c r="G78" s="65" t="s">
        <v>6714</v>
      </c>
      <c r="H78" s="47" t="s">
        <v>8378</v>
      </c>
      <c r="I78" s="65" t="s">
        <v>2164</v>
      </c>
      <c r="J78" s="65" t="s">
        <v>2165</v>
      </c>
      <c r="K78" s="65" t="s">
        <v>2166</v>
      </c>
      <c r="L78" s="47" t="s">
        <v>1485</v>
      </c>
      <c r="M78" s="47" t="s">
        <v>5</v>
      </c>
      <c r="N78" s="142">
        <v>33351</v>
      </c>
      <c r="O78" s="47"/>
      <c r="P78" s="90">
        <v>26.178380010077301</v>
      </c>
      <c r="Q78" s="90">
        <v>-80.2923737741351</v>
      </c>
      <c r="R78" s="134">
        <v>9</v>
      </c>
      <c r="S78" s="134"/>
      <c r="T78" s="65"/>
      <c r="U78" s="123" t="s">
        <v>2163</v>
      </c>
      <c r="V78" s="65" t="s">
        <v>2164</v>
      </c>
      <c r="W78" s="65" t="s">
        <v>2166</v>
      </c>
      <c r="X78" s="47" t="s">
        <v>1485</v>
      </c>
      <c r="Y78" s="47" t="s">
        <v>5</v>
      </c>
      <c r="Z78" s="47" t="s">
        <v>6716</v>
      </c>
      <c r="AA78" s="59" t="s">
        <v>6717</v>
      </c>
      <c r="AB78" s="47" t="s">
        <v>6718</v>
      </c>
      <c r="AC78" s="65"/>
      <c r="AD78" s="311" t="s">
        <v>8379</v>
      </c>
      <c r="AE78" s="326" t="s">
        <v>2164</v>
      </c>
      <c r="AF78" s="13">
        <f t="shared" si="2"/>
        <v>31</v>
      </c>
      <c r="AG78" s="101" t="s">
        <v>6719</v>
      </c>
      <c r="AH78" s="595" t="s">
        <v>6720</v>
      </c>
      <c r="AI78" s="596" t="s">
        <v>6721</v>
      </c>
      <c r="AJ78" s="13"/>
    </row>
    <row r="79" spans="1:36" ht="105">
      <c r="A79" s="61">
        <v>4078</v>
      </c>
      <c r="B79" s="47" t="s">
        <v>398</v>
      </c>
      <c r="C79" s="47" t="s">
        <v>748</v>
      </c>
      <c r="D79" s="65" t="s">
        <v>2167</v>
      </c>
      <c r="E79" s="47" t="s">
        <v>178</v>
      </c>
      <c r="F79" s="65" t="s">
        <v>2168</v>
      </c>
      <c r="G79" s="65" t="s">
        <v>1567</v>
      </c>
      <c r="H79" s="47" t="s">
        <v>931</v>
      </c>
      <c r="I79" s="65" t="s">
        <v>2169</v>
      </c>
      <c r="J79" s="65"/>
      <c r="K79" s="65" t="s">
        <v>2170</v>
      </c>
      <c r="L79" s="47" t="s">
        <v>805</v>
      </c>
      <c r="M79" s="47" t="s">
        <v>5</v>
      </c>
      <c r="N79" s="142">
        <v>29488</v>
      </c>
      <c r="O79" s="47"/>
      <c r="P79" s="90">
        <v>32.905006720180602</v>
      </c>
      <c r="Q79" s="90">
        <v>-80.668964685056295</v>
      </c>
      <c r="R79" s="105" t="s">
        <v>9135</v>
      </c>
      <c r="S79" s="105">
        <v>3</v>
      </c>
      <c r="T79" s="65" t="s">
        <v>848</v>
      </c>
      <c r="U79" s="136" t="s">
        <v>2171</v>
      </c>
      <c r="V79" s="65" t="s">
        <v>2172</v>
      </c>
      <c r="W79" s="65" t="s">
        <v>2173</v>
      </c>
      <c r="X79" s="47"/>
      <c r="Y79" s="47" t="s">
        <v>6722</v>
      </c>
      <c r="Z79" s="47" t="s">
        <v>174</v>
      </c>
      <c r="AA79" s="59">
        <v>45096</v>
      </c>
      <c r="AB79" s="118" t="s">
        <v>2175</v>
      </c>
      <c r="AC79" s="65" t="s">
        <v>2177</v>
      </c>
      <c r="AD79" s="311" t="s">
        <v>2176</v>
      </c>
      <c r="AE79" s="235" t="s">
        <v>2169</v>
      </c>
      <c r="AF79" s="13">
        <f t="shared" si="2"/>
        <v>29</v>
      </c>
      <c r="AG79" s="13"/>
      <c r="AH79" s="13"/>
      <c r="AI79" s="13"/>
      <c r="AJ79" s="13"/>
    </row>
    <row r="80" spans="1:36" ht="60">
      <c r="A80" s="61">
        <v>4079</v>
      </c>
      <c r="B80" s="131" t="s">
        <v>176</v>
      </c>
      <c r="C80" s="47" t="s">
        <v>748</v>
      </c>
      <c r="D80" s="132" t="s">
        <v>2178</v>
      </c>
      <c r="E80" s="131" t="s">
        <v>166</v>
      </c>
      <c r="F80" s="132" t="s">
        <v>2179</v>
      </c>
      <c r="G80" s="132" t="s">
        <v>1567</v>
      </c>
      <c r="H80" s="131" t="s">
        <v>1568</v>
      </c>
      <c r="I80" s="132" t="s">
        <v>2180</v>
      </c>
      <c r="J80" s="65" t="s">
        <v>2181</v>
      </c>
      <c r="K80" s="65" t="s">
        <v>2182</v>
      </c>
      <c r="L80" s="47" t="s">
        <v>805</v>
      </c>
      <c r="M80" s="47" t="s">
        <v>5</v>
      </c>
      <c r="N80" s="142">
        <v>29651</v>
      </c>
      <c r="O80" s="131"/>
      <c r="P80" s="90">
        <v>34.903791455879599</v>
      </c>
      <c r="Q80" s="90">
        <v>-82.223654234240797</v>
      </c>
      <c r="R80" s="105">
        <v>100</v>
      </c>
      <c r="S80" s="105"/>
      <c r="T80" s="65"/>
      <c r="U80" s="132" t="s">
        <v>2178</v>
      </c>
      <c r="V80" s="132" t="s">
        <v>2180</v>
      </c>
      <c r="W80" s="132" t="s">
        <v>2183</v>
      </c>
      <c r="X80" s="131" t="s">
        <v>172</v>
      </c>
      <c r="Y80" s="131" t="s">
        <v>5</v>
      </c>
      <c r="Z80" s="131" t="s">
        <v>174</v>
      </c>
      <c r="AA80" s="173">
        <v>45088</v>
      </c>
      <c r="AB80" s="870" t="s">
        <v>2184</v>
      </c>
      <c r="AC80" s="65"/>
      <c r="AD80" s="329" t="s">
        <v>2185</v>
      </c>
      <c r="AE80" s="235" t="s">
        <v>2186</v>
      </c>
      <c r="AF80" s="13">
        <f t="shared" si="2"/>
        <v>24</v>
      </c>
      <c r="AG80" s="13"/>
      <c r="AH80" s="13"/>
      <c r="AI80" s="13"/>
      <c r="AJ80" s="13"/>
    </row>
    <row r="81" spans="1:36" ht="90">
      <c r="A81" s="61">
        <v>4080</v>
      </c>
      <c r="B81" s="47" t="s">
        <v>201</v>
      </c>
      <c r="C81" s="47" t="s">
        <v>748</v>
      </c>
      <c r="D81" s="65" t="s">
        <v>2187</v>
      </c>
      <c r="E81" s="47" t="s">
        <v>166</v>
      </c>
      <c r="F81" s="65" t="s">
        <v>2188</v>
      </c>
      <c r="G81" s="65" t="s">
        <v>2189</v>
      </c>
      <c r="H81" s="47" t="s">
        <v>904</v>
      </c>
      <c r="I81" s="65" t="s">
        <v>2190</v>
      </c>
      <c r="J81" s="65" t="s">
        <v>2191</v>
      </c>
      <c r="K81" s="65" t="s">
        <v>2192</v>
      </c>
      <c r="L81" s="47" t="s">
        <v>172</v>
      </c>
      <c r="M81" s="47" t="s">
        <v>5</v>
      </c>
      <c r="N81" s="47">
        <v>95110</v>
      </c>
      <c r="O81" s="47" t="s">
        <v>2193</v>
      </c>
      <c r="P81" s="90">
        <v>37.366613961499802</v>
      </c>
      <c r="Q81" s="90">
        <v>-121.916999002418</v>
      </c>
      <c r="R81" s="105" t="s">
        <v>9136</v>
      </c>
      <c r="S81" s="105"/>
      <c r="T81" s="65"/>
      <c r="U81" s="155" t="s">
        <v>2187</v>
      </c>
      <c r="V81" s="132" t="s">
        <v>2190</v>
      </c>
      <c r="W81" s="65" t="s">
        <v>2192</v>
      </c>
      <c r="X81" s="47" t="s">
        <v>172</v>
      </c>
      <c r="Y81" s="47" t="s">
        <v>5</v>
      </c>
      <c r="Z81" s="47" t="s">
        <v>174</v>
      </c>
      <c r="AA81" s="173">
        <v>44891</v>
      </c>
      <c r="AB81" s="118" t="s">
        <v>2194</v>
      </c>
      <c r="AC81" s="59" t="s">
        <v>2195</v>
      </c>
      <c r="AD81" s="311" t="s">
        <v>8390</v>
      </c>
      <c r="AE81" s="235" t="s">
        <v>2196</v>
      </c>
      <c r="AF81" s="13">
        <f t="shared" si="2"/>
        <v>27</v>
      </c>
      <c r="AG81" s="13"/>
      <c r="AH81" s="13"/>
      <c r="AI81" s="13"/>
      <c r="AJ81" s="13"/>
    </row>
    <row r="82" spans="1:36" ht="104.85" customHeight="1">
      <c r="A82" s="61">
        <v>4081</v>
      </c>
      <c r="B82" s="47" t="s">
        <v>201</v>
      </c>
      <c r="C82" s="47" t="s">
        <v>748</v>
      </c>
      <c r="D82" s="65" t="s">
        <v>2187</v>
      </c>
      <c r="E82" s="47" t="s">
        <v>166</v>
      </c>
      <c r="F82" s="65" t="s">
        <v>2197</v>
      </c>
      <c r="G82" s="65" t="s">
        <v>2189</v>
      </c>
      <c r="H82" s="47" t="s">
        <v>904</v>
      </c>
      <c r="I82" s="65" t="s">
        <v>2190</v>
      </c>
      <c r="J82" s="65" t="s">
        <v>2198</v>
      </c>
      <c r="K82" s="65" t="s">
        <v>2192</v>
      </c>
      <c r="L82" s="47" t="s">
        <v>172</v>
      </c>
      <c r="M82" s="47" t="s">
        <v>5</v>
      </c>
      <c r="N82" s="47">
        <v>95131</v>
      </c>
      <c r="O82" s="47" t="s">
        <v>2193</v>
      </c>
      <c r="P82" s="90">
        <v>37.392142681078901</v>
      </c>
      <c r="Q82" s="90">
        <v>-121.883633644745</v>
      </c>
      <c r="R82" s="105" t="s">
        <v>9137</v>
      </c>
      <c r="S82" s="105"/>
      <c r="T82" s="65"/>
      <c r="U82" s="155" t="s">
        <v>2187</v>
      </c>
      <c r="V82" s="132" t="s">
        <v>2190</v>
      </c>
      <c r="W82" s="65" t="s">
        <v>2192</v>
      </c>
      <c r="X82" s="47" t="s">
        <v>172</v>
      </c>
      <c r="Y82" s="47" t="s">
        <v>5</v>
      </c>
      <c r="Z82" s="47" t="s">
        <v>174</v>
      </c>
      <c r="AA82" s="173">
        <v>44891</v>
      </c>
      <c r="AB82" s="118" t="s">
        <v>2194</v>
      </c>
      <c r="AC82" s="59" t="s">
        <v>2199</v>
      </c>
      <c r="AD82" s="311" t="s">
        <v>8390</v>
      </c>
      <c r="AE82" s="101" t="s">
        <v>2196</v>
      </c>
      <c r="AF82" s="13">
        <f t="shared" si="2"/>
        <v>27</v>
      </c>
      <c r="AG82" s="13"/>
      <c r="AH82" s="13"/>
      <c r="AI82" s="13"/>
      <c r="AJ82" s="13"/>
    </row>
    <row r="83" spans="1:36" ht="75">
      <c r="A83" s="61">
        <v>4082</v>
      </c>
      <c r="B83" s="47" t="s">
        <v>163</v>
      </c>
      <c r="C83" s="47" t="s">
        <v>748</v>
      </c>
      <c r="D83" s="65" t="s">
        <v>2200</v>
      </c>
      <c r="E83" s="47" t="s">
        <v>166</v>
      </c>
      <c r="F83" s="65" t="s">
        <v>2201</v>
      </c>
      <c r="G83" s="65" t="s">
        <v>1567</v>
      </c>
      <c r="H83" s="47" t="s">
        <v>2202</v>
      </c>
      <c r="I83" s="174" t="s">
        <v>2203</v>
      </c>
      <c r="J83" s="65" t="s">
        <v>2204</v>
      </c>
      <c r="K83" s="65" t="s">
        <v>1456</v>
      </c>
      <c r="L83" s="47" t="s">
        <v>771</v>
      </c>
      <c r="M83" s="47" t="s">
        <v>5</v>
      </c>
      <c r="N83" s="47">
        <v>78737</v>
      </c>
      <c r="O83" s="47" t="s">
        <v>2205</v>
      </c>
      <c r="P83" s="90">
        <v>30.321541305918402</v>
      </c>
      <c r="Q83" s="90">
        <v>-97.694147246222002</v>
      </c>
      <c r="R83" s="105">
        <v>6</v>
      </c>
      <c r="S83" s="105"/>
      <c r="T83" s="65"/>
      <c r="U83" s="155" t="s">
        <v>2200</v>
      </c>
      <c r="V83" s="553" t="s">
        <v>2203</v>
      </c>
      <c r="W83" s="65" t="s">
        <v>1456</v>
      </c>
      <c r="X83" s="47" t="s">
        <v>771</v>
      </c>
      <c r="Y83" s="47" t="s">
        <v>5</v>
      </c>
      <c r="Z83" s="47" t="s">
        <v>174</v>
      </c>
      <c r="AA83" s="173">
        <v>44891</v>
      </c>
      <c r="AB83" s="47" t="s">
        <v>2206</v>
      </c>
      <c r="AC83" s="65" t="s">
        <v>2208</v>
      </c>
      <c r="AD83" s="311" t="s">
        <v>2207</v>
      </c>
      <c r="AE83" s="235" t="s">
        <v>2209</v>
      </c>
      <c r="AF83" s="13">
        <f t="shared" si="2"/>
        <v>25</v>
      </c>
      <c r="AG83" s="13"/>
      <c r="AH83" s="13"/>
      <c r="AI83" s="13"/>
      <c r="AJ83" s="13"/>
    </row>
    <row r="84" spans="1:36" ht="135">
      <c r="A84" s="61">
        <v>4083</v>
      </c>
      <c r="B84" s="47" t="s">
        <v>176</v>
      </c>
      <c r="C84" s="47" t="s">
        <v>748</v>
      </c>
      <c r="D84" s="101" t="s">
        <v>2210</v>
      </c>
      <c r="E84" s="100" t="s">
        <v>166</v>
      </c>
      <c r="F84" s="65" t="s">
        <v>2211</v>
      </c>
      <c r="G84" s="65" t="s">
        <v>1874</v>
      </c>
      <c r="H84" s="47" t="s">
        <v>1745</v>
      </c>
      <c r="I84" s="101" t="s">
        <v>2212</v>
      </c>
      <c r="J84" s="65" t="s">
        <v>2213</v>
      </c>
      <c r="K84" s="65" t="s">
        <v>470</v>
      </c>
      <c r="L84" s="47" t="s">
        <v>1485</v>
      </c>
      <c r="M84" s="47" t="s">
        <v>5</v>
      </c>
      <c r="N84" s="47">
        <v>32221</v>
      </c>
      <c r="O84" s="47" t="s">
        <v>2214</v>
      </c>
      <c r="P84" s="90">
        <v>30.79147</v>
      </c>
      <c r="Q84" s="90">
        <v>-81.887559999999993</v>
      </c>
      <c r="R84" s="105">
        <v>45</v>
      </c>
      <c r="S84" s="156">
        <v>0.37</v>
      </c>
      <c r="T84" s="65" t="s">
        <v>848</v>
      </c>
      <c r="U84" s="65" t="s">
        <v>2215</v>
      </c>
      <c r="V84" s="65" t="s">
        <v>2212</v>
      </c>
      <c r="W84" s="65" t="s">
        <v>2216</v>
      </c>
      <c r="X84" s="47" t="s">
        <v>6723</v>
      </c>
      <c r="Y84" s="47" t="s">
        <v>2218</v>
      </c>
      <c r="Z84" s="47" t="s">
        <v>174</v>
      </c>
      <c r="AA84" s="173">
        <v>44780</v>
      </c>
      <c r="AB84" s="164" t="s">
        <v>2219</v>
      </c>
      <c r="AC84" s="118"/>
      <c r="AD84" s="310" t="s">
        <v>2220</v>
      </c>
      <c r="AE84" s="235" t="s">
        <v>2221</v>
      </c>
      <c r="AF84" s="13">
        <f t="shared" si="2"/>
        <v>20</v>
      </c>
      <c r="AG84" s="13"/>
      <c r="AH84" s="13"/>
      <c r="AI84" s="13"/>
      <c r="AJ84" s="13"/>
    </row>
    <row r="85" spans="1:36" ht="150">
      <c r="A85" s="61">
        <v>4084</v>
      </c>
      <c r="B85" s="47" t="s">
        <v>176</v>
      </c>
      <c r="C85" s="47" t="s">
        <v>748</v>
      </c>
      <c r="D85" s="101" t="s">
        <v>2210</v>
      </c>
      <c r="E85" s="100" t="s">
        <v>166</v>
      </c>
      <c r="F85" s="132" t="s">
        <v>2211</v>
      </c>
      <c r="G85" s="65" t="s">
        <v>1636</v>
      </c>
      <c r="H85" s="47" t="s">
        <v>904</v>
      </c>
      <c r="I85" s="101" t="s">
        <v>2212</v>
      </c>
      <c r="J85" s="65" t="s">
        <v>2213</v>
      </c>
      <c r="K85" s="65" t="s">
        <v>470</v>
      </c>
      <c r="L85" s="47" t="s">
        <v>1485</v>
      </c>
      <c r="M85" s="47" t="s">
        <v>5</v>
      </c>
      <c r="N85" s="47">
        <v>32221</v>
      </c>
      <c r="O85" s="47" t="s">
        <v>2214</v>
      </c>
      <c r="P85" s="90">
        <v>30.79147</v>
      </c>
      <c r="Q85" s="90">
        <v>-81.887559999999993</v>
      </c>
      <c r="R85" s="105">
        <v>45</v>
      </c>
      <c r="S85" s="156">
        <v>0.37</v>
      </c>
      <c r="T85" s="65" t="s">
        <v>848</v>
      </c>
      <c r="U85" s="65" t="s">
        <v>2215</v>
      </c>
      <c r="V85" s="65" t="s">
        <v>2212</v>
      </c>
      <c r="W85" s="65" t="s">
        <v>2216</v>
      </c>
      <c r="X85" s="47" t="s">
        <v>6723</v>
      </c>
      <c r="Y85" s="47" t="s">
        <v>2218</v>
      </c>
      <c r="Z85" s="47" t="s">
        <v>174</v>
      </c>
      <c r="AA85" s="173">
        <v>44780</v>
      </c>
      <c r="AB85" s="164" t="s">
        <v>2222</v>
      </c>
      <c r="AC85" s="118"/>
      <c r="AD85" s="311" t="s">
        <v>2220</v>
      </c>
      <c r="AE85" s="235" t="s">
        <v>2221</v>
      </c>
      <c r="AF85" s="13">
        <f t="shared" si="2"/>
        <v>20</v>
      </c>
      <c r="AG85" s="13"/>
      <c r="AH85" s="13"/>
      <c r="AI85" s="13"/>
      <c r="AJ85" s="13"/>
    </row>
    <row r="86" spans="1:36" ht="90">
      <c r="A86" s="61">
        <v>4085</v>
      </c>
      <c r="B86" s="47" t="s">
        <v>176</v>
      </c>
      <c r="C86" s="47" t="s">
        <v>748</v>
      </c>
      <c r="D86" s="65" t="s">
        <v>2223</v>
      </c>
      <c r="E86" s="47" t="s">
        <v>166</v>
      </c>
      <c r="F86" s="65" t="s">
        <v>2224</v>
      </c>
      <c r="G86" s="65" t="s">
        <v>1636</v>
      </c>
      <c r="H86" s="47" t="s">
        <v>1568</v>
      </c>
      <c r="I86" s="65" t="s">
        <v>2225</v>
      </c>
      <c r="J86" s="65" t="s">
        <v>2226</v>
      </c>
      <c r="K86" s="65" t="s">
        <v>2224</v>
      </c>
      <c r="L86" s="47" t="s">
        <v>444</v>
      </c>
      <c r="M86" s="47" t="s">
        <v>5</v>
      </c>
      <c r="N86" s="47">
        <v>48326</v>
      </c>
      <c r="O86" s="47" t="s">
        <v>2227</v>
      </c>
      <c r="P86" s="90">
        <v>42.7004122349081</v>
      </c>
      <c r="Q86" s="90">
        <v>-83.270784057654296</v>
      </c>
      <c r="R86" s="105">
        <v>500</v>
      </c>
      <c r="S86" s="105">
        <v>23</v>
      </c>
      <c r="T86" s="105" t="s">
        <v>848</v>
      </c>
      <c r="U86" s="65" t="s">
        <v>2228</v>
      </c>
      <c r="V86" s="65" t="s">
        <v>2225</v>
      </c>
      <c r="W86" s="65" t="s">
        <v>2229</v>
      </c>
      <c r="X86" s="47" t="s">
        <v>2230</v>
      </c>
      <c r="Y86" s="47" t="s">
        <v>2231</v>
      </c>
      <c r="Z86" s="47" t="s">
        <v>174</v>
      </c>
      <c r="AA86" s="59">
        <v>45096</v>
      </c>
      <c r="AB86" s="118" t="s">
        <v>2232</v>
      </c>
      <c r="AC86" s="65"/>
      <c r="AD86" s="310" t="s">
        <v>2233</v>
      </c>
      <c r="AE86" s="235" t="s">
        <v>2234</v>
      </c>
      <c r="AF86" s="13">
        <f t="shared" si="2"/>
        <v>27</v>
      </c>
      <c r="AG86" s="13"/>
      <c r="AH86" s="13"/>
      <c r="AI86" s="13"/>
      <c r="AJ86" s="13"/>
    </row>
    <row r="87" spans="1:36" ht="90">
      <c r="A87" s="61">
        <v>4086</v>
      </c>
      <c r="B87" s="47" t="s">
        <v>163</v>
      </c>
      <c r="C87" s="47" t="s">
        <v>748</v>
      </c>
      <c r="D87" s="65" t="s">
        <v>2235</v>
      </c>
      <c r="E87" s="47" t="s">
        <v>178</v>
      </c>
      <c r="F87" s="65" t="s">
        <v>2235</v>
      </c>
      <c r="G87" s="65" t="s">
        <v>1655</v>
      </c>
      <c r="H87" s="47" t="s">
        <v>2236</v>
      </c>
      <c r="I87" s="65" t="s">
        <v>2237</v>
      </c>
      <c r="J87" s="65" t="s">
        <v>2238</v>
      </c>
      <c r="K87" s="65" t="s">
        <v>1639</v>
      </c>
      <c r="L87" s="47" t="s">
        <v>1089</v>
      </c>
      <c r="M87" s="47" t="s">
        <v>5</v>
      </c>
      <c r="N87" s="47">
        <v>85756</v>
      </c>
      <c r="O87" s="47" t="s">
        <v>2239</v>
      </c>
      <c r="P87" s="90">
        <v>32.125936651375099</v>
      </c>
      <c r="Q87" s="90">
        <v>-110.92951774327</v>
      </c>
      <c r="R87" s="105">
        <v>100</v>
      </c>
      <c r="S87" s="105"/>
      <c r="T87" s="65"/>
      <c r="U87" s="155" t="s">
        <v>2235</v>
      </c>
      <c r="V87" s="65" t="s">
        <v>2237</v>
      </c>
      <c r="W87" s="65" t="s">
        <v>1639</v>
      </c>
      <c r="X87" s="47" t="s">
        <v>1089</v>
      </c>
      <c r="Y87" s="59" t="s">
        <v>5</v>
      </c>
      <c r="Z87" s="47" t="s">
        <v>174</v>
      </c>
      <c r="AA87" s="59">
        <v>44890</v>
      </c>
      <c r="AB87" s="47" t="s">
        <v>2240</v>
      </c>
      <c r="AC87" s="65" t="s">
        <v>2242</v>
      </c>
      <c r="AD87" s="311" t="s">
        <v>2241</v>
      </c>
      <c r="AE87" s="235" t="s">
        <v>2237</v>
      </c>
      <c r="AF87" s="13">
        <f t="shared" si="2"/>
        <v>17</v>
      </c>
      <c r="AG87" s="13"/>
      <c r="AH87" s="13"/>
      <c r="AI87" s="13"/>
      <c r="AJ87" s="13"/>
    </row>
    <row r="88" spans="1:36" ht="171" customHeight="1">
      <c r="A88" s="61">
        <v>4087</v>
      </c>
      <c r="B88" s="47" t="s">
        <v>163</v>
      </c>
      <c r="C88" s="47" t="s">
        <v>748</v>
      </c>
      <c r="D88" s="591" t="s">
        <v>2243</v>
      </c>
      <c r="E88" s="47" t="s">
        <v>166</v>
      </c>
      <c r="F88" s="65" t="s">
        <v>2244</v>
      </c>
      <c r="G88" s="65" t="s">
        <v>2245</v>
      </c>
      <c r="H88" s="47" t="s">
        <v>2246</v>
      </c>
      <c r="I88" s="65" t="s">
        <v>2247</v>
      </c>
      <c r="J88" s="65" t="s">
        <v>2248</v>
      </c>
      <c r="K88" s="65" t="s">
        <v>2249</v>
      </c>
      <c r="L88" s="47" t="s">
        <v>829</v>
      </c>
      <c r="M88" s="47" t="s">
        <v>5</v>
      </c>
      <c r="N88" s="47">
        <v>14615</v>
      </c>
      <c r="O88" s="47" t="s">
        <v>2250</v>
      </c>
      <c r="P88" s="90">
        <v>43.194537913041501</v>
      </c>
      <c r="Q88" s="90">
        <v>-77.661718487112395</v>
      </c>
      <c r="R88" s="105">
        <v>23</v>
      </c>
      <c r="S88" s="105"/>
      <c r="T88" s="65"/>
      <c r="U88" s="155" t="s">
        <v>2243</v>
      </c>
      <c r="V88" s="65" t="s">
        <v>2247</v>
      </c>
      <c r="W88" s="65" t="s">
        <v>2249</v>
      </c>
      <c r="X88" s="47" t="s">
        <v>829</v>
      </c>
      <c r="Y88" s="47" t="s">
        <v>5</v>
      </c>
      <c r="Z88" s="47" t="s">
        <v>174</v>
      </c>
      <c r="AA88" s="59">
        <v>45209</v>
      </c>
      <c r="AB88" s="47" t="s">
        <v>2251</v>
      </c>
      <c r="AC88" s="65" t="s">
        <v>2252</v>
      </c>
      <c r="AD88" s="310" t="s">
        <v>8830</v>
      </c>
      <c r="AE88" s="235" t="s">
        <v>2247</v>
      </c>
      <c r="AF88" s="13">
        <f t="shared" si="2"/>
        <v>20</v>
      </c>
      <c r="AG88" s="13"/>
      <c r="AH88" s="13"/>
      <c r="AI88" s="13"/>
      <c r="AJ88" s="13"/>
    </row>
    <row r="89" spans="1:36" ht="120">
      <c r="A89" s="61">
        <v>4088</v>
      </c>
      <c r="B89" s="47" t="s">
        <v>176</v>
      </c>
      <c r="C89" s="47" t="s">
        <v>748</v>
      </c>
      <c r="D89" s="65" t="s">
        <v>2253</v>
      </c>
      <c r="E89" s="100" t="s">
        <v>166</v>
      </c>
      <c r="F89" s="65" t="s">
        <v>2254</v>
      </c>
      <c r="G89" s="65" t="s">
        <v>1619</v>
      </c>
      <c r="H89" s="47" t="s">
        <v>904</v>
      </c>
      <c r="I89" s="65" t="s">
        <v>2255</v>
      </c>
      <c r="J89" s="65" t="s">
        <v>2256</v>
      </c>
      <c r="K89" s="65" t="s">
        <v>2257</v>
      </c>
      <c r="L89" s="47" t="s">
        <v>870</v>
      </c>
      <c r="M89" s="47" t="s">
        <v>5</v>
      </c>
      <c r="N89" s="47">
        <v>30529</v>
      </c>
      <c r="O89" s="47" t="s">
        <v>2258</v>
      </c>
      <c r="P89" s="90">
        <v>34.239581701647197</v>
      </c>
      <c r="Q89" s="90">
        <v>-83.483465928768794</v>
      </c>
      <c r="R89" s="105">
        <v>1300</v>
      </c>
      <c r="S89" s="154">
        <v>9.8000000000000007</v>
      </c>
      <c r="T89" s="65" t="s">
        <v>848</v>
      </c>
      <c r="U89" s="65" t="s">
        <v>2259</v>
      </c>
      <c r="V89" s="65" t="s">
        <v>2255</v>
      </c>
      <c r="W89" s="65" t="s">
        <v>2260</v>
      </c>
      <c r="X89" s="47" t="s">
        <v>1233</v>
      </c>
      <c r="Y89" s="47" t="s">
        <v>997</v>
      </c>
      <c r="Z89" s="47" t="s">
        <v>174</v>
      </c>
      <c r="AA89" s="59">
        <v>45088</v>
      </c>
      <c r="AB89" s="118" t="s">
        <v>2261</v>
      </c>
      <c r="AC89" s="65" t="s">
        <v>2262</v>
      </c>
      <c r="AD89" s="311" t="s">
        <v>8391</v>
      </c>
      <c r="AE89" s="235" t="s">
        <v>2263</v>
      </c>
      <c r="AF89" s="13">
        <f t="shared" si="2"/>
        <v>27</v>
      </c>
      <c r="AG89" s="13"/>
      <c r="AH89" s="13"/>
      <c r="AI89" s="13"/>
      <c r="AJ89" s="13"/>
    </row>
    <row r="90" spans="1:36" ht="120">
      <c r="A90" s="61">
        <v>4089</v>
      </c>
      <c r="B90" s="47" t="s">
        <v>398</v>
      </c>
      <c r="C90" s="47" t="s">
        <v>748</v>
      </c>
      <c r="D90" s="65" t="s">
        <v>2253</v>
      </c>
      <c r="E90" s="100" t="s">
        <v>166</v>
      </c>
      <c r="F90" s="65" t="s">
        <v>2264</v>
      </c>
      <c r="G90" s="65" t="s">
        <v>1619</v>
      </c>
      <c r="H90" s="47" t="s">
        <v>904</v>
      </c>
      <c r="I90" s="7" t="s">
        <v>2255</v>
      </c>
      <c r="J90" s="65" t="s">
        <v>2256</v>
      </c>
      <c r="K90" s="65" t="s">
        <v>2257</v>
      </c>
      <c r="L90" s="47" t="s">
        <v>870</v>
      </c>
      <c r="M90" s="47" t="s">
        <v>5</v>
      </c>
      <c r="N90" s="47">
        <v>30529</v>
      </c>
      <c r="O90" s="47" t="s">
        <v>2258</v>
      </c>
      <c r="P90" s="90">
        <v>34.239581701647197</v>
      </c>
      <c r="Q90" s="90">
        <v>-83.483465928768794</v>
      </c>
      <c r="R90" s="105" t="s">
        <v>9118</v>
      </c>
      <c r="S90" s="154">
        <v>12.2</v>
      </c>
      <c r="T90" s="65" t="s">
        <v>848</v>
      </c>
      <c r="U90" s="65" t="s">
        <v>2259</v>
      </c>
      <c r="V90" s="65" t="s">
        <v>2255</v>
      </c>
      <c r="W90" s="65" t="s">
        <v>2260</v>
      </c>
      <c r="X90" s="47" t="s">
        <v>1233</v>
      </c>
      <c r="Y90" s="47" t="s">
        <v>997</v>
      </c>
      <c r="Z90" s="47" t="s">
        <v>174</v>
      </c>
      <c r="AA90" s="59">
        <v>45088</v>
      </c>
      <c r="AB90" s="118" t="s">
        <v>2265</v>
      </c>
      <c r="AC90" s="7" t="s">
        <v>2266</v>
      </c>
      <c r="AD90" s="311" t="s">
        <v>8391</v>
      </c>
      <c r="AE90" s="101" t="s">
        <v>2263</v>
      </c>
      <c r="AF90" s="13">
        <f t="shared" si="2"/>
        <v>27</v>
      </c>
      <c r="AG90" s="13"/>
      <c r="AH90" s="13"/>
      <c r="AI90" s="13"/>
      <c r="AJ90" s="13"/>
    </row>
    <row r="91" spans="1:36" ht="360">
      <c r="A91" s="61">
        <v>4090</v>
      </c>
      <c r="B91" s="47" t="s">
        <v>176</v>
      </c>
      <c r="C91" s="47" t="s">
        <v>748</v>
      </c>
      <c r="D91" s="65" t="s">
        <v>6747</v>
      </c>
      <c r="E91" s="47" t="s">
        <v>166</v>
      </c>
      <c r="F91" s="65" t="s">
        <v>6747</v>
      </c>
      <c r="G91" s="65" t="s">
        <v>6748</v>
      </c>
      <c r="H91" s="47" t="s">
        <v>8380</v>
      </c>
      <c r="I91" s="592" t="s">
        <v>5458</v>
      </c>
      <c r="J91" s="65" t="s">
        <v>6749</v>
      </c>
      <c r="K91" s="65" t="s">
        <v>5460</v>
      </c>
      <c r="L91" s="47" t="s">
        <v>825</v>
      </c>
      <c r="M91" s="47" t="s">
        <v>5</v>
      </c>
      <c r="N91" s="47">
        <v>46060</v>
      </c>
      <c r="O91" s="47" t="s">
        <v>5462</v>
      </c>
      <c r="P91" s="593">
        <v>40.008310000000002</v>
      </c>
      <c r="Q91" s="593">
        <v>-85.989320000000006</v>
      </c>
      <c r="R91" s="143">
        <v>869</v>
      </c>
      <c r="S91" s="143"/>
      <c r="T91" s="65"/>
      <c r="U91" s="65" t="s">
        <v>6747</v>
      </c>
      <c r="V91" s="594" t="s">
        <v>5458</v>
      </c>
      <c r="W91" s="65" t="s">
        <v>5460</v>
      </c>
      <c r="X91" s="47" t="s">
        <v>825</v>
      </c>
      <c r="Y91" s="47" t="s">
        <v>5</v>
      </c>
      <c r="Z91" s="47" t="s">
        <v>6629</v>
      </c>
      <c r="AA91" s="59">
        <v>45503</v>
      </c>
      <c r="AB91" s="594" t="s">
        <v>5458</v>
      </c>
      <c r="AC91" s="65"/>
      <c r="AD91" s="542" t="s">
        <v>8381</v>
      </c>
      <c r="AE91" s="101" t="s">
        <v>6750</v>
      </c>
      <c r="AF91" s="13">
        <f t="shared" si="2"/>
        <v>19</v>
      </c>
      <c r="AG91" s="13"/>
      <c r="AH91" s="13"/>
      <c r="AI91" s="13"/>
      <c r="AJ91" s="101" t="s">
        <v>6751</v>
      </c>
    </row>
    <row r="92" spans="1:36" ht="255">
      <c r="A92" s="61">
        <v>4091</v>
      </c>
      <c r="B92" s="47" t="s">
        <v>176</v>
      </c>
      <c r="C92" s="47" t="s">
        <v>748</v>
      </c>
      <c r="D92" s="65" t="s">
        <v>2267</v>
      </c>
      <c r="E92" s="47" t="s">
        <v>178</v>
      </c>
      <c r="F92" s="65" t="s">
        <v>2268</v>
      </c>
      <c r="G92" s="65" t="s">
        <v>1567</v>
      </c>
      <c r="H92" s="47" t="s">
        <v>1568</v>
      </c>
      <c r="I92" s="65" t="s">
        <v>2269</v>
      </c>
      <c r="J92" s="65" t="s">
        <v>2270</v>
      </c>
      <c r="K92" s="65" t="s">
        <v>2271</v>
      </c>
      <c r="L92" s="47" t="s">
        <v>739</v>
      </c>
      <c r="M92" s="47" t="s">
        <v>5</v>
      </c>
      <c r="N92" s="47">
        <v>80027</v>
      </c>
      <c r="O92" s="47" t="s">
        <v>2272</v>
      </c>
      <c r="P92" s="90">
        <v>39.963788819829901</v>
      </c>
      <c r="Q92" s="90">
        <v>-105.121641843162</v>
      </c>
      <c r="R92" s="105">
        <v>127</v>
      </c>
      <c r="S92" s="156">
        <v>0.75</v>
      </c>
      <c r="T92" s="65" t="s">
        <v>848</v>
      </c>
      <c r="U92" s="155" t="s">
        <v>2273</v>
      </c>
      <c r="V92" s="65" t="s">
        <v>2269</v>
      </c>
      <c r="W92" s="65" t="s">
        <v>2271</v>
      </c>
      <c r="X92" s="47" t="s">
        <v>739</v>
      </c>
      <c r="Y92" s="47" t="s">
        <v>5</v>
      </c>
      <c r="Z92" s="47" t="s">
        <v>174</v>
      </c>
      <c r="AA92" s="59">
        <v>45088</v>
      </c>
      <c r="AB92" s="118" t="s">
        <v>2274</v>
      </c>
      <c r="AC92" s="59" t="s">
        <v>2275</v>
      </c>
      <c r="AD92" s="311" t="s">
        <v>8392</v>
      </c>
      <c r="AE92" s="235" t="s">
        <v>2276</v>
      </c>
      <c r="AF92" s="13">
        <f t="shared" si="2"/>
        <v>19</v>
      </c>
      <c r="AG92" s="13"/>
      <c r="AH92" s="13"/>
      <c r="AI92" s="13"/>
      <c r="AJ92" s="13"/>
    </row>
    <row r="93" spans="1:36" ht="120">
      <c r="A93" s="61">
        <v>4092</v>
      </c>
      <c r="B93" s="47" t="s">
        <v>398</v>
      </c>
      <c r="C93" s="47" t="s">
        <v>748</v>
      </c>
      <c r="D93" s="65" t="s">
        <v>2277</v>
      </c>
      <c r="E93" s="47" t="s">
        <v>166</v>
      </c>
      <c r="F93" s="65" t="s">
        <v>2278</v>
      </c>
      <c r="G93" s="65" t="s">
        <v>1567</v>
      </c>
      <c r="H93" s="47" t="s">
        <v>1568</v>
      </c>
      <c r="I93" s="65" t="s">
        <v>2132</v>
      </c>
      <c r="J93" s="65"/>
      <c r="K93" s="65" t="s">
        <v>2279</v>
      </c>
      <c r="L93" s="47" t="s">
        <v>825</v>
      </c>
      <c r="M93" s="47" t="s">
        <v>5</v>
      </c>
      <c r="N93" s="47"/>
      <c r="O93" s="47"/>
      <c r="P93" s="90">
        <v>40.495539904811999</v>
      </c>
      <c r="Q93" s="90">
        <v>-86.131014737889004</v>
      </c>
      <c r="R93" s="105" t="s">
        <v>9138</v>
      </c>
      <c r="S93" s="105">
        <v>33</v>
      </c>
      <c r="T93" s="65" t="s">
        <v>848</v>
      </c>
      <c r="U93" s="65" t="s">
        <v>2124</v>
      </c>
      <c r="V93" s="65" t="s">
        <v>2125</v>
      </c>
      <c r="W93" s="65" t="s">
        <v>2280</v>
      </c>
      <c r="X93" s="47" t="s">
        <v>2127</v>
      </c>
      <c r="Y93" s="47" t="s">
        <v>2128</v>
      </c>
      <c r="Z93" s="47" t="s">
        <v>174</v>
      </c>
      <c r="AA93" s="59">
        <v>45088</v>
      </c>
      <c r="AB93" s="1" t="s">
        <v>2281</v>
      </c>
      <c r="AC93" s="65" t="s">
        <v>2283</v>
      </c>
      <c r="AD93" s="311" t="s">
        <v>2282</v>
      </c>
      <c r="AE93" s="13"/>
      <c r="AF93" s="13">
        <f t="shared" si="2"/>
        <v>23</v>
      </c>
      <c r="AG93" s="13"/>
      <c r="AH93" s="13"/>
      <c r="AI93" s="13"/>
      <c r="AJ93" s="13"/>
    </row>
    <row r="94" spans="1:36" ht="270">
      <c r="A94" s="61">
        <v>4093</v>
      </c>
      <c r="B94" s="47" t="s">
        <v>201</v>
      </c>
      <c r="C94" s="47" t="s">
        <v>748</v>
      </c>
      <c r="D94" s="65" t="s">
        <v>2277</v>
      </c>
      <c r="E94" s="47" t="s">
        <v>166</v>
      </c>
      <c r="F94" s="65" t="s">
        <v>2284</v>
      </c>
      <c r="G94" s="65" t="s">
        <v>1567</v>
      </c>
      <c r="H94" s="47" t="s">
        <v>1568</v>
      </c>
      <c r="I94" s="65" t="s">
        <v>2285</v>
      </c>
      <c r="J94" s="65"/>
      <c r="K94" s="65" t="s">
        <v>2279</v>
      </c>
      <c r="L94" s="47" t="s">
        <v>825</v>
      </c>
      <c r="M94" s="47" t="s">
        <v>5</v>
      </c>
      <c r="N94" s="47"/>
      <c r="O94" s="47"/>
      <c r="P94" s="90">
        <v>40.495539904811999</v>
      </c>
      <c r="Q94" s="90">
        <v>-86.131014737889004</v>
      </c>
      <c r="R94" s="105" t="s">
        <v>9138</v>
      </c>
      <c r="S94" s="105">
        <v>34</v>
      </c>
      <c r="T94" s="65" t="s">
        <v>848</v>
      </c>
      <c r="U94" s="65" t="s">
        <v>2124</v>
      </c>
      <c r="V94" s="65" t="s">
        <v>2125</v>
      </c>
      <c r="W94" s="65" t="s">
        <v>2280</v>
      </c>
      <c r="X94" s="47" t="s">
        <v>2127</v>
      </c>
      <c r="Y94" s="47" t="s">
        <v>2128</v>
      </c>
      <c r="Z94" s="47" t="s">
        <v>174</v>
      </c>
      <c r="AA94" s="59">
        <v>45088</v>
      </c>
      <c r="AB94" s="1" t="s">
        <v>2285</v>
      </c>
      <c r="AC94" s="65" t="s">
        <v>2286</v>
      </c>
      <c r="AD94" s="330" t="s">
        <v>2282</v>
      </c>
      <c r="AE94" s="13"/>
      <c r="AF94" s="13">
        <f t="shared" si="2"/>
        <v>23</v>
      </c>
      <c r="AG94" s="13"/>
      <c r="AH94" s="13"/>
      <c r="AI94" s="13"/>
      <c r="AJ94" s="13"/>
    </row>
    <row r="95" spans="1:36" ht="120">
      <c r="A95" s="61">
        <v>4094</v>
      </c>
      <c r="B95" s="47" t="s">
        <v>201</v>
      </c>
      <c r="C95" s="47" t="s">
        <v>748</v>
      </c>
      <c r="D95" s="65" t="s">
        <v>2287</v>
      </c>
      <c r="E95" s="47" t="s">
        <v>166</v>
      </c>
      <c r="F95" s="65" t="s">
        <v>2288</v>
      </c>
      <c r="G95" s="65" t="s">
        <v>1567</v>
      </c>
      <c r="H95" s="47" t="s">
        <v>1568</v>
      </c>
      <c r="I95" s="65" t="s">
        <v>2289</v>
      </c>
      <c r="J95" s="65" t="s">
        <v>2290</v>
      </c>
      <c r="K95" s="65" t="s">
        <v>1278</v>
      </c>
      <c r="L95" s="47" t="s">
        <v>172</v>
      </c>
      <c r="M95" s="47" t="s">
        <v>5</v>
      </c>
      <c r="N95" s="47">
        <v>90067</v>
      </c>
      <c r="O95" s="47"/>
      <c r="P95" s="90">
        <v>34.059593517784897</v>
      </c>
      <c r="Q95" s="90">
        <v>-118.41392254509501</v>
      </c>
      <c r="R95" s="105" t="s">
        <v>9139</v>
      </c>
      <c r="S95" s="105">
        <v>54</v>
      </c>
      <c r="T95" s="65" t="s">
        <v>848</v>
      </c>
      <c r="U95" s="65" t="s">
        <v>2287</v>
      </c>
      <c r="V95" s="65" t="s">
        <v>2289</v>
      </c>
      <c r="W95" s="65" t="s">
        <v>1278</v>
      </c>
      <c r="X95" s="47" t="s">
        <v>1278</v>
      </c>
      <c r="Y95" s="47" t="s">
        <v>5</v>
      </c>
      <c r="Z95" s="47" t="s">
        <v>174</v>
      </c>
      <c r="AA95" s="59">
        <v>44781</v>
      </c>
      <c r="AB95" s="1" t="s">
        <v>2291</v>
      </c>
      <c r="AC95" s="65" t="s">
        <v>2293</v>
      </c>
      <c r="AD95" s="329" t="s">
        <v>2292</v>
      </c>
      <c r="AE95" s="235" t="s">
        <v>2294</v>
      </c>
      <c r="AF95" s="13">
        <f t="shared" si="2"/>
        <v>30</v>
      </c>
      <c r="AG95" s="13"/>
      <c r="AH95" s="13"/>
      <c r="AI95" s="13"/>
      <c r="AJ95" s="13"/>
    </row>
    <row r="96" spans="1:36" ht="90">
      <c r="A96" s="61">
        <v>4095</v>
      </c>
      <c r="B96" s="65" t="s">
        <v>201</v>
      </c>
      <c r="C96" s="65" t="s">
        <v>748</v>
      </c>
      <c r="D96" s="65" t="s">
        <v>2295</v>
      </c>
      <c r="E96" s="47" t="s">
        <v>178</v>
      </c>
      <c r="F96" s="65" t="s">
        <v>2296</v>
      </c>
      <c r="G96" s="65" t="s">
        <v>1567</v>
      </c>
      <c r="H96" s="47" t="s">
        <v>1568</v>
      </c>
      <c r="I96" s="65" t="s">
        <v>2125</v>
      </c>
      <c r="J96" s="263" t="s">
        <v>2297</v>
      </c>
      <c r="K96" s="65" t="s">
        <v>2298</v>
      </c>
      <c r="L96" s="47" t="s">
        <v>863</v>
      </c>
      <c r="M96" s="47" t="s">
        <v>5</v>
      </c>
      <c r="N96" s="47">
        <v>61008</v>
      </c>
      <c r="O96" s="47"/>
      <c r="P96" s="90">
        <v>42.236956447799599</v>
      </c>
      <c r="Q96" s="90">
        <v>-88.870705132558797</v>
      </c>
      <c r="R96" s="105" t="s">
        <v>9140</v>
      </c>
      <c r="S96" s="105"/>
      <c r="T96" s="65"/>
      <c r="U96" s="65" t="s">
        <v>2295</v>
      </c>
      <c r="V96" s="65" t="s">
        <v>2125</v>
      </c>
      <c r="W96" s="65" t="s">
        <v>2299</v>
      </c>
      <c r="X96" s="47" t="s">
        <v>2300</v>
      </c>
      <c r="Y96" s="47" t="s">
        <v>2301</v>
      </c>
      <c r="Z96" s="47" t="s">
        <v>174</v>
      </c>
      <c r="AA96" s="59">
        <v>45289</v>
      </c>
      <c r="AB96" s="1" t="s">
        <v>2302</v>
      </c>
      <c r="AC96" s="65" t="s">
        <v>2304</v>
      </c>
      <c r="AD96" s="311" t="s">
        <v>2303</v>
      </c>
      <c r="AE96" s="235" t="s">
        <v>2121</v>
      </c>
      <c r="AF96" s="13">
        <f t="shared" si="2"/>
        <v>26</v>
      </c>
      <c r="AG96" s="13"/>
      <c r="AH96" s="13"/>
      <c r="AI96" s="13"/>
      <c r="AJ96" s="13"/>
    </row>
    <row r="97" spans="1:16384" ht="40.700000000000003" customHeight="1">
      <c r="A97" s="61">
        <v>4096</v>
      </c>
      <c r="B97" s="65" t="s">
        <v>201</v>
      </c>
      <c r="C97" s="65" t="s">
        <v>748</v>
      </c>
      <c r="D97" s="65" t="s">
        <v>2305</v>
      </c>
      <c r="E97" s="65" t="s">
        <v>166</v>
      </c>
      <c r="F97" s="65" t="s">
        <v>2305</v>
      </c>
      <c r="G97" s="65" t="s">
        <v>8393</v>
      </c>
      <c r="H97" s="65" t="s">
        <v>1568</v>
      </c>
      <c r="I97" s="101" t="s">
        <v>2306</v>
      </c>
      <c r="J97" s="65"/>
      <c r="K97" s="65" t="s">
        <v>485</v>
      </c>
      <c r="L97" s="47" t="s">
        <v>151</v>
      </c>
      <c r="M97" s="65" t="s">
        <v>6</v>
      </c>
      <c r="N97" s="47"/>
      <c r="O97" s="47"/>
      <c r="P97" s="159">
        <v>45.5</v>
      </c>
      <c r="Q97" s="102">
        <v>-73.56</v>
      </c>
      <c r="R97" s="127" t="s">
        <v>1678</v>
      </c>
      <c r="S97" s="161">
        <v>10</v>
      </c>
      <c r="T97" s="65" t="s">
        <v>1690</v>
      </c>
      <c r="U97" s="65" t="s">
        <v>2305</v>
      </c>
      <c r="V97" s="101" t="s">
        <v>2306</v>
      </c>
      <c r="W97" s="65" t="s">
        <v>220</v>
      </c>
      <c r="X97" s="65" t="s">
        <v>217</v>
      </c>
      <c r="Y97" s="65" t="s">
        <v>6</v>
      </c>
      <c r="Z97" s="65" t="s">
        <v>174</v>
      </c>
      <c r="AA97" s="120">
        <v>44781</v>
      </c>
      <c r="AB97" s="1" t="s">
        <v>2307</v>
      </c>
      <c r="AC97" s="65" t="s">
        <v>2309</v>
      </c>
      <c r="AD97" s="311" t="s">
        <v>2308</v>
      </c>
      <c r="AE97" s="235" t="s">
        <v>2310</v>
      </c>
      <c r="AF97" s="13">
        <f t="shared" si="2"/>
        <v>29</v>
      </c>
      <c r="AG97" s="13"/>
      <c r="AH97" s="13"/>
      <c r="AI97" s="13"/>
      <c r="AJ97" s="13"/>
    </row>
    <row r="98" spans="1:16384" s="11" customFormat="1" ht="60">
      <c r="A98" s="61">
        <v>4097</v>
      </c>
      <c r="B98" s="47" t="s">
        <v>176</v>
      </c>
      <c r="C98" s="65" t="s">
        <v>748</v>
      </c>
      <c r="D98" s="65" t="s">
        <v>2311</v>
      </c>
      <c r="E98" s="47" t="s">
        <v>178</v>
      </c>
      <c r="F98" s="65" t="s">
        <v>2312</v>
      </c>
      <c r="G98" s="65" t="s">
        <v>2313</v>
      </c>
      <c r="H98" s="65" t="s">
        <v>1568</v>
      </c>
      <c r="I98" s="246" t="s">
        <v>2314</v>
      </c>
      <c r="J98" s="65" t="s">
        <v>2315</v>
      </c>
      <c r="K98" s="47" t="s">
        <v>571</v>
      </c>
      <c r="L98" s="65" t="s">
        <v>217</v>
      </c>
      <c r="M98" s="65" t="s">
        <v>6</v>
      </c>
      <c r="N98" s="65" t="s">
        <v>2316</v>
      </c>
      <c r="O98" s="65" t="s">
        <v>2317</v>
      </c>
      <c r="P98" s="159">
        <v>45.325596926363403</v>
      </c>
      <c r="Q98" s="160">
        <v>-75.836900830691306</v>
      </c>
      <c r="R98" s="105"/>
      <c r="S98" s="166"/>
      <c r="T98" s="65"/>
      <c r="U98" s="65" t="s">
        <v>2318</v>
      </c>
      <c r="V98" s="65" t="s">
        <v>2314</v>
      </c>
      <c r="W98" s="65" t="s">
        <v>2319</v>
      </c>
      <c r="X98" s="65" t="s">
        <v>870</v>
      </c>
      <c r="Y98" s="65" t="s">
        <v>5</v>
      </c>
      <c r="Z98" s="65" t="s">
        <v>174</v>
      </c>
      <c r="AA98" s="120">
        <v>44801</v>
      </c>
      <c r="AB98" s="65" t="s">
        <v>2320</v>
      </c>
      <c r="AC98" s="65" t="s">
        <v>2322</v>
      </c>
      <c r="AD98" s="310" t="s">
        <v>2321</v>
      </c>
      <c r="AE98" s="235" t="s">
        <v>2323</v>
      </c>
      <c r="AF98" s="13">
        <f t="shared" ref="AF98:AF114" si="3">IF(LEN(TRIM(AD98))=0,0,LEN(TRIM(AD98))-LEN(SUBSTITUTE(AD98," ",""))+1)</f>
        <v>26</v>
      </c>
      <c r="AG98" s="13"/>
      <c r="AH98" s="13"/>
      <c r="AI98" s="13"/>
      <c r="AJ98" s="13"/>
    </row>
    <row r="99" spans="1:16384" ht="40.700000000000003" customHeight="1">
      <c r="A99" s="61">
        <v>4098</v>
      </c>
      <c r="B99" s="47" t="s">
        <v>176</v>
      </c>
      <c r="C99" s="47" t="s">
        <v>748</v>
      </c>
      <c r="D99" s="65" t="s">
        <v>2324</v>
      </c>
      <c r="E99" s="47" t="s">
        <v>166</v>
      </c>
      <c r="F99" s="65" t="s">
        <v>2325</v>
      </c>
      <c r="G99" s="65" t="s">
        <v>1567</v>
      </c>
      <c r="H99" s="47" t="s">
        <v>1568</v>
      </c>
      <c r="I99" s="174" t="s">
        <v>2326</v>
      </c>
      <c r="J99" s="65" t="s">
        <v>2327</v>
      </c>
      <c r="K99" s="65" t="s">
        <v>2328</v>
      </c>
      <c r="L99" s="47" t="s">
        <v>172</v>
      </c>
      <c r="M99" s="47" t="s">
        <v>5</v>
      </c>
      <c r="N99" s="47">
        <v>95330</v>
      </c>
      <c r="O99" s="47"/>
      <c r="P99" s="90">
        <v>37.800722319275501</v>
      </c>
      <c r="Q99" s="90">
        <v>-121.288822076386</v>
      </c>
      <c r="R99" s="134"/>
      <c r="S99" s="134">
        <v>40</v>
      </c>
      <c r="T99" s="136" t="s">
        <v>848</v>
      </c>
      <c r="U99" s="65" t="s">
        <v>1450</v>
      </c>
      <c r="V99" s="65" t="s">
        <v>1452</v>
      </c>
      <c r="W99" s="65" t="s">
        <v>1456</v>
      </c>
      <c r="X99" s="47" t="s">
        <v>771</v>
      </c>
      <c r="Y99" s="59" t="s">
        <v>5</v>
      </c>
      <c r="Z99" s="47" t="s">
        <v>174</v>
      </c>
      <c r="AA99" s="59">
        <v>45096</v>
      </c>
      <c r="AB99" s="118" t="s">
        <v>2329</v>
      </c>
      <c r="AC99" s="65" t="s">
        <v>2331</v>
      </c>
      <c r="AD99" s="311" t="s">
        <v>2330</v>
      </c>
      <c r="AE99" s="235" t="s">
        <v>2326</v>
      </c>
      <c r="AF99" s="13">
        <f t="shared" si="3"/>
        <v>29</v>
      </c>
      <c r="AG99" s="13"/>
      <c r="AH99" s="13"/>
      <c r="AI99" s="13"/>
      <c r="AJ99" s="13"/>
    </row>
    <row r="100" spans="1:16384" ht="75">
      <c r="A100" s="61">
        <v>4099</v>
      </c>
      <c r="B100" s="47" t="s">
        <v>176</v>
      </c>
      <c r="C100" s="47" t="s">
        <v>748</v>
      </c>
      <c r="D100" s="65" t="s">
        <v>2332</v>
      </c>
      <c r="E100" s="100" t="s">
        <v>166</v>
      </c>
      <c r="F100" s="65" t="s">
        <v>2333</v>
      </c>
      <c r="G100" s="65" t="s">
        <v>1874</v>
      </c>
      <c r="H100" s="47" t="s">
        <v>1745</v>
      </c>
      <c r="I100" s="174" t="s">
        <v>2334</v>
      </c>
      <c r="J100" s="65" t="s">
        <v>2335</v>
      </c>
      <c r="K100" s="65" t="s">
        <v>846</v>
      </c>
      <c r="L100" s="47" t="s">
        <v>172</v>
      </c>
      <c r="M100" s="47" t="s">
        <v>5</v>
      </c>
      <c r="N100" s="47">
        <v>94538</v>
      </c>
      <c r="O100" s="47"/>
      <c r="P100" s="90">
        <v>37.481503857326302</v>
      </c>
      <c r="Q100" s="90">
        <v>-121.933849299915</v>
      </c>
      <c r="R100" s="105"/>
      <c r="S100" s="105">
        <v>10</v>
      </c>
      <c r="T100" s="65" t="s">
        <v>848</v>
      </c>
      <c r="U100" s="65" t="s">
        <v>2336</v>
      </c>
      <c r="V100" s="65" t="s">
        <v>1452</v>
      </c>
      <c r="W100" s="65" t="s">
        <v>1456</v>
      </c>
      <c r="X100" s="47" t="s">
        <v>771</v>
      </c>
      <c r="Y100" s="47" t="s">
        <v>5</v>
      </c>
      <c r="Z100" s="47" t="s">
        <v>174</v>
      </c>
      <c r="AA100" s="59">
        <v>45096</v>
      </c>
      <c r="AB100" s="118" t="s">
        <v>2337</v>
      </c>
      <c r="AC100" s="65"/>
      <c r="AD100" s="310" t="s">
        <v>2338</v>
      </c>
      <c r="AE100" s="235" t="s">
        <v>2339</v>
      </c>
      <c r="AF100" s="13">
        <f t="shared" si="3"/>
        <v>22</v>
      </c>
      <c r="AG100" s="13"/>
      <c r="AH100" s="13"/>
      <c r="AI100" s="13"/>
      <c r="AJ100" s="13"/>
    </row>
    <row r="101" spans="1:16384" ht="60">
      <c r="A101" s="61">
        <v>4100</v>
      </c>
      <c r="B101" s="47" t="s">
        <v>176</v>
      </c>
      <c r="C101" s="47" t="s">
        <v>748</v>
      </c>
      <c r="D101" s="101" t="s">
        <v>2340</v>
      </c>
      <c r="E101" s="100" t="s">
        <v>178</v>
      </c>
      <c r="F101" s="65" t="s">
        <v>2341</v>
      </c>
      <c r="G101" s="65" t="s">
        <v>1874</v>
      </c>
      <c r="H101" s="47" t="s">
        <v>1745</v>
      </c>
      <c r="I101" s="549" t="s">
        <v>2342</v>
      </c>
      <c r="J101" s="65" t="s">
        <v>2343</v>
      </c>
      <c r="K101" s="65" t="s">
        <v>2344</v>
      </c>
      <c r="L101" s="47" t="s">
        <v>184</v>
      </c>
      <c r="M101" s="47" t="s">
        <v>5</v>
      </c>
      <c r="N101" s="47">
        <v>89434</v>
      </c>
      <c r="O101" s="47" t="s">
        <v>2345</v>
      </c>
      <c r="P101" s="90">
        <v>39.537778381403697</v>
      </c>
      <c r="Q101" s="90">
        <v>-119.439104074746</v>
      </c>
      <c r="R101" s="105">
        <v>300</v>
      </c>
      <c r="S101" s="105">
        <v>37</v>
      </c>
      <c r="T101" s="65" t="s">
        <v>848</v>
      </c>
      <c r="U101" s="65" t="s">
        <v>2336</v>
      </c>
      <c r="V101" s="65" t="s">
        <v>1452</v>
      </c>
      <c r="W101" s="65" t="s">
        <v>1456</v>
      </c>
      <c r="X101" s="47" t="s">
        <v>771</v>
      </c>
      <c r="Y101" s="47" t="s">
        <v>5</v>
      </c>
      <c r="Z101" s="47" t="s">
        <v>174</v>
      </c>
      <c r="AA101" s="59">
        <v>45096</v>
      </c>
      <c r="AB101" s="118" t="s">
        <v>2346</v>
      </c>
      <c r="AC101" s="65"/>
      <c r="AD101" s="311" t="s">
        <v>2347</v>
      </c>
      <c r="AE101" s="235" t="s">
        <v>2348</v>
      </c>
      <c r="AF101" s="13">
        <f t="shared" si="3"/>
        <v>27</v>
      </c>
      <c r="AG101" s="13"/>
      <c r="AH101" s="13"/>
      <c r="AI101" s="13"/>
      <c r="AJ101" s="13"/>
    </row>
    <row r="102" spans="1:16384" ht="60">
      <c r="A102" s="61">
        <v>4101</v>
      </c>
      <c r="B102" s="47" t="s">
        <v>201</v>
      </c>
      <c r="C102" s="47" t="s">
        <v>748</v>
      </c>
      <c r="D102" s="101" t="s">
        <v>2340</v>
      </c>
      <c r="E102" s="100" t="s">
        <v>178</v>
      </c>
      <c r="F102" s="65" t="s">
        <v>2349</v>
      </c>
      <c r="G102" s="65" t="s">
        <v>1874</v>
      </c>
      <c r="H102" s="47" t="s">
        <v>1745</v>
      </c>
      <c r="I102" s="549" t="s">
        <v>2342</v>
      </c>
      <c r="J102" s="65" t="s">
        <v>2343</v>
      </c>
      <c r="K102" s="65" t="s">
        <v>2344</v>
      </c>
      <c r="L102" s="47" t="s">
        <v>184</v>
      </c>
      <c r="M102" s="47" t="s">
        <v>5</v>
      </c>
      <c r="N102" s="47">
        <v>89434</v>
      </c>
      <c r="O102" s="47" t="s">
        <v>2345</v>
      </c>
      <c r="P102" s="90">
        <v>39.537778381403697</v>
      </c>
      <c r="Q102" s="90">
        <v>-119.439104074746</v>
      </c>
      <c r="R102" s="134" t="s">
        <v>9085</v>
      </c>
      <c r="S102" s="134">
        <v>100</v>
      </c>
      <c r="T102" s="65" t="s">
        <v>848</v>
      </c>
      <c r="U102" s="65" t="s">
        <v>2336</v>
      </c>
      <c r="V102" s="65" t="s">
        <v>1452</v>
      </c>
      <c r="W102" s="65" t="s">
        <v>1456</v>
      </c>
      <c r="X102" s="47" t="s">
        <v>771</v>
      </c>
      <c r="Y102" s="47" t="s">
        <v>5</v>
      </c>
      <c r="Z102" s="47" t="s">
        <v>174</v>
      </c>
      <c r="AA102" s="59">
        <v>45096</v>
      </c>
      <c r="AB102" s="118" t="s">
        <v>2346</v>
      </c>
      <c r="AC102" s="65" t="s">
        <v>2350</v>
      </c>
      <c r="AD102" s="311" t="s">
        <v>2347</v>
      </c>
      <c r="AE102" s="101" t="s">
        <v>2348</v>
      </c>
      <c r="AF102" s="13">
        <f t="shared" si="3"/>
        <v>27</v>
      </c>
      <c r="AG102" s="13"/>
      <c r="AH102" s="13"/>
      <c r="AI102" s="13"/>
      <c r="AJ102" s="13"/>
    </row>
    <row r="103" spans="1:16384" ht="51.6" customHeight="1">
      <c r="A103" s="61">
        <v>4102</v>
      </c>
      <c r="B103" s="47" t="s">
        <v>176</v>
      </c>
      <c r="C103" s="47" t="s">
        <v>748</v>
      </c>
      <c r="D103" s="65" t="s">
        <v>2351</v>
      </c>
      <c r="E103" s="47" t="s">
        <v>166</v>
      </c>
      <c r="F103" s="65" t="s">
        <v>2352</v>
      </c>
      <c r="G103" s="65" t="s">
        <v>1874</v>
      </c>
      <c r="H103" s="47" t="s">
        <v>1745</v>
      </c>
      <c r="I103" s="965" t="s">
        <v>2353</v>
      </c>
      <c r="J103" s="65" t="s">
        <v>1461</v>
      </c>
      <c r="K103" s="65" t="s">
        <v>1456</v>
      </c>
      <c r="L103" s="47" t="s">
        <v>771</v>
      </c>
      <c r="M103" s="47" t="s">
        <v>5</v>
      </c>
      <c r="N103" s="47">
        <v>78725</v>
      </c>
      <c r="O103" s="47" t="s">
        <v>2354</v>
      </c>
      <c r="P103" s="90">
        <v>30.23</v>
      </c>
      <c r="Q103" s="101">
        <v>-97.6</v>
      </c>
      <c r="R103" s="134">
        <v>400</v>
      </c>
      <c r="S103" s="134">
        <v>100</v>
      </c>
      <c r="T103" s="105" t="s">
        <v>848</v>
      </c>
      <c r="U103" s="65" t="s">
        <v>1450</v>
      </c>
      <c r="V103" s="65" t="s">
        <v>1452</v>
      </c>
      <c r="W103" s="65" t="s">
        <v>1456</v>
      </c>
      <c r="X103" s="47" t="s">
        <v>771</v>
      </c>
      <c r="Y103" s="59" t="s">
        <v>5</v>
      </c>
      <c r="Z103" s="47" t="s">
        <v>174</v>
      </c>
      <c r="AA103" s="59">
        <v>45096</v>
      </c>
      <c r="AB103" s="118" t="s">
        <v>2355</v>
      </c>
      <c r="AC103" s="65" t="s">
        <v>2357</v>
      </c>
      <c r="AD103" s="125" t="s">
        <v>2356</v>
      </c>
      <c r="AE103" s="235" t="s">
        <v>2358</v>
      </c>
      <c r="AF103" s="13">
        <f t="shared" si="3"/>
        <v>30</v>
      </c>
      <c r="AG103" s="13"/>
      <c r="AH103" s="13"/>
      <c r="AI103" s="13"/>
      <c r="AJ103" s="13"/>
    </row>
    <row r="104" spans="1:16384" s="18" customFormat="1" ht="75">
      <c r="A104" s="61">
        <v>4103</v>
      </c>
      <c r="B104" s="47" t="s">
        <v>398</v>
      </c>
      <c r="C104" s="47" t="s">
        <v>748</v>
      </c>
      <c r="D104" s="65" t="s">
        <v>2359</v>
      </c>
      <c r="E104" s="47" t="s">
        <v>166</v>
      </c>
      <c r="F104" s="65" t="s">
        <v>2360</v>
      </c>
      <c r="G104" s="65" t="s">
        <v>2361</v>
      </c>
      <c r="H104" s="47" t="s">
        <v>1568</v>
      </c>
      <c r="I104" s="65" t="s">
        <v>2362</v>
      </c>
      <c r="J104" s="65"/>
      <c r="K104" s="65" t="s">
        <v>2363</v>
      </c>
      <c r="L104" s="47" t="s">
        <v>190</v>
      </c>
      <c r="M104" s="47" t="s">
        <v>5</v>
      </c>
      <c r="N104" s="47"/>
      <c r="O104" s="47"/>
      <c r="P104" s="90">
        <v>35.8554259702831</v>
      </c>
      <c r="Q104" s="90">
        <v>-79.570623977062894</v>
      </c>
      <c r="R104" s="134" t="s">
        <v>9070</v>
      </c>
      <c r="S104" s="134">
        <v>30</v>
      </c>
      <c r="T104" s="136" t="s">
        <v>848</v>
      </c>
      <c r="U104" s="65" t="s">
        <v>2364</v>
      </c>
      <c r="V104" s="65" t="s">
        <v>2365</v>
      </c>
      <c r="W104" s="65" t="s">
        <v>2364</v>
      </c>
      <c r="X104" s="47" t="s">
        <v>2366</v>
      </c>
      <c r="Y104" s="59" t="s">
        <v>960</v>
      </c>
      <c r="Z104" s="47" t="s">
        <v>174</v>
      </c>
      <c r="AA104" s="59">
        <v>45096</v>
      </c>
      <c r="AB104" s="118" t="s">
        <v>2367</v>
      </c>
      <c r="AC104" s="65" t="s">
        <v>2369</v>
      </c>
      <c r="AD104" s="925" t="s">
        <v>2368</v>
      </c>
      <c r="AE104" s="235" t="s">
        <v>2362</v>
      </c>
      <c r="AF104" s="13">
        <f t="shared" si="3"/>
        <v>27</v>
      </c>
      <c r="AG104" s="13"/>
      <c r="AH104" s="13"/>
      <c r="AI104" s="13"/>
      <c r="AJ104" s="13"/>
    </row>
    <row r="105" spans="1:16384" ht="165">
      <c r="A105" s="61">
        <v>4104</v>
      </c>
      <c r="B105" s="47" t="s">
        <v>398</v>
      </c>
      <c r="C105" s="47" t="s">
        <v>748</v>
      </c>
      <c r="D105" s="65" t="s">
        <v>2370</v>
      </c>
      <c r="E105" s="47" t="s">
        <v>166</v>
      </c>
      <c r="F105" s="65" t="s">
        <v>2371</v>
      </c>
      <c r="G105" s="65" t="s">
        <v>1619</v>
      </c>
      <c r="H105" s="47" t="s">
        <v>904</v>
      </c>
      <c r="I105" s="869" t="s">
        <v>2372</v>
      </c>
      <c r="J105" s="65" t="s">
        <v>2373</v>
      </c>
      <c r="K105" s="65" t="s">
        <v>2373</v>
      </c>
      <c r="L105" s="47" t="s">
        <v>444</v>
      </c>
      <c r="M105" s="47" t="s">
        <v>5</v>
      </c>
      <c r="N105" s="47">
        <v>48864</v>
      </c>
      <c r="O105" s="47" t="s">
        <v>2374</v>
      </c>
      <c r="P105" s="90">
        <v>42.727766379673099</v>
      </c>
      <c r="Q105" s="90">
        <v>-84.55</v>
      </c>
      <c r="R105" s="102" t="s">
        <v>9118</v>
      </c>
      <c r="S105" s="105">
        <v>50</v>
      </c>
      <c r="T105" s="136" t="s">
        <v>848</v>
      </c>
      <c r="U105" s="65" t="s">
        <v>2375</v>
      </c>
      <c r="V105" s="65" t="s">
        <v>2372</v>
      </c>
      <c r="W105" s="65" t="s">
        <v>1147</v>
      </c>
      <c r="X105" s="65" t="s">
        <v>949</v>
      </c>
      <c r="Y105" s="47" t="s">
        <v>5</v>
      </c>
      <c r="Z105" s="47" t="s">
        <v>174</v>
      </c>
      <c r="AA105" s="59">
        <v>45096</v>
      </c>
      <c r="AB105" s="1" t="s">
        <v>2376</v>
      </c>
      <c r="AC105" s="65" t="s">
        <v>2378</v>
      </c>
      <c r="AD105" s="125" t="s">
        <v>2377</v>
      </c>
      <c r="AE105" s="235" t="s">
        <v>2372</v>
      </c>
      <c r="AF105" s="13">
        <f t="shared" si="3"/>
        <v>27</v>
      </c>
      <c r="AG105" s="13"/>
      <c r="AH105" s="13"/>
      <c r="AI105" s="13"/>
      <c r="AJ105" s="13"/>
    </row>
    <row r="106" spans="1:16384" ht="195">
      <c r="A106" s="61">
        <v>4105</v>
      </c>
      <c r="B106" s="47" t="s">
        <v>398</v>
      </c>
      <c r="C106" s="47" t="s">
        <v>748</v>
      </c>
      <c r="D106" s="65" t="s">
        <v>2370</v>
      </c>
      <c r="E106" s="47" t="s">
        <v>166</v>
      </c>
      <c r="F106" s="65" t="s">
        <v>2384</v>
      </c>
      <c r="G106" s="65" t="s">
        <v>1619</v>
      </c>
      <c r="H106" s="47" t="s">
        <v>1568</v>
      </c>
      <c r="I106" s="413" t="s">
        <v>2372</v>
      </c>
      <c r="J106" s="65" t="s">
        <v>2385</v>
      </c>
      <c r="K106" s="65" t="s">
        <v>2386</v>
      </c>
      <c r="L106" s="47" t="s">
        <v>314</v>
      </c>
      <c r="M106" s="47" t="s">
        <v>5</v>
      </c>
      <c r="N106" s="47">
        <v>37174</v>
      </c>
      <c r="O106" s="47" t="s">
        <v>2387</v>
      </c>
      <c r="P106" s="90">
        <v>35.727397705927601</v>
      </c>
      <c r="Q106" s="90">
        <v>-86.9670925341904</v>
      </c>
      <c r="R106" s="105" t="s">
        <v>9118</v>
      </c>
      <c r="S106" s="105">
        <v>50</v>
      </c>
      <c r="T106" s="65" t="s">
        <v>848</v>
      </c>
      <c r="U106" s="65" t="s">
        <v>2375</v>
      </c>
      <c r="V106" s="65" t="s">
        <v>2372</v>
      </c>
      <c r="W106" s="65" t="s">
        <v>1147</v>
      </c>
      <c r="X106" s="65" t="s">
        <v>949</v>
      </c>
      <c r="Y106" s="47" t="s">
        <v>5</v>
      </c>
      <c r="Z106" s="47" t="s">
        <v>174</v>
      </c>
      <c r="AA106" s="59">
        <v>45096</v>
      </c>
      <c r="AB106" s="118" t="s">
        <v>2388</v>
      </c>
      <c r="AC106" s="65" t="s">
        <v>2389</v>
      </c>
      <c r="AD106" s="125" t="s">
        <v>2377</v>
      </c>
      <c r="AE106" s="235" t="s">
        <v>2372</v>
      </c>
      <c r="AF106" s="13">
        <f t="shared" si="3"/>
        <v>27</v>
      </c>
      <c r="AG106" s="13"/>
      <c r="AH106" s="13"/>
      <c r="AI106" s="13"/>
      <c r="AJ106" s="13"/>
    </row>
    <row r="107" spans="1:16384" ht="159.94999999999999" customHeight="1">
      <c r="A107" s="61">
        <v>4106</v>
      </c>
      <c r="B107" s="47" t="s">
        <v>176</v>
      </c>
      <c r="C107" s="47" t="s">
        <v>748</v>
      </c>
      <c r="D107" s="65" t="s">
        <v>2370</v>
      </c>
      <c r="E107" s="47" t="s">
        <v>166</v>
      </c>
      <c r="F107" s="65" t="s">
        <v>2379</v>
      </c>
      <c r="G107" s="65" t="s">
        <v>2380</v>
      </c>
      <c r="H107" s="47" t="s">
        <v>1526</v>
      </c>
      <c r="I107" s="413" t="s">
        <v>2372</v>
      </c>
      <c r="J107" s="65" t="s">
        <v>2381</v>
      </c>
      <c r="K107" s="65" t="s">
        <v>1147</v>
      </c>
      <c r="L107" s="47" t="s">
        <v>949</v>
      </c>
      <c r="M107" s="47" t="s">
        <v>5</v>
      </c>
      <c r="N107" s="47">
        <v>44481</v>
      </c>
      <c r="O107" s="47" t="s">
        <v>2382</v>
      </c>
      <c r="P107" s="90">
        <v>41.1522508340096</v>
      </c>
      <c r="Q107" s="90">
        <v>-80.860397300000002</v>
      </c>
      <c r="R107" s="105">
        <v>1700</v>
      </c>
      <c r="S107" s="105">
        <v>41</v>
      </c>
      <c r="T107" s="65" t="s">
        <v>848</v>
      </c>
      <c r="U107" s="65" t="s">
        <v>2375</v>
      </c>
      <c r="V107" s="65" t="s">
        <v>2372</v>
      </c>
      <c r="W107" s="65" t="s">
        <v>1147</v>
      </c>
      <c r="X107" s="65" t="s">
        <v>949</v>
      </c>
      <c r="Y107" s="47" t="s">
        <v>5</v>
      </c>
      <c r="Z107" s="47" t="s">
        <v>174</v>
      </c>
      <c r="AA107" s="59">
        <v>45289</v>
      </c>
      <c r="AB107" s="118" t="s">
        <v>2383</v>
      </c>
      <c r="AC107" s="65"/>
      <c r="AD107" s="125" t="s">
        <v>2377</v>
      </c>
      <c r="AE107" s="235" t="s">
        <v>2372</v>
      </c>
      <c r="AF107" s="13">
        <f t="shared" si="3"/>
        <v>27</v>
      </c>
      <c r="AG107" s="13"/>
      <c r="AH107" s="13"/>
      <c r="AI107" s="13"/>
      <c r="AJ107" s="13"/>
    </row>
    <row r="108" spans="1:16384" ht="75">
      <c r="A108" s="61">
        <v>4107</v>
      </c>
      <c r="B108" s="47" t="s">
        <v>201</v>
      </c>
      <c r="C108" s="47" t="s">
        <v>748</v>
      </c>
      <c r="D108" s="65" t="s">
        <v>2390</v>
      </c>
      <c r="E108" s="47" t="s">
        <v>166</v>
      </c>
      <c r="F108" s="65" t="s">
        <v>2391</v>
      </c>
      <c r="G108" s="65" t="s">
        <v>1655</v>
      </c>
      <c r="H108" s="47" t="s">
        <v>2392</v>
      </c>
      <c r="I108" s="413" t="s">
        <v>2393</v>
      </c>
      <c r="J108" s="65" t="s">
        <v>2394</v>
      </c>
      <c r="K108" s="65" t="s">
        <v>2395</v>
      </c>
      <c r="L108" s="47" t="s">
        <v>190</v>
      </c>
      <c r="M108" s="47" t="s">
        <v>5</v>
      </c>
      <c r="N108" s="47">
        <v>27344</v>
      </c>
      <c r="O108" s="47"/>
      <c r="P108" s="90">
        <v>35.754723119677998</v>
      </c>
      <c r="Q108" s="90">
        <v>-79.525212005538506</v>
      </c>
      <c r="R108" s="162" t="s">
        <v>9141</v>
      </c>
      <c r="S108" s="162">
        <v>16</v>
      </c>
      <c r="T108" s="65" t="s">
        <v>848</v>
      </c>
      <c r="U108" s="65" t="s">
        <v>2390</v>
      </c>
      <c r="V108" s="65" t="s">
        <v>2393</v>
      </c>
      <c r="W108" s="65" t="s">
        <v>2396</v>
      </c>
      <c r="X108" s="47" t="s">
        <v>2397</v>
      </c>
      <c r="Y108" s="47" t="s">
        <v>2398</v>
      </c>
      <c r="Z108" s="47" t="s">
        <v>174</v>
      </c>
      <c r="AA108" s="59">
        <v>45088</v>
      </c>
      <c r="AB108" s="118" t="s">
        <v>2399</v>
      </c>
      <c r="AC108" s="65"/>
      <c r="AD108" s="871" t="s">
        <v>2400</v>
      </c>
      <c r="AE108" s="235" t="s">
        <v>2401</v>
      </c>
      <c r="AF108" s="13">
        <f t="shared" si="3"/>
        <v>42</v>
      </c>
      <c r="AG108" s="13"/>
      <c r="AH108" s="13"/>
      <c r="AI108" s="13"/>
      <c r="AJ108" s="13"/>
      <c r="AK108" s="47"/>
      <c r="AL108" s="47"/>
      <c r="AM108" s="65"/>
      <c r="AN108" s="47"/>
      <c r="AO108" s="65"/>
      <c r="AP108" s="65"/>
      <c r="AQ108" s="47"/>
      <c r="AR108" s="927"/>
      <c r="AS108" s="65"/>
      <c r="AT108" s="65"/>
      <c r="AU108" s="47"/>
      <c r="AV108" s="47"/>
      <c r="AW108" s="47"/>
      <c r="AX108" s="47"/>
      <c r="AY108" s="593"/>
      <c r="AZ108" s="593"/>
      <c r="BA108" s="143"/>
      <c r="BB108" s="143"/>
      <c r="BC108" s="65"/>
      <c r="BD108" s="65"/>
      <c r="BE108" s="594"/>
      <c r="BF108" s="65"/>
      <c r="BG108" s="47"/>
      <c r="BH108" s="47"/>
      <c r="BI108" s="47"/>
      <c r="BJ108" s="59"/>
      <c r="BK108" s="594"/>
      <c r="BL108" s="65"/>
      <c r="BM108" s="7"/>
      <c r="BN108" s="101"/>
      <c r="BO108" s="13"/>
      <c r="BP108" s="13"/>
      <c r="BQ108" s="13"/>
      <c r="BR108" s="13"/>
      <c r="BS108" s="61"/>
      <c r="BT108" s="47"/>
      <c r="BU108" s="47"/>
      <c r="BV108" s="65"/>
      <c r="BW108" s="47"/>
      <c r="BX108" s="65"/>
      <c r="BY108" s="65"/>
      <c r="BZ108" s="47"/>
      <c r="CA108" s="927"/>
      <c r="CB108" s="65"/>
      <c r="CC108" s="65"/>
      <c r="CD108" s="47"/>
      <c r="CE108" s="47"/>
      <c r="CF108" s="47"/>
      <c r="CG108" s="47"/>
      <c r="CH108" s="593"/>
      <c r="CI108" s="593"/>
      <c r="CJ108" s="143"/>
      <c r="CK108" s="143"/>
      <c r="CL108" s="65"/>
      <c r="CM108" s="65"/>
      <c r="CN108" s="594"/>
      <c r="CO108" s="65"/>
      <c r="CP108" s="47"/>
      <c r="CQ108" s="47"/>
      <c r="CR108" s="47"/>
      <c r="CS108" s="59"/>
      <c r="CT108" s="594"/>
      <c r="CU108" s="65"/>
      <c r="CV108" s="7"/>
      <c r="CW108" s="101"/>
      <c r="CX108" s="13"/>
      <c r="CY108" s="13"/>
      <c r="CZ108" s="13"/>
      <c r="DA108" s="13"/>
      <c r="DB108" s="61"/>
      <c r="DC108" s="47"/>
      <c r="DD108" s="47"/>
      <c r="DE108" s="65"/>
      <c r="DF108" s="47"/>
      <c r="DG108" s="65"/>
      <c r="DH108" s="65"/>
      <c r="DI108" s="47"/>
      <c r="DJ108" s="927"/>
      <c r="DK108" s="65"/>
      <c r="DL108" s="65"/>
      <c r="DM108" s="47"/>
      <c r="DN108" s="47"/>
      <c r="DO108" s="47"/>
      <c r="DP108" s="47"/>
      <c r="DQ108" s="593"/>
      <c r="DR108" s="593"/>
      <c r="DS108" s="143"/>
      <c r="DT108" s="143"/>
      <c r="DU108" s="65"/>
      <c r="DV108" s="65"/>
      <c r="DW108" s="594"/>
      <c r="DX108" s="65"/>
      <c r="DY108" s="47"/>
      <c r="DZ108" s="47"/>
      <c r="EA108" s="47"/>
      <c r="EB108" s="59"/>
      <c r="EC108" s="594"/>
      <c r="ED108" s="65"/>
      <c r="EE108" s="7"/>
      <c r="EF108" s="101"/>
      <c r="EG108" s="13"/>
      <c r="EH108" s="13"/>
      <c r="EI108" s="13"/>
      <c r="EJ108" s="13"/>
      <c r="EK108" s="61"/>
      <c r="EL108" s="47"/>
      <c r="EM108" s="47"/>
      <c r="EN108" s="65"/>
      <c r="EO108" s="47"/>
      <c r="EP108" s="65"/>
      <c r="EQ108" s="65"/>
      <c r="ER108" s="47"/>
      <c r="ES108" s="927"/>
      <c r="ET108" s="65"/>
      <c r="EU108" s="65"/>
      <c r="EV108" s="47"/>
      <c r="EW108" s="47"/>
      <c r="EX108" s="47"/>
      <c r="EY108" s="47"/>
      <c r="EZ108" s="593"/>
      <c r="FA108" s="593"/>
      <c r="FB108" s="143"/>
      <c r="FC108" s="143"/>
      <c r="FD108" s="65"/>
      <c r="FE108" s="65"/>
      <c r="FF108" s="594"/>
      <c r="FG108" s="65"/>
      <c r="FH108" s="47"/>
      <c r="FI108" s="47"/>
      <c r="FJ108" s="47"/>
      <c r="FK108" s="59"/>
      <c r="FL108" s="594"/>
      <c r="FM108" s="65"/>
      <c r="FN108" s="7"/>
      <c r="FO108" s="101"/>
      <c r="FP108" s="13"/>
      <c r="FQ108" s="13"/>
      <c r="FR108" s="13"/>
      <c r="FS108" s="13"/>
      <c r="FT108" s="61"/>
      <c r="FU108" s="47"/>
      <c r="FV108" s="47"/>
      <c r="FW108" s="65"/>
      <c r="FX108" s="47"/>
      <c r="FY108" s="65"/>
      <c r="FZ108" s="65"/>
      <c r="GA108" s="47"/>
      <c r="GB108" s="927"/>
      <c r="GC108" s="65"/>
      <c r="GD108" s="65"/>
      <c r="GE108" s="47"/>
      <c r="GF108" s="47"/>
      <c r="GG108" s="47"/>
      <c r="GH108" s="47"/>
      <c r="GI108" s="593"/>
      <c r="GJ108" s="593"/>
      <c r="GK108" s="143"/>
      <c r="GL108" s="143"/>
      <c r="GM108" s="65"/>
      <c r="GN108" s="65"/>
      <c r="GO108" s="594"/>
      <c r="GP108" s="65"/>
      <c r="GQ108" s="47"/>
      <c r="GR108" s="47"/>
      <c r="GS108" s="47"/>
      <c r="GT108" s="59"/>
      <c r="GU108" s="594"/>
      <c r="GV108" s="65"/>
      <c r="GW108" s="7"/>
      <c r="GX108" s="101"/>
      <c r="GY108" s="13"/>
      <c r="GZ108" s="13"/>
      <c r="HA108" s="13"/>
      <c r="HB108" s="13"/>
      <c r="HC108" s="61"/>
      <c r="HD108" s="47"/>
      <c r="HE108" s="47"/>
      <c r="HF108" s="65"/>
      <c r="HG108" s="47"/>
      <c r="HH108" s="65"/>
      <c r="HI108" s="65"/>
      <c r="HJ108" s="47"/>
      <c r="HK108" s="927"/>
      <c r="HL108" s="65"/>
      <c r="HM108" s="65"/>
      <c r="HN108" s="47"/>
      <c r="HO108" s="47"/>
      <c r="HP108" s="47"/>
      <c r="HQ108" s="47"/>
      <c r="HR108" s="593"/>
      <c r="HS108" s="593"/>
      <c r="HT108" s="143"/>
      <c r="HU108" s="143"/>
      <c r="HV108" s="65"/>
      <c r="HW108" s="65"/>
      <c r="HX108" s="594"/>
      <c r="HY108" s="65"/>
      <c r="HZ108" s="47"/>
      <c r="IA108" s="47"/>
      <c r="IB108" s="47"/>
      <c r="IC108" s="59"/>
      <c r="ID108" s="594"/>
      <c r="IE108" s="65"/>
      <c r="IF108" s="7"/>
      <c r="IG108" s="101"/>
      <c r="IH108" s="13"/>
      <c r="II108" s="13"/>
      <c r="IJ108" s="13"/>
      <c r="IK108" s="13"/>
      <c r="IL108" s="61"/>
      <c r="IM108" s="47"/>
      <c r="IN108" s="47"/>
      <c r="IO108" s="65"/>
      <c r="IP108" s="47"/>
      <c r="IQ108" s="65"/>
      <c r="IR108" s="65"/>
      <c r="IS108" s="47"/>
      <c r="IT108" s="927"/>
      <c r="IU108" s="65"/>
      <c r="IV108" s="65"/>
      <c r="IW108" s="47"/>
      <c r="IX108" s="47"/>
      <c r="IY108" s="47"/>
      <c r="IZ108" s="47"/>
      <c r="JA108" s="593"/>
      <c r="JB108" s="593"/>
      <c r="JC108" s="143"/>
      <c r="JD108" s="143"/>
      <c r="JE108" s="65"/>
      <c r="JF108" s="65"/>
      <c r="JG108" s="594"/>
      <c r="JH108" s="65"/>
      <c r="JI108" s="47"/>
      <c r="JJ108" s="47"/>
      <c r="JK108" s="47"/>
      <c r="JL108" s="59"/>
      <c r="JM108" s="594"/>
      <c r="JN108" s="65"/>
      <c r="JO108" s="7"/>
      <c r="JP108" s="101"/>
      <c r="JQ108" s="13"/>
      <c r="JR108" s="13"/>
      <c r="JS108" s="13"/>
      <c r="JT108" s="13"/>
      <c r="JU108" s="61"/>
      <c r="JV108" s="47"/>
      <c r="JW108" s="47"/>
      <c r="JX108" s="65"/>
      <c r="JY108" s="47"/>
      <c r="JZ108" s="65"/>
      <c r="KA108" s="65"/>
      <c r="KB108" s="47"/>
      <c r="KC108" s="927"/>
      <c r="KD108" s="65"/>
      <c r="KE108" s="65"/>
      <c r="KF108" s="47"/>
      <c r="KG108" s="47"/>
      <c r="KH108" s="47"/>
      <c r="KI108" s="47"/>
      <c r="KJ108" s="593"/>
      <c r="KK108" s="593"/>
      <c r="KL108" s="143"/>
      <c r="KM108" s="143"/>
      <c r="KN108" s="65"/>
      <c r="KO108" s="65"/>
      <c r="KP108" s="594"/>
      <c r="KQ108" s="65"/>
      <c r="KR108" s="47"/>
      <c r="KS108" s="47"/>
      <c r="KT108" s="47"/>
      <c r="KU108" s="59"/>
      <c r="KV108" s="594"/>
      <c r="KW108" s="65"/>
      <c r="KX108" s="7"/>
      <c r="KY108" s="101"/>
      <c r="KZ108" s="13"/>
      <c r="LA108" s="13"/>
      <c r="LB108" s="13"/>
      <c r="LC108" s="13"/>
      <c r="LD108" s="61"/>
      <c r="LE108" s="47"/>
      <c r="LF108" s="47"/>
      <c r="LG108" s="65"/>
      <c r="LH108" s="47"/>
      <c r="LI108" s="65"/>
      <c r="LJ108" s="65"/>
      <c r="LK108" s="47"/>
      <c r="LL108" s="927"/>
      <c r="LM108" s="65"/>
      <c r="LN108" s="65"/>
      <c r="LO108" s="47"/>
      <c r="LP108" s="47"/>
      <c r="LQ108" s="47"/>
      <c r="LR108" s="47"/>
      <c r="LS108" s="593"/>
      <c r="LT108" s="593"/>
      <c r="LU108" s="143"/>
      <c r="LV108" s="143"/>
      <c r="LW108" s="65"/>
      <c r="LX108" s="65"/>
      <c r="LY108" s="594"/>
      <c r="LZ108" s="65"/>
      <c r="MA108" s="47"/>
      <c r="MB108" s="47"/>
      <c r="MC108" s="47"/>
      <c r="MD108" s="59"/>
      <c r="ME108" s="594"/>
      <c r="MF108" s="65"/>
      <c r="MG108" s="7"/>
      <c r="MH108" s="101"/>
      <c r="MI108" s="13"/>
      <c r="MJ108" s="13"/>
      <c r="MK108" s="13"/>
      <c r="ML108" s="13"/>
      <c r="MM108" s="61"/>
      <c r="MN108" s="47"/>
      <c r="MO108" s="47"/>
      <c r="MP108" s="65"/>
      <c r="MQ108" s="47"/>
      <c r="MR108" s="65"/>
      <c r="MS108" s="65"/>
      <c r="MT108" s="47"/>
      <c r="MU108" s="927"/>
      <c r="MV108" s="65"/>
      <c r="MW108" s="65"/>
      <c r="MX108" s="47"/>
      <c r="MY108" s="47"/>
      <c r="MZ108" s="47"/>
      <c r="NA108" s="47"/>
      <c r="NB108" s="593"/>
      <c r="NC108" s="593"/>
      <c r="ND108" s="143"/>
      <c r="NE108" s="143"/>
      <c r="NF108" s="65"/>
      <c r="NG108" s="65"/>
      <c r="NH108" s="594"/>
      <c r="NI108" s="65"/>
      <c r="NJ108" s="47"/>
      <c r="NK108" s="47"/>
      <c r="NL108" s="47"/>
      <c r="NM108" s="59"/>
      <c r="NN108" s="594"/>
      <c r="NO108" s="65"/>
      <c r="NP108" s="7"/>
      <c r="NQ108" s="101"/>
      <c r="NR108" s="13"/>
      <c r="NS108" s="13"/>
      <c r="NT108" s="13"/>
      <c r="NU108" s="13"/>
      <c r="NV108" s="61"/>
      <c r="NW108" s="47"/>
      <c r="NX108" s="47"/>
      <c r="NY108" s="65"/>
      <c r="NZ108" s="47"/>
      <c r="OA108" s="65"/>
      <c r="OB108" s="65"/>
      <c r="OC108" s="47"/>
      <c r="OD108" s="927"/>
      <c r="OE108" s="65"/>
      <c r="OF108" s="65"/>
      <c r="OG108" s="47"/>
      <c r="OH108" s="47"/>
      <c r="OI108" s="47"/>
      <c r="OJ108" s="47"/>
      <c r="OK108" s="593"/>
      <c r="OL108" s="593"/>
      <c r="OM108" s="143"/>
      <c r="ON108" s="143"/>
      <c r="OO108" s="65"/>
      <c r="OP108" s="65"/>
      <c r="OQ108" s="594"/>
      <c r="OR108" s="65"/>
      <c r="OS108" s="47"/>
      <c r="OT108" s="47"/>
      <c r="OU108" s="47"/>
      <c r="OV108" s="59"/>
      <c r="OW108" s="594"/>
      <c r="OX108" s="65"/>
      <c r="OY108" s="7"/>
      <c r="OZ108" s="101"/>
      <c r="PA108" s="13"/>
      <c r="PB108" s="13"/>
      <c r="PC108" s="13"/>
      <c r="PD108" s="13"/>
      <c r="PE108" s="61"/>
      <c r="PF108" s="47"/>
      <c r="PG108" s="47"/>
      <c r="PH108" s="65"/>
      <c r="PI108" s="47"/>
      <c r="PJ108" s="65"/>
      <c r="PK108" s="65"/>
      <c r="PL108" s="47"/>
      <c r="PM108" s="927"/>
      <c r="PN108" s="65"/>
      <c r="PO108" s="65"/>
      <c r="PP108" s="47"/>
      <c r="PQ108" s="47"/>
      <c r="PR108" s="47"/>
      <c r="PS108" s="47"/>
      <c r="PT108" s="593"/>
      <c r="PU108" s="593"/>
      <c r="PV108" s="143"/>
      <c r="PW108" s="143"/>
      <c r="PX108" s="65"/>
      <c r="PY108" s="65"/>
      <c r="PZ108" s="594"/>
      <c r="QA108" s="65"/>
      <c r="QB108" s="47"/>
      <c r="QC108" s="47"/>
      <c r="QD108" s="47"/>
      <c r="QE108" s="59"/>
      <c r="QF108" s="594"/>
      <c r="QG108" s="65"/>
      <c r="QH108" s="7"/>
      <c r="QI108" s="101"/>
      <c r="QJ108" s="13"/>
      <c r="QK108" s="13"/>
      <c r="QL108" s="13"/>
      <c r="QM108" s="13"/>
      <c r="QN108" s="61"/>
      <c r="QO108" s="47"/>
      <c r="QP108" s="47"/>
      <c r="QQ108" s="65"/>
      <c r="QR108" s="47"/>
      <c r="QS108" s="65"/>
      <c r="QT108" s="65"/>
      <c r="QU108" s="47"/>
      <c r="QV108" s="927"/>
      <c r="QW108" s="65"/>
      <c r="QX108" s="65"/>
      <c r="QY108" s="47"/>
      <c r="QZ108" s="47"/>
      <c r="RA108" s="47"/>
      <c r="RB108" s="47"/>
      <c r="RC108" s="593"/>
      <c r="RD108" s="593"/>
      <c r="RE108" s="143"/>
      <c r="RF108" s="143"/>
      <c r="RG108" s="65"/>
      <c r="RH108" s="65"/>
      <c r="RI108" s="594"/>
      <c r="RJ108" s="65"/>
      <c r="RK108" s="47"/>
      <c r="RL108" s="47"/>
      <c r="RM108" s="47"/>
      <c r="RN108" s="59"/>
      <c r="RO108" s="594"/>
      <c r="RP108" s="65"/>
      <c r="RQ108" s="7"/>
      <c r="RR108" s="101"/>
      <c r="RS108" s="13"/>
      <c r="RT108" s="13"/>
      <c r="RU108" s="13"/>
      <c r="RV108" s="13"/>
      <c r="RW108" s="61"/>
      <c r="RX108" s="47"/>
      <c r="RY108" s="47"/>
      <c r="RZ108" s="65"/>
      <c r="SA108" s="47"/>
      <c r="SB108" s="65"/>
      <c r="SC108" s="65"/>
      <c r="SD108" s="47"/>
      <c r="SE108" s="927"/>
      <c r="SF108" s="65"/>
      <c r="SG108" s="65"/>
      <c r="SH108" s="47"/>
      <c r="SI108" s="47"/>
      <c r="SJ108" s="47"/>
      <c r="SK108" s="47"/>
      <c r="SL108" s="593"/>
      <c r="SM108" s="593"/>
      <c r="SN108" s="143"/>
      <c r="SO108" s="143"/>
      <c r="SP108" s="65"/>
      <c r="SQ108" s="65"/>
      <c r="SR108" s="594"/>
      <c r="SS108" s="65"/>
      <c r="ST108" s="47"/>
      <c r="SU108" s="47"/>
      <c r="SV108" s="47"/>
      <c r="SW108" s="59"/>
      <c r="SX108" s="594"/>
      <c r="SY108" s="65"/>
      <c r="SZ108" s="7"/>
      <c r="TA108" s="101"/>
      <c r="TB108" s="13"/>
      <c r="TC108" s="13"/>
      <c r="TD108" s="13"/>
      <c r="TE108" s="13"/>
      <c r="TF108" s="61"/>
      <c r="TG108" s="47"/>
      <c r="TH108" s="47"/>
      <c r="TI108" s="65"/>
      <c r="TJ108" s="47"/>
      <c r="TK108" s="65"/>
      <c r="TL108" s="65"/>
      <c r="TM108" s="47"/>
      <c r="TN108" s="927"/>
      <c r="TO108" s="65"/>
      <c r="TP108" s="65"/>
      <c r="TQ108" s="47"/>
      <c r="TR108" s="47"/>
      <c r="TS108" s="47"/>
      <c r="TT108" s="47"/>
      <c r="TU108" s="593"/>
      <c r="TV108" s="593"/>
      <c r="TW108" s="143"/>
      <c r="TX108" s="143"/>
      <c r="TY108" s="65"/>
      <c r="TZ108" s="65"/>
      <c r="UA108" s="594"/>
      <c r="UB108" s="65"/>
      <c r="UC108" s="47"/>
      <c r="UD108" s="47"/>
      <c r="UE108" s="47"/>
      <c r="UF108" s="59"/>
      <c r="UG108" s="594"/>
      <c r="UH108" s="65"/>
      <c r="UI108" s="7"/>
      <c r="UJ108" s="101"/>
      <c r="UK108" s="13"/>
      <c r="UL108" s="13"/>
      <c r="UM108" s="13"/>
      <c r="UN108" s="13"/>
      <c r="UO108" s="61"/>
      <c r="UP108" s="47"/>
      <c r="UQ108" s="47"/>
      <c r="UR108" s="65"/>
      <c r="US108" s="47"/>
      <c r="UT108" s="65"/>
      <c r="UU108" s="65"/>
      <c r="UV108" s="47"/>
      <c r="UW108" s="927"/>
      <c r="UX108" s="65"/>
      <c r="UY108" s="65"/>
      <c r="UZ108" s="47"/>
      <c r="VA108" s="47"/>
      <c r="VB108" s="47"/>
      <c r="VC108" s="47"/>
      <c r="VD108" s="593"/>
      <c r="VE108" s="593"/>
      <c r="VF108" s="143"/>
      <c r="VG108" s="143"/>
      <c r="VH108" s="65"/>
      <c r="VI108" s="65"/>
      <c r="VJ108" s="594"/>
      <c r="VK108" s="65"/>
      <c r="VL108" s="47"/>
      <c r="VM108" s="47"/>
      <c r="VN108" s="47"/>
      <c r="VO108" s="59"/>
      <c r="VP108" s="594"/>
      <c r="VQ108" s="65"/>
      <c r="VR108" s="7"/>
      <c r="VS108" s="101"/>
      <c r="VT108" s="13"/>
      <c r="VU108" s="13"/>
      <c r="VV108" s="13"/>
      <c r="VW108" s="13"/>
      <c r="VX108" s="61"/>
      <c r="VY108" s="47"/>
      <c r="VZ108" s="47"/>
      <c r="WA108" s="65"/>
      <c r="WB108" s="47"/>
      <c r="WC108" s="65"/>
      <c r="WD108" s="65"/>
      <c r="WE108" s="47"/>
      <c r="WF108" s="927"/>
      <c r="WG108" s="65"/>
      <c r="WH108" s="65"/>
      <c r="WI108" s="47"/>
      <c r="WJ108" s="47"/>
      <c r="WK108" s="47"/>
      <c r="WL108" s="47"/>
      <c r="WM108" s="593"/>
      <c r="WN108" s="593"/>
      <c r="WO108" s="143"/>
      <c r="WP108" s="143"/>
      <c r="WQ108" s="65"/>
      <c r="WR108" s="65"/>
      <c r="WS108" s="594"/>
      <c r="WT108" s="65"/>
      <c r="WU108" s="47"/>
      <c r="WV108" s="47"/>
      <c r="WW108" s="47"/>
      <c r="WX108" s="59"/>
      <c r="WY108" s="594"/>
      <c r="WZ108" s="65"/>
      <c r="XA108" s="7"/>
      <c r="XB108" s="101"/>
      <c r="XC108" s="13"/>
      <c r="XD108" s="13"/>
      <c r="XE108" s="13"/>
      <c r="XF108" s="13"/>
      <c r="XG108" s="61"/>
      <c r="XH108" s="47"/>
      <c r="XI108" s="47"/>
      <c r="XJ108" s="65"/>
      <c r="XK108" s="47"/>
      <c r="XL108" s="65"/>
      <c r="XM108" s="65"/>
      <c r="XN108" s="47"/>
      <c r="XO108" s="927"/>
      <c r="XP108" s="65"/>
      <c r="XQ108" s="65"/>
      <c r="XR108" s="47"/>
      <c r="XS108" s="47"/>
      <c r="XT108" s="47"/>
      <c r="XU108" s="47"/>
      <c r="XV108" s="593"/>
      <c r="XW108" s="593"/>
      <c r="XX108" s="143"/>
      <c r="XY108" s="143"/>
      <c r="XZ108" s="65"/>
      <c r="YA108" s="65"/>
      <c r="YB108" s="594"/>
      <c r="YC108" s="65"/>
      <c r="YD108" s="47"/>
      <c r="YE108" s="47"/>
      <c r="YF108" s="47"/>
      <c r="YG108" s="59"/>
      <c r="YH108" s="594"/>
      <c r="YI108" s="65"/>
      <c r="YJ108" s="7"/>
      <c r="YK108" s="101"/>
      <c r="YL108" s="13"/>
      <c r="YM108" s="13"/>
      <c r="YN108" s="13"/>
      <c r="YO108" s="13"/>
      <c r="YP108" s="61"/>
      <c r="YQ108" s="47"/>
      <c r="YR108" s="47"/>
      <c r="YS108" s="65"/>
      <c r="YT108" s="47"/>
      <c r="YU108" s="65"/>
      <c r="YV108" s="65"/>
      <c r="YW108" s="47"/>
      <c r="YX108" s="927"/>
      <c r="YY108" s="65"/>
      <c r="YZ108" s="65"/>
      <c r="ZA108" s="47"/>
      <c r="ZB108" s="47"/>
      <c r="ZC108" s="47"/>
      <c r="ZD108" s="47"/>
      <c r="ZE108" s="593"/>
      <c r="ZF108" s="593"/>
      <c r="ZG108" s="143"/>
      <c r="ZH108" s="143"/>
      <c r="ZI108" s="65"/>
      <c r="ZJ108" s="65"/>
      <c r="ZK108" s="594"/>
      <c r="ZL108" s="65"/>
      <c r="ZM108" s="47"/>
      <c r="ZN108" s="47"/>
      <c r="ZO108" s="47"/>
      <c r="ZP108" s="59"/>
      <c r="ZQ108" s="594"/>
      <c r="ZR108" s="65"/>
      <c r="ZS108" s="7"/>
      <c r="ZT108" s="101"/>
      <c r="ZU108" s="13"/>
      <c r="ZV108" s="13"/>
      <c r="ZW108" s="13"/>
      <c r="ZX108" s="13"/>
      <c r="ZY108" s="61"/>
      <c r="ZZ108" s="47"/>
      <c r="AAA108" s="47"/>
      <c r="AAB108" s="65"/>
      <c r="AAC108" s="47"/>
      <c r="AAD108" s="65"/>
      <c r="AAE108" s="65"/>
      <c r="AAF108" s="47"/>
      <c r="AAG108" s="927"/>
      <c r="AAH108" s="65"/>
      <c r="AAI108" s="65"/>
      <c r="AAJ108" s="47"/>
      <c r="AAK108" s="47"/>
      <c r="AAL108" s="47"/>
      <c r="AAM108" s="47"/>
      <c r="AAN108" s="593"/>
      <c r="AAO108" s="593"/>
      <c r="AAP108" s="143"/>
      <c r="AAQ108" s="143"/>
      <c r="AAR108" s="65"/>
      <c r="AAS108" s="65"/>
      <c r="AAT108" s="594"/>
      <c r="AAU108" s="65"/>
      <c r="AAV108" s="47"/>
      <c r="AAW108" s="47"/>
      <c r="AAX108" s="47"/>
      <c r="AAY108" s="59"/>
      <c r="AAZ108" s="594"/>
      <c r="ABA108" s="65"/>
      <c r="ABB108" s="7"/>
      <c r="ABC108" s="101"/>
      <c r="ABD108" s="13"/>
      <c r="ABE108" s="13"/>
      <c r="ABF108" s="13"/>
      <c r="ABG108" s="13"/>
      <c r="ABH108" s="61"/>
      <c r="ABI108" s="47"/>
      <c r="ABJ108" s="47"/>
      <c r="ABK108" s="65"/>
      <c r="ABL108" s="47"/>
      <c r="ABM108" s="65"/>
      <c r="ABN108" s="65"/>
      <c r="ABO108" s="47"/>
      <c r="ABP108" s="927"/>
      <c r="ABQ108" s="65"/>
      <c r="ABR108" s="65"/>
      <c r="ABS108" s="47"/>
      <c r="ABT108" s="47"/>
      <c r="ABU108" s="47"/>
      <c r="ABV108" s="47"/>
      <c r="ABW108" s="593"/>
      <c r="ABX108" s="593"/>
      <c r="ABY108" s="143"/>
      <c r="ABZ108" s="143"/>
      <c r="ACA108" s="65"/>
      <c r="ACB108" s="65"/>
      <c r="ACC108" s="594"/>
      <c r="ACD108" s="65"/>
      <c r="ACE108" s="47"/>
      <c r="ACF108" s="47"/>
      <c r="ACG108" s="47"/>
      <c r="ACH108" s="59"/>
      <c r="ACI108" s="594"/>
      <c r="ACJ108" s="65"/>
      <c r="ACK108" s="7"/>
      <c r="ACL108" s="101"/>
      <c r="ACM108" s="13"/>
      <c r="ACN108" s="13"/>
      <c r="ACO108" s="13"/>
      <c r="ACP108" s="13"/>
      <c r="ACQ108" s="61"/>
      <c r="ACR108" s="47"/>
      <c r="ACS108" s="47"/>
      <c r="ACT108" s="65"/>
      <c r="ACU108" s="47"/>
      <c r="ACV108" s="65"/>
      <c r="ACW108" s="65"/>
      <c r="ACX108" s="47"/>
      <c r="ACY108" s="927"/>
      <c r="ACZ108" s="65"/>
      <c r="ADA108" s="65"/>
      <c r="ADB108" s="47"/>
      <c r="ADC108" s="47"/>
      <c r="ADD108" s="47"/>
      <c r="ADE108" s="47"/>
      <c r="ADF108" s="593"/>
      <c r="ADG108" s="593"/>
      <c r="ADH108" s="143"/>
      <c r="ADI108" s="143"/>
      <c r="ADJ108" s="65"/>
      <c r="ADK108" s="65"/>
      <c r="ADL108" s="594"/>
      <c r="ADM108" s="65"/>
      <c r="ADN108" s="47"/>
      <c r="ADO108" s="47"/>
      <c r="ADP108" s="47"/>
      <c r="ADQ108" s="59"/>
      <c r="ADR108" s="594"/>
      <c r="ADS108" s="65"/>
      <c r="ADT108" s="7"/>
      <c r="ADU108" s="101"/>
      <c r="ADV108" s="13"/>
      <c r="ADW108" s="13"/>
      <c r="ADX108" s="13"/>
      <c r="ADY108" s="13"/>
      <c r="ADZ108" s="61"/>
      <c r="AEA108" s="47"/>
      <c r="AEB108" s="47"/>
      <c r="AEC108" s="65"/>
      <c r="AED108" s="47"/>
      <c r="AEE108" s="65"/>
      <c r="AEF108" s="65"/>
      <c r="AEG108" s="47"/>
      <c r="AEH108" s="927"/>
      <c r="AEI108" s="65"/>
      <c r="AEJ108" s="65"/>
      <c r="AEK108" s="47"/>
      <c r="AEL108" s="47"/>
      <c r="AEM108" s="47"/>
      <c r="AEN108" s="47"/>
      <c r="AEO108" s="593"/>
      <c r="AEP108" s="593"/>
      <c r="AEQ108" s="143"/>
      <c r="AER108" s="143"/>
      <c r="AES108" s="65"/>
      <c r="AET108" s="65"/>
      <c r="AEU108" s="594"/>
      <c r="AEV108" s="65"/>
      <c r="AEW108" s="47"/>
      <c r="AEX108" s="47"/>
      <c r="AEY108" s="47"/>
      <c r="AEZ108" s="59"/>
      <c r="AFA108" s="594"/>
      <c r="AFB108" s="65"/>
      <c r="AFC108" s="7"/>
      <c r="AFD108" s="101"/>
      <c r="AFE108" s="13"/>
      <c r="AFF108" s="13"/>
      <c r="AFG108" s="13"/>
      <c r="AFH108" s="13"/>
      <c r="AFI108" s="61"/>
      <c r="AFJ108" s="47"/>
      <c r="AFK108" s="47"/>
      <c r="AFL108" s="65"/>
      <c r="AFM108" s="47"/>
      <c r="AFN108" s="65"/>
      <c r="AFO108" s="65"/>
      <c r="AFP108" s="47"/>
      <c r="AFQ108" s="927"/>
      <c r="AFR108" s="65"/>
      <c r="AFS108" s="65"/>
      <c r="AFT108" s="47"/>
      <c r="AFU108" s="47"/>
      <c r="AFV108" s="47"/>
      <c r="AFW108" s="47"/>
      <c r="AFX108" s="593"/>
      <c r="AFY108" s="593"/>
      <c r="AFZ108" s="143"/>
      <c r="AGA108" s="143"/>
      <c r="AGB108" s="65"/>
      <c r="AGC108" s="65"/>
      <c r="AGD108" s="594"/>
      <c r="AGE108" s="65"/>
      <c r="AGF108" s="47"/>
      <c r="AGG108" s="47"/>
      <c r="AGH108" s="47"/>
      <c r="AGI108" s="59"/>
      <c r="AGJ108" s="594"/>
      <c r="AGK108" s="65"/>
      <c r="AGL108" s="7"/>
      <c r="AGM108" s="101"/>
      <c r="AGN108" s="13"/>
      <c r="AGO108" s="13"/>
      <c r="AGP108" s="13"/>
      <c r="AGQ108" s="13"/>
      <c r="AGR108" s="61"/>
      <c r="AGS108" s="47"/>
      <c r="AGT108" s="47"/>
      <c r="AGU108" s="65"/>
      <c r="AGV108" s="47"/>
      <c r="AGW108" s="65"/>
      <c r="AGX108" s="65"/>
      <c r="AGY108" s="47"/>
      <c r="AGZ108" s="927"/>
      <c r="AHA108" s="65"/>
      <c r="AHB108" s="65"/>
      <c r="AHC108" s="47"/>
      <c r="AHD108" s="47"/>
      <c r="AHE108" s="47"/>
      <c r="AHF108" s="47"/>
      <c r="AHG108" s="593"/>
      <c r="AHH108" s="593"/>
      <c r="AHI108" s="143"/>
      <c r="AHJ108" s="143"/>
      <c r="AHK108" s="65"/>
      <c r="AHL108" s="65"/>
      <c r="AHM108" s="594"/>
      <c r="AHN108" s="65"/>
      <c r="AHO108" s="47"/>
      <c r="AHP108" s="47"/>
      <c r="AHQ108" s="47"/>
      <c r="AHR108" s="59"/>
      <c r="AHS108" s="594"/>
      <c r="AHT108" s="65"/>
      <c r="AHU108" s="7"/>
      <c r="AHV108" s="101"/>
      <c r="AHW108" s="13"/>
      <c r="AHX108" s="13"/>
      <c r="AHY108" s="13"/>
      <c r="AHZ108" s="13"/>
      <c r="AIA108" s="61"/>
      <c r="AIB108" s="47"/>
      <c r="AIC108" s="47"/>
      <c r="AID108" s="65"/>
      <c r="AIE108" s="47"/>
      <c r="AIF108" s="65"/>
      <c r="AIG108" s="65"/>
      <c r="AIH108" s="47"/>
      <c r="AII108" s="927"/>
      <c r="AIJ108" s="65"/>
      <c r="AIK108" s="65"/>
      <c r="AIL108" s="47"/>
      <c r="AIM108" s="47"/>
      <c r="AIN108" s="47"/>
      <c r="AIO108" s="47"/>
      <c r="AIP108" s="593"/>
      <c r="AIQ108" s="593"/>
      <c r="AIR108" s="143"/>
      <c r="AIS108" s="143"/>
      <c r="AIT108" s="65"/>
      <c r="AIU108" s="65"/>
      <c r="AIV108" s="594"/>
      <c r="AIW108" s="65"/>
      <c r="AIX108" s="47"/>
      <c r="AIY108" s="47"/>
      <c r="AIZ108" s="47"/>
      <c r="AJA108" s="59"/>
      <c r="AJB108" s="594"/>
      <c r="AJC108" s="65"/>
      <c r="AJD108" s="7"/>
      <c r="AJE108" s="101"/>
      <c r="AJF108" s="13"/>
      <c r="AJG108" s="13"/>
      <c r="AJH108" s="13"/>
      <c r="AJI108" s="13"/>
      <c r="AJJ108" s="61"/>
      <c r="AJK108" s="47"/>
      <c r="AJL108" s="47"/>
      <c r="AJM108" s="65"/>
      <c r="AJN108" s="47"/>
      <c r="AJO108" s="65"/>
      <c r="AJP108" s="65"/>
      <c r="AJQ108" s="47"/>
      <c r="AJR108" s="927"/>
      <c r="AJS108" s="65"/>
      <c r="AJT108" s="65"/>
      <c r="AJU108" s="47"/>
      <c r="AJV108" s="47"/>
      <c r="AJW108" s="47"/>
      <c r="AJX108" s="47"/>
      <c r="AJY108" s="593"/>
      <c r="AJZ108" s="593"/>
      <c r="AKA108" s="143"/>
      <c r="AKB108" s="143"/>
      <c r="AKC108" s="65"/>
      <c r="AKD108" s="65"/>
      <c r="AKE108" s="594"/>
      <c r="AKF108" s="65"/>
      <c r="AKG108" s="47"/>
      <c r="AKH108" s="47"/>
      <c r="AKI108" s="47"/>
      <c r="AKJ108" s="59"/>
      <c r="AKK108" s="594"/>
      <c r="AKL108" s="65"/>
      <c r="AKM108" s="7"/>
      <c r="AKN108" s="101"/>
      <c r="AKO108" s="13"/>
      <c r="AKP108" s="13"/>
      <c r="AKQ108" s="13"/>
      <c r="AKR108" s="13"/>
      <c r="AKS108" s="61"/>
      <c r="AKT108" s="47"/>
      <c r="AKU108" s="47"/>
      <c r="AKV108" s="65"/>
      <c r="AKW108" s="47"/>
      <c r="AKX108" s="65"/>
      <c r="AKY108" s="65"/>
      <c r="AKZ108" s="47"/>
      <c r="ALA108" s="927"/>
      <c r="ALB108" s="65"/>
      <c r="ALC108" s="65"/>
      <c r="ALD108" s="47"/>
      <c r="ALE108" s="47"/>
      <c r="ALF108" s="47"/>
      <c r="ALG108" s="47"/>
      <c r="ALH108" s="593"/>
      <c r="ALI108" s="593"/>
      <c r="ALJ108" s="143"/>
      <c r="ALK108" s="143"/>
      <c r="ALL108" s="65"/>
      <c r="ALM108" s="65"/>
      <c r="ALN108" s="594"/>
      <c r="ALO108" s="65"/>
      <c r="ALP108" s="47"/>
      <c r="ALQ108" s="47"/>
      <c r="ALR108" s="47"/>
      <c r="ALS108" s="59"/>
      <c r="ALT108" s="594"/>
      <c r="ALU108" s="65"/>
      <c r="ALV108" s="7"/>
      <c r="ALW108" s="101"/>
      <c r="ALX108" s="13"/>
      <c r="ALY108" s="13"/>
      <c r="ALZ108" s="13"/>
      <c r="AMA108" s="13"/>
      <c r="AMB108" s="61"/>
      <c r="AMC108" s="47"/>
      <c r="AMD108" s="47"/>
      <c r="AME108" s="65"/>
      <c r="AMF108" s="47"/>
      <c r="AMG108" s="65"/>
      <c r="AMH108" s="65"/>
      <c r="AMI108" s="47"/>
      <c r="AMJ108" s="927"/>
      <c r="AMK108" s="65"/>
      <c r="AML108" s="65"/>
      <c r="AMM108" s="47"/>
      <c r="AMN108" s="47"/>
      <c r="AMO108" s="47"/>
      <c r="AMP108" s="47"/>
      <c r="AMQ108" s="593"/>
      <c r="AMR108" s="593"/>
      <c r="AMS108" s="143"/>
      <c r="AMT108" s="143"/>
      <c r="AMU108" s="65"/>
      <c r="AMV108" s="65"/>
      <c r="AMW108" s="594"/>
      <c r="AMX108" s="65"/>
      <c r="AMY108" s="47"/>
      <c r="AMZ108" s="47"/>
      <c r="ANA108" s="47"/>
      <c r="ANB108" s="59"/>
      <c r="ANC108" s="594"/>
      <c r="AND108" s="65"/>
      <c r="ANE108" s="7"/>
      <c r="ANF108" s="101"/>
      <c r="ANG108" s="13"/>
      <c r="ANH108" s="13"/>
      <c r="ANI108" s="13"/>
      <c r="ANJ108" s="13"/>
      <c r="ANK108" s="61"/>
      <c r="ANL108" s="47"/>
      <c r="ANM108" s="47"/>
      <c r="ANN108" s="65"/>
      <c r="ANO108" s="47"/>
      <c r="ANP108" s="65"/>
      <c r="ANQ108" s="65"/>
      <c r="ANR108" s="47"/>
      <c r="ANS108" s="927"/>
      <c r="ANT108" s="65"/>
      <c r="ANU108" s="65"/>
      <c r="ANV108" s="47"/>
      <c r="ANW108" s="47"/>
      <c r="ANX108" s="47"/>
      <c r="ANY108" s="47"/>
      <c r="ANZ108" s="593"/>
      <c r="AOA108" s="593"/>
      <c r="AOB108" s="143"/>
      <c r="AOC108" s="143"/>
      <c r="AOD108" s="65"/>
      <c r="AOE108" s="65"/>
      <c r="AOF108" s="594"/>
      <c r="AOG108" s="65"/>
      <c r="AOH108" s="47"/>
      <c r="AOI108" s="47"/>
      <c r="AOJ108" s="47"/>
      <c r="AOK108" s="59"/>
      <c r="AOL108" s="594"/>
      <c r="AOM108" s="65"/>
      <c r="AON108" s="7"/>
      <c r="AOO108" s="101"/>
      <c r="AOP108" s="13"/>
      <c r="AOQ108" s="13"/>
      <c r="AOR108" s="13"/>
      <c r="AOS108" s="13"/>
      <c r="AOT108" s="61"/>
      <c r="AOU108" s="47"/>
      <c r="AOV108" s="47"/>
      <c r="AOW108" s="65"/>
      <c r="AOX108" s="47"/>
      <c r="AOY108" s="65"/>
      <c r="AOZ108" s="65"/>
      <c r="APA108" s="47"/>
      <c r="APB108" s="927"/>
      <c r="APC108" s="65"/>
      <c r="APD108" s="65"/>
      <c r="APE108" s="47"/>
      <c r="APF108" s="47"/>
      <c r="APG108" s="47"/>
      <c r="APH108" s="47"/>
      <c r="API108" s="593"/>
      <c r="APJ108" s="593"/>
      <c r="APK108" s="143"/>
      <c r="APL108" s="143"/>
      <c r="APM108" s="65"/>
      <c r="APN108" s="65"/>
      <c r="APO108" s="594"/>
      <c r="APP108" s="65"/>
      <c r="APQ108" s="47"/>
      <c r="APR108" s="47"/>
      <c r="APS108" s="47"/>
      <c r="APT108" s="59"/>
      <c r="APU108" s="594"/>
      <c r="APV108" s="65"/>
      <c r="APW108" s="7"/>
      <c r="APX108" s="101"/>
      <c r="APY108" s="13"/>
      <c r="APZ108" s="13"/>
      <c r="AQA108" s="13"/>
      <c r="AQB108" s="13"/>
      <c r="AQC108" s="61"/>
      <c r="AQD108" s="47"/>
      <c r="AQE108" s="47"/>
      <c r="AQF108" s="65"/>
      <c r="AQG108" s="47"/>
      <c r="AQH108" s="65"/>
      <c r="AQI108" s="65"/>
      <c r="AQJ108" s="47"/>
      <c r="AQK108" s="927"/>
      <c r="AQL108" s="65"/>
      <c r="AQM108" s="65"/>
      <c r="AQN108" s="47"/>
      <c r="AQO108" s="47"/>
      <c r="AQP108" s="47"/>
      <c r="AQQ108" s="47"/>
      <c r="AQR108" s="593"/>
      <c r="AQS108" s="593"/>
      <c r="AQT108" s="143"/>
      <c r="AQU108" s="143"/>
      <c r="AQV108" s="65"/>
      <c r="AQW108" s="65"/>
      <c r="AQX108" s="594"/>
      <c r="AQY108" s="65"/>
      <c r="AQZ108" s="47"/>
      <c r="ARA108" s="47"/>
      <c r="ARB108" s="47"/>
      <c r="ARC108" s="59"/>
      <c r="ARD108" s="594"/>
      <c r="ARE108" s="65"/>
      <c r="ARF108" s="7"/>
      <c r="ARG108" s="101"/>
      <c r="ARH108" s="13"/>
      <c r="ARI108" s="13"/>
      <c r="ARJ108" s="13"/>
      <c r="ARK108" s="13"/>
      <c r="ARL108" s="61"/>
      <c r="ARM108" s="47"/>
      <c r="ARN108" s="47"/>
      <c r="ARO108" s="65"/>
      <c r="ARP108" s="47"/>
      <c r="ARQ108" s="65"/>
      <c r="ARR108" s="65"/>
      <c r="ARS108" s="47"/>
      <c r="ART108" s="927"/>
      <c r="ARU108" s="65"/>
      <c r="ARV108" s="65"/>
      <c r="ARW108" s="47"/>
      <c r="ARX108" s="47"/>
      <c r="ARY108" s="47"/>
      <c r="ARZ108" s="47"/>
      <c r="ASA108" s="593"/>
      <c r="ASB108" s="593"/>
      <c r="ASC108" s="143"/>
      <c r="ASD108" s="143"/>
      <c r="ASE108" s="65"/>
      <c r="ASF108" s="65"/>
      <c r="ASG108" s="594"/>
      <c r="ASH108" s="65"/>
      <c r="ASI108" s="47"/>
      <c r="ASJ108" s="47"/>
      <c r="ASK108" s="47"/>
      <c r="ASL108" s="59"/>
      <c r="ASM108" s="594"/>
      <c r="ASN108" s="65"/>
      <c r="ASO108" s="7"/>
      <c r="ASP108" s="101"/>
      <c r="ASQ108" s="13"/>
      <c r="ASR108" s="13"/>
      <c r="ASS108" s="13"/>
      <c r="AST108" s="13"/>
      <c r="ASU108" s="61"/>
      <c r="ASV108" s="47"/>
      <c r="ASW108" s="47"/>
      <c r="ASX108" s="65"/>
      <c r="ASY108" s="47"/>
      <c r="ASZ108" s="65"/>
      <c r="ATA108" s="65"/>
      <c r="ATB108" s="47"/>
      <c r="ATC108" s="927"/>
      <c r="ATD108" s="65"/>
      <c r="ATE108" s="65"/>
      <c r="ATF108" s="47"/>
      <c r="ATG108" s="47"/>
      <c r="ATH108" s="47"/>
      <c r="ATI108" s="47"/>
      <c r="ATJ108" s="593"/>
      <c r="ATK108" s="593"/>
      <c r="ATL108" s="143"/>
      <c r="ATM108" s="143"/>
      <c r="ATN108" s="65"/>
      <c r="ATO108" s="65"/>
      <c r="ATP108" s="594"/>
      <c r="ATQ108" s="65"/>
      <c r="ATR108" s="47"/>
      <c r="ATS108" s="47"/>
      <c r="ATT108" s="47"/>
      <c r="ATU108" s="59"/>
      <c r="ATV108" s="594"/>
      <c r="ATW108" s="65"/>
      <c r="ATX108" s="7"/>
      <c r="ATY108" s="101"/>
      <c r="ATZ108" s="13"/>
      <c r="AUA108" s="13"/>
      <c r="AUB108" s="13"/>
      <c r="AUC108" s="13"/>
      <c r="AUD108" s="61"/>
      <c r="AUE108" s="47"/>
      <c r="AUF108" s="47"/>
      <c r="AUG108" s="65"/>
      <c r="AUH108" s="47"/>
      <c r="AUI108" s="65"/>
      <c r="AUJ108" s="65"/>
      <c r="AUK108" s="47"/>
      <c r="AUL108" s="927"/>
      <c r="AUM108" s="65"/>
      <c r="AUN108" s="65"/>
      <c r="AUO108" s="47"/>
      <c r="AUP108" s="47"/>
      <c r="AUQ108" s="47"/>
      <c r="AUR108" s="47"/>
      <c r="AUS108" s="593"/>
      <c r="AUT108" s="593"/>
      <c r="AUU108" s="143"/>
      <c r="AUV108" s="143"/>
      <c r="AUW108" s="65"/>
      <c r="AUX108" s="65"/>
      <c r="AUY108" s="594"/>
      <c r="AUZ108" s="65"/>
      <c r="AVA108" s="47"/>
      <c r="AVB108" s="47"/>
      <c r="AVC108" s="47"/>
      <c r="AVD108" s="59"/>
      <c r="AVE108" s="594"/>
      <c r="AVF108" s="65"/>
      <c r="AVG108" s="7"/>
      <c r="AVH108" s="101"/>
      <c r="AVI108" s="13"/>
      <c r="AVJ108" s="13"/>
      <c r="AVK108" s="13"/>
      <c r="AVL108" s="13"/>
      <c r="AVM108" s="61"/>
      <c r="AVN108" s="47"/>
      <c r="AVO108" s="47"/>
      <c r="AVP108" s="65"/>
      <c r="AVQ108" s="47"/>
      <c r="AVR108" s="65"/>
      <c r="AVS108" s="65"/>
      <c r="AVT108" s="47"/>
      <c r="AVU108" s="927"/>
      <c r="AVV108" s="65"/>
      <c r="AVW108" s="65"/>
      <c r="AVX108" s="47"/>
      <c r="AVY108" s="47"/>
      <c r="AVZ108" s="47"/>
      <c r="AWA108" s="47"/>
      <c r="AWB108" s="593"/>
      <c r="AWC108" s="593"/>
      <c r="AWD108" s="143"/>
      <c r="AWE108" s="143"/>
      <c r="AWF108" s="65"/>
      <c r="AWG108" s="65"/>
      <c r="AWH108" s="594"/>
      <c r="AWI108" s="65"/>
      <c r="AWJ108" s="47"/>
      <c r="AWK108" s="47"/>
      <c r="AWL108" s="47"/>
      <c r="AWM108" s="59"/>
      <c r="AWN108" s="594"/>
      <c r="AWO108" s="65"/>
      <c r="AWP108" s="7"/>
      <c r="AWQ108" s="101"/>
      <c r="AWR108" s="13"/>
      <c r="AWS108" s="13"/>
      <c r="AWT108" s="13"/>
      <c r="AWU108" s="13"/>
      <c r="AWV108" s="61"/>
      <c r="AWW108" s="47"/>
      <c r="AWX108" s="47"/>
      <c r="AWY108" s="65"/>
      <c r="AWZ108" s="47"/>
      <c r="AXA108" s="65"/>
      <c r="AXB108" s="65"/>
      <c r="AXC108" s="47"/>
      <c r="AXD108" s="927"/>
      <c r="AXE108" s="65"/>
      <c r="AXF108" s="65"/>
      <c r="AXG108" s="47"/>
      <c r="AXH108" s="47"/>
      <c r="AXI108" s="47"/>
      <c r="AXJ108" s="47"/>
      <c r="AXK108" s="593"/>
      <c r="AXL108" s="593"/>
      <c r="AXM108" s="143"/>
      <c r="AXN108" s="143"/>
      <c r="AXO108" s="65"/>
      <c r="AXP108" s="65"/>
      <c r="AXQ108" s="594"/>
      <c r="AXR108" s="65"/>
      <c r="AXS108" s="47"/>
      <c r="AXT108" s="47"/>
      <c r="AXU108" s="47"/>
      <c r="AXV108" s="59"/>
      <c r="AXW108" s="594"/>
      <c r="AXX108" s="65"/>
      <c r="AXY108" s="7"/>
      <c r="AXZ108" s="101"/>
      <c r="AYA108" s="13"/>
      <c r="AYB108" s="13"/>
      <c r="AYC108" s="13"/>
      <c r="AYD108" s="13"/>
      <c r="AYE108" s="61"/>
      <c r="AYF108" s="47"/>
      <c r="AYG108" s="47"/>
      <c r="AYH108" s="65"/>
      <c r="AYI108" s="47"/>
      <c r="AYJ108" s="65"/>
      <c r="AYK108" s="65"/>
      <c r="AYL108" s="47"/>
      <c r="AYM108" s="927"/>
      <c r="AYN108" s="65"/>
      <c r="AYO108" s="65"/>
      <c r="AYP108" s="47"/>
      <c r="AYQ108" s="47"/>
      <c r="AYR108" s="47"/>
      <c r="AYS108" s="47"/>
      <c r="AYT108" s="593"/>
      <c r="AYU108" s="593"/>
      <c r="AYV108" s="143"/>
      <c r="AYW108" s="143"/>
      <c r="AYX108" s="65"/>
      <c r="AYY108" s="65"/>
      <c r="AYZ108" s="594"/>
      <c r="AZA108" s="65"/>
      <c r="AZB108" s="47"/>
      <c r="AZC108" s="47"/>
      <c r="AZD108" s="47"/>
      <c r="AZE108" s="59"/>
      <c r="AZF108" s="594"/>
      <c r="AZG108" s="65"/>
      <c r="AZH108" s="7"/>
      <c r="AZI108" s="101"/>
      <c r="AZJ108" s="13"/>
      <c r="AZK108" s="13"/>
      <c r="AZL108" s="13"/>
      <c r="AZM108" s="13"/>
      <c r="AZN108" s="61"/>
      <c r="AZO108" s="47"/>
      <c r="AZP108" s="47"/>
      <c r="AZQ108" s="65"/>
      <c r="AZR108" s="47"/>
      <c r="AZS108" s="65"/>
      <c r="AZT108" s="65"/>
      <c r="AZU108" s="47"/>
      <c r="AZV108" s="927"/>
      <c r="AZW108" s="65"/>
      <c r="AZX108" s="65"/>
      <c r="AZY108" s="47"/>
      <c r="AZZ108" s="47"/>
      <c r="BAA108" s="47"/>
      <c r="BAB108" s="47"/>
      <c r="BAC108" s="593"/>
      <c r="BAD108" s="593"/>
      <c r="BAE108" s="143"/>
      <c r="BAF108" s="143"/>
      <c r="BAG108" s="65"/>
      <c r="BAH108" s="65"/>
      <c r="BAI108" s="594"/>
      <c r="BAJ108" s="65"/>
      <c r="BAK108" s="47"/>
      <c r="BAL108" s="47"/>
      <c r="BAM108" s="47"/>
      <c r="BAN108" s="59"/>
      <c r="BAO108" s="594"/>
      <c r="BAP108" s="65"/>
      <c r="BAQ108" s="7"/>
      <c r="BAR108" s="101"/>
      <c r="BAS108" s="13"/>
      <c r="BAT108" s="13"/>
      <c r="BAU108" s="13"/>
      <c r="BAV108" s="13"/>
      <c r="BAW108" s="61"/>
      <c r="BAX108" s="47"/>
      <c r="BAY108" s="47"/>
      <c r="BAZ108" s="65"/>
      <c r="BBA108" s="47"/>
      <c r="BBB108" s="65"/>
      <c r="BBC108" s="65"/>
      <c r="BBD108" s="47"/>
      <c r="BBE108" s="927"/>
      <c r="BBF108" s="65"/>
      <c r="BBG108" s="65"/>
      <c r="BBH108" s="47"/>
      <c r="BBI108" s="47"/>
      <c r="BBJ108" s="47"/>
      <c r="BBK108" s="47"/>
      <c r="BBL108" s="593"/>
      <c r="BBM108" s="593"/>
      <c r="BBN108" s="143"/>
      <c r="BBO108" s="143"/>
      <c r="BBP108" s="65"/>
      <c r="BBQ108" s="65"/>
      <c r="BBR108" s="594"/>
      <c r="BBS108" s="65"/>
      <c r="BBT108" s="47"/>
      <c r="BBU108" s="47"/>
      <c r="BBV108" s="47"/>
      <c r="BBW108" s="59"/>
      <c r="BBX108" s="594"/>
      <c r="BBY108" s="65"/>
      <c r="BBZ108" s="7"/>
      <c r="BCA108" s="101"/>
      <c r="BCB108" s="13"/>
      <c r="BCC108" s="13"/>
      <c r="BCD108" s="13"/>
      <c r="BCE108" s="13"/>
      <c r="BCF108" s="61"/>
      <c r="BCG108" s="47"/>
      <c r="BCH108" s="47"/>
      <c r="BCI108" s="65"/>
      <c r="BCJ108" s="47"/>
      <c r="BCK108" s="65"/>
      <c r="BCL108" s="65"/>
      <c r="BCM108" s="47"/>
      <c r="BCN108" s="927"/>
      <c r="BCO108" s="65"/>
      <c r="BCP108" s="65"/>
      <c r="BCQ108" s="47"/>
      <c r="BCR108" s="47"/>
      <c r="BCS108" s="47"/>
      <c r="BCT108" s="47"/>
      <c r="BCU108" s="593"/>
      <c r="BCV108" s="593"/>
      <c r="BCW108" s="143"/>
      <c r="BCX108" s="143"/>
      <c r="BCY108" s="65"/>
      <c r="BCZ108" s="65"/>
      <c r="BDA108" s="594"/>
      <c r="BDB108" s="65"/>
      <c r="BDC108" s="47"/>
      <c r="BDD108" s="47"/>
      <c r="BDE108" s="47"/>
      <c r="BDF108" s="59"/>
      <c r="BDG108" s="594"/>
      <c r="BDH108" s="65"/>
      <c r="BDI108" s="7"/>
      <c r="BDJ108" s="101"/>
      <c r="BDK108" s="13"/>
      <c r="BDL108" s="13"/>
      <c r="BDM108" s="13"/>
      <c r="BDN108" s="13"/>
      <c r="BDO108" s="61"/>
      <c r="BDP108" s="47"/>
      <c r="BDQ108" s="47"/>
      <c r="BDR108" s="65"/>
      <c r="BDS108" s="47"/>
      <c r="BDT108" s="65"/>
      <c r="BDU108" s="65"/>
      <c r="BDV108" s="47"/>
      <c r="BDW108" s="927"/>
      <c r="BDX108" s="65"/>
      <c r="BDY108" s="65"/>
      <c r="BDZ108" s="47"/>
      <c r="BEA108" s="47"/>
      <c r="BEB108" s="47"/>
      <c r="BEC108" s="47"/>
      <c r="BED108" s="593"/>
      <c r="BEE108" s="593"/>
      <c r="BEF108" s="143"/>
      <c r="BEG108" s="143"/>
      <c r="BEH108" s="65"/>
      <c r="BEI108" s="65"/>
      <c r="BEJ108" s="594"/>
      <c r="BEK108" s="65"/>
      <c r="BEL108" s="47"/>
      <c r="BEM108" s="47"/>
      <c r="BEN108" s="47"/>
      <c r="BEO108" s="59"/>
      <c r="BEP108" s="594"/>
      <c r="BEQ108" s="65"/>
      <c r="BER108" s="7"/>
      <c r="BES108" s="101"/>
      <c r="BET108" s="13"/>
      <c r="BEU108" s="13"/>
      <c r="BEV108" s="13"/>
      <c r="BEW108" s="13"/>
      <c r="BEX108" s="61"/>
      <c r="BEY108" s="47"/>
      <c r="BEZ108" s="47"/>
      <c r="BFA108" s="65"/>
      <c r="BFB108" s="47"/>
      <c r="BFC108" s="65"/>
      <c r="BFD108" s="65"/>
      <c r="BFE108" s="47"/>
      <c r="BFF108" s="927"/>
      <c r="BFG108" s="65"/>
      <c r="BFH108" s="65"/>
      <c r="BFI108" s="47"/>
      <c r="BFJ108" s="47"/>
      <c r="BFK108" s="47"/>
      <c r="BFL108" s="47"/>
      <c r="BFM108" s="593"/>
      <c r="BFN108" s="593"/>
      <c r="BFO108" s="143"/>
      <c r="BFP108" s="143"/>
      <c r="BFQ108" s="65"/>
      <c r="BFR108" s="65"/>
      <c r="BFS108" s="594"/>
      <c r="BFT108" s="65"/>
      <c r="BFU108" s="47"/>
      <c r="BFV108" s="47"/>
      <c r="BFW108" s="47"/>
      <c r="BFX108" s="59"/>
      <c r="BFY108" s="594"/>
      <c r="BFZ108" s="65"/>
      <c r="BGA108" s="7"/>
      <c r="BGB108" s="101"/>
      <c r="BGC108" s="13"/>
      <c r="BGD108" s="13"/>
      <c r="BGE108" s="13"/>
      <c r="BGF108" s="13"/>
      <c r="BGG108" s="61"/>
      <c r="BGH108" s="47"/>
      <c r="BGI108" s="47"/>
      <c r="BGJ108" s="65"/>
      <c r="BGK108" s="47"/>
      <c r="BGL108" s="65"/>
      <c r="BGM108" s="65"/>
      <c r="BGN108" s="47"/>
      <c r="BGO108" s="927"/>
      <c r="BGP108" s="65"/>
      <c r="BGQ108" s="65"/>
      <c r="BGR108" s="47"/>
      <c r="BGS108" s="47"/>
      <c r="BGT108" s="47"/>
      <c r="BGU108" s="47"/>
      <c r="BGV108" s="593"/>
      <c r="BGW108" s="593"/>
      <c r="BGX108" s="143"/>
      <c r="BGY108" s="143"/>
      <c r="BGZ108" s="65"/>
      <c r="BHA108" s="65"/>
      <c r="BHB108" s="594"/>
      <c r="BHC108" s="65"/>
      <c r="BHD108" s="47"/>
      <c r="BHE108" s="47"/>
      <c r="BHF108" s="47"/>
      <c r="BHG108" s="59"/>
      <c r="BHH108" s="594"/>
      <c r="BHI108" s="65"/>
      <c r="BHJ108" s="7"/>
      <c r="BHK108" s="101"/>
      <c r="BHL108" s="13"/>
      <c r="BHM108" s="13"/>
      <c r="BHN108" s="13"/>
      <c r="BHO108" s="13"/>
      <c r="BHP108" s="61"/>
      <c r="BHQ108" s="47"/>
      <c r="BHR108" s="47"/>
      <c r="BHS108" s="65"/>
      <c r="BHT108" s="47"/>
      <c r="BHU108" s="65"/>
      <c r="BHV108" s="65"/>
      <c r="BHW108" s="47"/>
      <c r="BHX108" s="927"/>
      <c r="BHY108" s="65"/>
      <c r="BHZ108" s="65"/>
      <c r="BIA108" s="47"/>
      <c r="BIB108" s="47"/>
      <c r="BIC108" s="47"/>
      <c r="BID108" s="47"/>
      <c r="BIE108" s="593"/>
      <c r="BIF108" s="593"/>
      <c r="BIG108" s="143"/>
      <c r="BIH108" s="143"/>
      <c r="BII108" s="65"/>
      <c r="BIJ108" s="65"/>
      <c r="BIK108" s="594"/>
      <c r="BIL108" s="65"/>
      <c r="BIM108" s="47"/>
      <c r="BIN108" s="47"/>
      <c r="BIO108" s="47"/>
      <c r="BIP108" s="59"/>
      <c r="BIQ108" s="594"/>
      <c r="BIR108" s="65"/>
      <c r="BIS108" s="7"/>
      <c r="BIT108" s="101"/>
      <c r="BIU108" s="13"/>
      <c r="BIV108" s="13"/>
      <c r="BIW108" s="13"/>
      <c r="BIX108" s="13"/>
      <c r="BIY108" s="61"/>
      <c r="BIZ108" s="47"/>
      <c r="BJA108" s="47"/>
      <c r="BJB108" s="65"/>
      <c r="BJC108" s="47"/>
      <c r="BJD108" s="65"/>
      <c r="BJE108" s="65"/>
      <c r="BJF108" s="47"/>
      <c r="BJG108" s="927"/>
      <c r="BJH108" s="65"/>
      <c r="BJI108" s="65"/>
      <c r="BJJ108" s="47"/>
      <c r="BJK108" s="47"/>
      <c r="BJL108" s="47"/>
      <c r="BJM108" s="47"/>
      <c r="BJN108" s="593"/>
      <c r="BJO108" s="593"/>
      <c r="BJP108" s="143"/>
      <c r="BJQ108" s="143"/>
      <c r="BJR108" s="65"/>
      <c r="BJS108" s="65"/>
      <c r="BJT108" s="594"/>
      <c r="BJU108" s="65"/>
      <c r="BJV108" s="47"/>
      <c r="BJW108" s="47"/>
      <c r="BJX108" s="47"/>
      <c r="BJY108" s="59"/>
      <c r="BJZ108" s="594"/>
      <c r="BKA108" s="65"/>
      <c r="BKB108" s="7"/>
      <c r="BKC108" s="101"/>
      <c r="BKD108" s="13"/>
      <c r="BKE108" s="13"/>
      <c r="BKF108" s="13"/>
      <c r="BKG108" s="13"/>
      <c r="BKH108" s="61"/>
      <c r="BKI108" s="47"/>
      <c r="BKJ108" s="47"/>
      <c r="BKK108" s="65"/>
      <c r="BKL108" s="47"/>
      <c r="BKM108" s="65"/>
      <c r="BKN108" s="65"/>
      <c r="BKO108" s="47"/>
      <c r="BKP108" s="927"/>
      <c r="BKQ108" s="65"/>
      <c r="BKR108" s="65"/>
      <c r="BKS108" s="47"/>
      <c r="BKT108" s="47"/>
      <c r="BKU108" s="47"/>
      <c r="BKV108" s="47"/>
      <c r="BKW108" s="593"/>
      <c r="BKX108" s="593"/>
      <c r="BKY108" s="143"/>
      <c r="BKZ108" s="143"/>
      <c r="BLA108" s="65"/>
      <c r="BLB108" s="65"/>
      <c r="BLC108" s="594"/>
      <c r="BLD108" s="65"/>
      <c r="BLE108" s="47"/>
      <c r="BLF108" s="47"/>
      <c r="BLG108" s="47"/>
      <c r="BLH108" s="59"/>
      <c r="BLI108" s="594"/>
      <c r="BLJ108" s="65"/>
      <c r="BLK108" s="7"/>
      <c r="BLL108" s="101"/>
      <c r="BLM108" s="13"/>
      <c r="BLN108" s="13"/>
      <c r="BLO108" s="13"/>
      <c r="BLP108" s="13"/>
      <c r="BLQ108" s="61"/>
      <c r="BLR108" s="47"/>
      <c r="BLS108" s="47"/>
      <c r="BLT108" s="65"/>
      <c r="BLU108" s="47"/>
      <c r="BLV108" s="65"/>
      <c r="BLW108" s="65"/>
      <c r="BLX108" s="47"/>
      <c r="BLY108" s="927"/>
      <c r="BLZ108" s="65"/>
      <c r="BMA108" s="65"/>
      <c r="BMB108" s="47"/>
      <c r="BMC108" s="47"/>
      <c r="BMD108" s="47"/>
      <c r="BME108" s="47"/>
      <c r="BMF108" s="593"/>
      <c r="BMG108" s="593"/>
      <c r="BMH108" s="143"/>
      <c r="BMI108" s="143"/>
      <c r="BMJ108" s="65"/>
      <c r="BMK108" s="65"/>
      <c r="BML108" s="594"/>
      <c r="BMM108" s="65"/>
      <c r="BMN108" s="47"/>
      <c r="BMO108" s="47"/>
      <c r="BMP108" s="47"/>
      <c r="BMQ108" s="59"/>
      <c r="BMR108" s="594"/>
      <c r="BMS108" s="65"/>
      <c r="BMT108" s="7"/>
      <c r="BMU108" s="101"/>
      <c r="BMV108" s="13"/>
      <c r="BMW108" s="13"/>
      <c r="BMX108" s="13"/>
      <c r="BMY108" s="13"/>
      <c r="BMZ108" s="61"/>
      <c r="BNA108" s="47"/>
      <c r="BNB108" s="47"/>
      <c r="BNC108" s="65"/>
      <c r="BND108" s="47"/>
      <c r="BNE108" s="65"/>
      <c r="BNF108" s="65"/>
      <c r="BNG108" s="47"/>
      <c r="BNH108" s="927"/>
      <c r="BNI108" s="65"/>
      <c r="BNJ108" s="65"/>
      <c r="BNK108" s="47"/>
      <c r="BNL108" s="47"/>
      <c r="BNM108" s="47"/>
      <c r="BNN108" s="47"/>
      <c r="BNO108" s="593"/>
      <c r="BNP108" s="593"/>
      <c r="BNQ108" s="143"/>
      <c r="BNR108" s="143"/>
      <c r="BNS108" s="65"/>
      <c r="BNT108" s="65"/>
      <c r="BNU108" s="594"/>
      <c r="BNV108" s="65"/>
      <c r="BNW108" s="47"/>
      <c r="BNX108" s="47"/>
      <c r="BNY108" s="47"/>
      <c r="BNZ108" s="59"/>
      <c r="BOA108" s="594"/>
      <c r="BOB108" s="65"/>
      <c r="BOC108" s="7"/>
      <c r="BOD108" s="101"/>
      <c r="BOE108" s="13"/>
      <c r="BOF108" s="13"/>
      <c r="BOG108" s="13"/>
      <c r="BOH108" s="13"/>
      <c r="BOI108" s="61"/>
      <c r="BOJ108" s="47"/>
      <c r="BOK108" s="47"/>
      <c r="BOL108" s="65"/>
      <c r="BOM108" s="47"/>
      <c r="BON108" s="65"/>
      <c r="BOO108" s="65"/>
      <c r="BOP108" s="47"/>
      <c r="BOQ108" s="927"/>
      <c r="BOR108" s="65"/>
      <c r="BOS108" s="65"/>
      <c r="BOT108" s="47"/>
      <c r="BOU108" s="47"/>
      <c r="BOV108" s="47"/>
      <c r="BOW108" s="47"/>
      <c r="BOX108" s="593"/>
      <c r="BOY108" s="593"/>
      <c r="BOZ108" s="143"/>
      <c r="BPA108" s="143"/>
      <c r="BPB108" s="65"/>
      <c r="BPC108" s="65"/>
      <c r="BPD108" s="594"/>
      <c r="BPE108" s="65"/>
      <c r="BPF108" s="47"/>
      <c r="BPG108" s="47"/>
      <c r="BPH108" s="47"/>
      <c r="BPI108" s="59"/>
      <c r="BPJ108" s="594"/>
      <c r="BPK108" s="65"/>
      <c r="BPL108" s="7"/>
      <c r="BPM108" s="101"/>
      <c r="BPN108" s="13"/>
      <c r="BPO108" s="13"/>
      <c r="BPP108" s="13"/>
      <c r="BPQ108" s="13"/>
      <c r="BPR108" s="61"/>
      <c r="BPS108" s="47"/>
      <c r="BPT108" s="47"/>
      <c r="BPU108" s="65"/>
      <c r="BPV108" s="47"/>
      <c r="BPW108" s="65"/>
      <c r="BPX108" s="65"/>
      <c r="BPY108" s="47"/>
      <c r="BPZ108" s="927"/>
      <c r="BQA108" s="65"/>
      <c r="BQB108" s="65"/>
      <c r="BQC108" s="47"/>
      <c r="BQD108" s="47"/>
      <c r="BQE108" s="47"/>
      <c r="BQF108" s="47"/>
      <c r="BQG108" s="593"/>
      <c r="BQH108" s="593"/>
      <c r="BQI108" s="143"/>
      <c r="BQJ108" s="143"/>
      <c r="BQK108" s="65"/>
      <c r="BQL108" s="65"/>
      <c r="BQM108" s="594"/>
      <c r="BQN108" s="65"/>
      <c r="BQO108" s="47"/>
      <c r="BQP108" s="47"/>
      <c r="BQQ108" s="47"/>
      <c r="BQR108" s="59"/>
      <c r="BQS108" s="594"/>
      <c r="BQT108" s="65"/>
      <c r="BQU108" s="7"/>
      <c r="BQV108" s="101"/>
      <c r="BQW108" s="13"/>
      <c r="BQX108" s="13"/>
      <c r="BQY108" s="13"/>
      <c r="BQZ108" s="13"/>
      <c r="BRA108" s="61"/>
      <c r="BRB108" s="47"/>
      <c r="BRC108" s="47"/>
      <c r="BRD108" s="65"/>
      <c r="BRE108" s="47"/>
      <c r="BRF108" s="65"/>
      <c r="BRG108" s="65"/>
      <c r="BRH108" s="47"/>
      <c r="BRI108" s="927"/>
      <c r="BRJ108" s="65"/>
      <c r="BRK108" s="65"/>
      <c r="BRL108" s="47"/>
      <c r="BRM108" s="47"/>
      <c r="BRN108" s="47"/>
      <c r="BRO108" s="47"/>
      <c r="BRP108" s="593"/>
      <c r="BRQ108" s="593"/>
      <c r="BRR108" s="143"/>
      <c r="BRS108" s="143"/>
      <c r="BRT108" s="65"/>
      <c r="BRU108" s="65"/>
      <c r="BRV108" s="594"/>
      <c r="BRW108" s="65"/>
      <c r="BRX108" s="47"/>
      <c r="BRY108" s="47"/>
      <c r="BRZ108" s="47"/>
      <c r="BSA108" s="59"/>
      <c r="BSB108" s="594"/>
      <c r="BSC108" s="65"/>
      <c r="BSD108" s="7"/>
      <c r="BSE108" s="101"/>
      <c r="BSF108" s="13"/>
      <c r="BSG108" s="13"/>
      <c r="BSH108" s="13"/>
      <c r="BSI108" s="13"/>
      <c r="BSJ108" s="61"/>
      <c r="BSK108" s="47"/>
      <c r="BSL108" s="47"/>
      <c r="BSM108" s="65"/>
      <c r="BSN108" s="47"/>
      <c r="BSO108" s="65"/>
      <c r="BSP108" s="65"/>
      <c r="BSQ108" s="47"/>
      <c r="BSR108" s="927"/>
      <c r="BSS108" s="65"/>
      <c r="BST108" s="65"/>
      <c r="BSU108" s="47"/>
      <c r="BSV108" s="47"/>
      <c r="BSW108" s="47"/>
      <c r="BSX108" s="47"/>
      <c r="BSY108" s="593"/>
      <c r="BSZ108" s="593"/>
      <c r="BTA108" s="143"/>
      <c r="BTB108" s="143"/>
      <c r="BTC108" s="65"/>
      <c r="BTD108" s="65"/>
      <c r="BTE108" s="594"/>
      <c r="BTF108" s="65"/>
      <c r="BTG108" s="47"/>
      <c r="BTH108" s="47"/>
      <c r="BTI108" s="47"/>
      <c r="BTJ108" s="59"/>
      <c r="BTK108" s="594"/>
      <c r="BTL108" s="65"/>
      <c r="BTM108" s="7"/>
      <c r="BTN108" s="101"/>
      <c r="BTO108" s="13"/>
      <c r="BTP108" s="13"/>
      <c r="BTQ108" s="13"/>
      <c r="BTR108" s="13"/>
      <c r="BTS108" s="61"/>
      <c r="BTT108" s="47"/>
      <c r="BTU108" s="47"/>
      <c r="BTV108" s="65"/>
      <c r="BTW108" s="47"/>
      <c r="BTX108" s="65"/>
      <c r="BTY108" s="65"/>
      <c r="BTZ108" s="47"/>
      <c r="BUA108" s="927"/>
      <c r="BUB108" s="65"/>
      <c r="BUC108" s="65"/>
      <c r="BUD108" s="47"/>
      <c r="BUE108" s="47"/>
      <c r="BUF108" s="47"/>
      <c r="BUG108" s="47"/>
      <c r="BUH108" s="593"/>
      <c r="BUI108" s="593"/>
      <c r="BUJ108" s="143"/>
      <c r="BUK108" s="143"/>
      <c r="BUL108" s="65"/>
      <c r="BUM108" s="65"/>
      <c r="BUN108" s="594"/>
      <c r="BUO108" s="65"/>
      <c r="BUP108" s="47"/>
      <c r="BUQ108" s="47"/>
      <c r="BUR108" s="47"/>
      <c r="BUS108" s="59"/>
      <c r="BUT108" s="594"/>
      <c r="BUU108" s="65"/>
      <c r="BUV108" s="7"/>
      <c r="BUW108" s="101"/>
      <c r="BUX108" s="13"/>
      <c r="BUY108" s="13"/>
      <c r="BUZ108" s="13"/>
      <c r="BVA108" s="13"/>
      <c r="BVB108" s="61"/>
      <c r="BVC108" s="47"/>
      <c r="BVD108" s="47"/>
      <c r="BVE108" s="65"/>
      <c r="BVF108" s="47"/>
      <c r="BVG108" s="65"/>
      <c r="BVH108" s="65"/>
      <c r="BVI108" s="47"/>
      <c r="BVJ108" s="927"/>
      <c r="BVK108" s="65"/>
      <c r="BVL108" s="65"/>
      <c r="BVM108" s="47"/>
      <c r="BVN108" s="47"/>
      <c r="BVO108" s="47"/>
      <c r="BVP108" s="47"/>
      <c r="BVQ108" s="593"/>
      <c r="BVR108" s="593"/>
      <c r="BVS108" s="143"/>
      <c r="BVT108" s="143"/>
      <c r="BVU108" s="65"/>
      <c r="BVV108" s="65"/>
      <c r="BVW108" s="594"/>
      <c r="BVX108" s="65"/>
      <c r="BVY108" s="47"/>
      <c r="BVZ108" s="47"/>
      <c r="BWA108" s="47"/>
      <c r="BWB108" s="59"/>
      <c r="BWC108" s="594"/>
      <c r="BWD108" s="65"/>
      <c r="BWE108" s="7"/>
      <c r="BWF108" s="101"/>
      <c r="BWG108" s="13"/>
      <c r="BWH108" s="13"/>
      <c r="BWI108" s="13"/>
      <c r="BWJ108" s="13"/>
      <c r="BWK108" s="61"/>
      <c r="BWL108" s="47"/>
      <c r="BWM108" s="47"/>
      <c r="BWN108" s="65"/>
      <c r="BWO108" s="47"/>
      <c r="BWP108" s="65"/>
      <c r="BWQ108" s="65"/>
      <c r="BWR108" s="47"/>
      <c r="BWS108" s="927"/>
      <c r="BWT108" s="65"/>
      <c r="BWU108" s="65"/>
      <c r="BWV108" s="47"/>
      <c r="BWW108" s="47"/>
      <c r="BWX108" s="47"/>
      <c r="BWY108" s="47"/>
      <c r="BWZ108" s="593"/>
      <c r="BXA108" s="593"/>
      <c r="BXB108" s="143"/>
      <c r="BXC108" s="143"/>
      <c r="BXD108" s="65"/>
      <c r="BXE108" s="65"/>
      <c r="BXF108" s="594"/>
      <c r="BXG108" s="65"/>
      <c r="BXH108" s="47"/>
      <c r="BXI108" s="47"/>
      <c r="BXJ108" s="47"/>
      <c r="BXK108" s="59"/>
      <c r="BXL108" s="594"/>
      <c r="BXM108" s="65"/>
      <c r="BXN108" s="7"/>
      <c r="BXO108" s="101"/>
      <c r="BXP108" s="13"/>
      <c r="BXQ108" s="13"/>
      <c r="BXR108" s="13"/>
      <c r="BXS108" s="13"/>
      <c r="BXT108" s="61"/>
      <c r="BXU108" s="47"/>
      <c r="BXV108" s="47"/>
      <c r="BXW108" s="65"/>
      <c r="BXX108" s="47"/>
      <c r="BXY108" s="65"/>
      <c r="BXZ108" s="65"/>
      <c r="BYA108" s="47"/>
      <c r="BYB108" s="927"/>
      <c r="BYC108" s="65"/>
      <c r="BYD108" s="65"/>
      <c r="BYE108" s="47"/>
      <c r="BYF108" s="47"/>
      <c r="BYG108" s="47"/>
      <c r="BYH108" s="47"/>
      <c r="BYI108" s="593"/>
      <c r="BYJ108" s="593"/>
      <c r="BYK108" s="143"/>
      <c r="BYL108" s="143"/>
      <c r="BYM108" s="65"/>
      <c r="BYN108" s="65"/>
      <c r="BYO108" s="594"/>
      <c r="BYP108" s="65"/>
      <c r="BYQ108" s="47"/>
      <c r="BYR108" s="47"/>
      <c r="BYS108" s="47"/>
      <c r="BYT108" s="59"/>
      <c r="BYU108" s="594"/>
      <c r="BYV108" s="65"/>
      <c r="BYW108" s="7"/>
      <c r="BYX108" s="101"/>
      <c r="BYY108" s="13"/>
      <c r="BYZ108" s="13"/>
      <c r="BZA108" s="13"/>
      <c r="BZB108" s="13"/>
      <c r="BZC108" s="61"/>
      <c r="BZD108" s="47"/>
      <c r="BZE108" s="47"/>
      <c r="BZF108" s="65"/>
      <c r="BZG108" s="47"/>
      <c r="BZH108" s="65"/>
      <c r="BZI108" s="65"/>
      <c r="BZJ108" s="47"/>
      <c r="BZK108" s="927"/>
      <c r="BZL108" s="65"/>
      <c r="BZM108" s="65"/>
      <c r="BZN108" s="47"/>
      <c r="BZO108" s="47"/>
      <c r="BZP108" s="47"/>
      <c r="BZQ108" s="47"/>
      <c r="BZR108" s="593"/>
      <c r="BZS108" s="593"/>
      <c r="BZT108" s="143"/>
      <c r="BZU108" s="143"/>
      <c r="BZV108" s="65"/>
      <c r="BZW108" s="65"/>
      <c r="BZX108" s="594"/>
      <c r="BZY108" s="65"/>
      <c r="BZZ108" s="47"/>
      <c r="CAA108" s="47"/>
      <c r="CAB108" s="47"/>
      <c r="CAC108" s="59"/>
      <c r="CAD108" s="594"/>
      <c r="CAE108" s="65"/>
      <c r="CAF108" s="7"/>
      <c r="CAG108" s="101"/>
      <c r="CAH108" s="13"/>
      <c r="CAI108" s="13"/>
      <c r="CAJ108" s="13"/>
      <c r="CAK108" s="13"/>
      <c r="CAL108" s="61"/>
      <c r="CAM108" s="47"/>
      <c r="CAN108" s="47"/>
      <c r="CAO108" s="65"/>
      <c r="CAP108" s="47"/>
      <c r="CAQ108" s="65"/>
      <c r="CAR108" s="65"/>
      <c r="CAS108" s="47"/>
      <c r="CAT108" s="927"/>
      <c r="CAU108" s="65"/>
      <c r="CAV108" s="65"/>
      <c r="CAW108" s="47"/>
      <c r="CAX108" s="47"/>
      <c r="CAY108" s="47"/>
      <c r="CAZ108" s="47"/>
      <c r="CBA108" s="593"/>
      <c r="CBB108" s="593"/>
      <c r="CBC108" s="143"/>
      <c r="CBD108" s="143"/>
      <c r="CBE108" s="65"/>
      <c r="CBF108" s="65"/>
      <c r="CBG108" s="594"/>
      <c r="CBH108" s="65"/>
      <c r="CBI108" s="47"/>
      <c r="CBJ108" s="47"/>
      <c r="CBK108" s="47"/>
      <c r="CBL108" s="59"/>
      <c r="CBM108" s="594"/>
      <c r="CBN108" s="65"/>
      <c r="CBO108" s="7"/>
      <c r="CBP108" s="101"/>
      <c r="CBQ108" s="13"/>
      <c r="CBR108" s="13"/>
      <c r="CBS108" s="13"/>
      <c r="CBT108" s="13"/>
      <c r="CBU108" s="61"/>
      <c r="CBV108" s="47"/>
      <c r="CBW108" s="47"/>
      <c r="CBX108" s="65"/>
      <c r="CBY108" s="47"/>
      <c r="CBZ108" s="65"/>
      <c r="CCA108" s="65"/>
      <c r="CCB108" s="47"/>
      <c r="CCC108" s="927"/>
      <c r="CCD108" s="65"/>
      <c r="CCE108" s="65"/>
      <c r="CCF108" s="47"/>
      <c r="CCG108" s="47"/>
      <c r="CCH108" s="47"/>
      <c r="CCI108" s="47"/>
      <c r="CCJ108" s="593"/>
      <c r="CCK108" s="593"/>
      <c r="CCL108" s="143"/>
      <c r="CCM108" s="143"/>
      <c r="CCN108" s="65"/>
      <c r="CCO108" s="65"/>
      <c r="CCP108" s="594"/>
      <c r="CCQ108" s="65"/>
      <c r="CCR108" s="47"/>
      <c r="CCS108" s="47"/>
      <c r="CCT108" s="47"/>
      <c r="CCU108" s="59"/>
      <c r="CCV108" s="594"/>
      <c r="CCW108" s="65"/>
      <c r="CCX108" s="7"/>
      <c r="CCY108" s="101"/>
      <c r="CCZ108" s="13"/>
      <c r="CDA108" s="13"/>
      <c r="CDB108" s="13"/>
      <c r="CDC108" s="13"/>
      <c r="CDD108" s="61"/>
      <c r="CDE108" s="47"/>
      <c r="CDF108" s="47"/>
      <c r="CDG108" s="65"/>
      <c r="CDH108" s="47"/>
      <c r="CDI108" s="65"/>
      <c r="CDJ108" s="65"/>
      <c r="CDK108" s="47"/>
      <c r="CDL108" s="927"/>
      <c r="CDM108" s="65"/>
      <c r="CDN108" s="65"/>
      <c r="CDO108" s="47"/>
      <c r="CDP108" s="47"/>
      <c r="CDQ108" s="47"/>
      <c r="CDR108" s="47"/>
      <c r="CDS108" s="593"/>
      <c r="CDT108" s="593"/>
      <c r="CDU108" s="143"/>
      <c r="CDV108" s="143"/>
      <c r="CDW108" s="65"/>
      <c r="CDX108" s="65"/>
      <c r="CDY108" s="594"/>
      <c r="CDZ108" s="65"/>
      <c r="CEA108" s="47"/>
      <c r="CEB108" s="47"/>
      <c r="CEC108" s="47"/>
      <c r="CED108" s="59"/>
      <c r="CEE108" s="594"/>
      <c r="CEF108" s="65"/>
      <c r="CEG108" s="7"/>
      <c r="CEH108" s="101"/>
      <c r="CEI108" s="13"/>
      <c r="CEJ108" s="13"/>
      <c r="CEK108" s="13"/>
      <c r="CEL108" s="13"/>
      <c r="CEM108" s="61"/>
      <c r="CEN108" s="47"/>
      <c r="CEO108" s="47"/>
      <c r="CEP108" s="65"/>
      <c r="CEQ108" s="47"/>
      <c r="CER108" s="65"/>
      <c r="CES108" s="65"/>
      <c r="CET108" s="47"/>
      <c r="CEU108" s="927"/>
      <c r="CEV108" s="65"/>
      <c r="CEW108" s="65"/>
      <c r="CEX108" s="47"/>
      <c r="CEY108" s="47"/>
      <c r="CEZ108" s="47"/>
      <c r="CFA108" s="47"/>
      <c r="CFB108" s="593"/>
      <c r="CFC108" s="593"/>
      <c r="CFD108" s="143"/>
      <c r="CFE108" s="143"/>
      <c r="CFF108" s="65"/>
      <c r="CFG108" s="65"/>
      <c r="CFH108" s="594"/>
      <c r="CFI108" s="65"/>
      <c r="CFJ108" s="47"/>
      <c r="CFK108" s="47"/>
      <c r="CFL108" s="47"/>
      <c r="CFM108" s="59"/>
      <c r="CFN108" s="594"/>
      <c r="CFO108" s="65"/>
      <c r="CFP108" s="7"/>
      <c r="CFQ108" s="101"/>
      <c r="CFR108" s="13"/>
      <c r="CFS108" s="13"/>
      <c r="CFT108" s="13"/>
      <c r="CFU108" s="13"/>
      <c r="CFV108" s="61"/>
      <c r="CFW108" s="47"/>
      <c r="CFX108" s="47"/>
      <c r="CFY108" s="65"/>
      <c r="CFZ108" s="47"/>
      <c r="CGA108" s="65"/>
      <c r="CGB108" s="65"/>
      <c r="CGC108" s="47"/>
      <c r="CGD108" s="927"/>
      <c r="CGE108" s="65"/>
      <c r="CGF108" s="65"/>
      <c r="CGG108" s="47"/>
      <c r="CGH108" s="47"/>
      <c r="CGI108" s="47"/>
      <c r="CGJ108" s="47"/>
      <c r="CGK108" s="593"/>
      <c r="CGL108" s="593"/>
      <c r="CGM108" s="143"/>
      <c r="CGN108" s="143"/>
      <c r="CGO108" s="65"/>
      <c r="CGP108" s="65"/>
      <c r="CGQ108" s="594"/>
      <c r="CGR108" s="65"/>
      <c r="CGS108" s="47"/>
      <c r="CGT108" s="47"/>
      <c r="CGU108" s="47"/>
      <c r="CGV108" s="59"/>
      <c r="CGW108" s="594"/>
      <c r="CGX108" s="65"/>
      <c r="CGY108" s="7"/>
      <c r="CGZ108" s="101"/>
      <c r="CHA108" s="13"/>
      <c r="CHB108" s="13"/>
      <c r="CHC108" s="13"/>
      <c r="CHD108" s="13"/>
      <c r="CHE108" s="61"/>
      <c r="CHF108" s="47"/>
      <c r="CHG108" s="47"/>
      <c r="CHH108" s="65"/>
      <c r="CHI108" s="47"/>
      <c r="CHJ108" s="65"/>
      <c r="CHK108" s="65"/>
      <c r="CHL108" s="47"/>
      <c r="CHM108" s="927"/>
      <c r="CHN108" s="65"/>
      <c r="CHO108" s="65"/>
      <c r="CHP108" s="47"/>
      <c r="CHQ108" s="47"/>
      <c r="CHR108" s="47"/>
      <c r="CHS108" s="47"/>
      <c r="CHT108" s="593"/>
      <c r="CHU108" s="593"/>
      <c r="CHV108" s="143"/>
      <c r="CHW108" s="143"/>
      <c r="CHX108" s="65"/>
      <c r="CHY108" s="65"/>
      <c r="CHZ108" s="594"/>
      <c r="CIA108" s="65"/>
      <c r="CIB108" s="47"/>
      <c r="CIC108" s="47"/>
      <c r="CID108" s="47"/>
      <c r="CIE108" s="59"/>
      <c r="CIF108" s="594"/>
      <c r="CIG108" s="65"/>
      <c r="CIH108" s="7"/>
      <c r="CII108" s="101"/>
      <c r="CIJ108" s="13"/>
      <c r="CIK108" s="13"/>
      <c r="CIL108" s="13"/>
      <c r="CIM108" s="13"/>
      <c r="CIN108" s="61"/>
      <c r="CIO108" s="47"/>
      <c r="CIP108" s="47"/>
      <c r="CIQ108" s="65"/>
      <c r="CIR108" s="47"/>
      <c r="CIS108" s="65"/>
      <c r="CIT108" s="65"/>
      <c r="CIU108" s="47"/>
      <c r="CIV108" s="927"/>
      <c r="CIW108" s="65"/>
      <c r="CIX108" s="65"/>
      <c r="CIY108" s="47"/>
      <c r="CIZ108" s="47"/>
      <c r="CJA108" s="47"/>
      <c r="CJB108" s="47"/>
      <c r="CJC108" s="593"/>
      <c r="CJD108" s="593"/>
      <c r="CJE108" s="143"/>
      <c r="CJF108" s="143"/>
      <c r="CJG108" s="65"/>
      <c r="CJH108" s="65"/>
      <c r="CJI108" s="594"/>
      <c r="CJJ108" s="65"/>
      <c r="CJK108" s="47"/>
      <c r="CJL108" s="47"/>
      <c r="CJM108" s="47"/>
      <c r="CJN108" s="59"/>
      <c r="CJO108" s="594"/>
      <c r="CJP108" s="65"/>
      <c r="CJQ108" s="7"/>
      <c r="CJR108" s="101"/>
      <c r="CJS108" s="13"/>
      <c r="CJT108" s="13"/>
      <c r="CJU108" s="13"/>
      <c r="CJV108" s="13"/>
      <c r="CJW108" s="61"/>
      <c r="CJX108" s="47"/>
      <c r="CJY108" s="47"/>
      <c r="CJZ108" s="65"/>
      <c r="CKA108" s="47"/>
      <c r="CKB108" s="65"/>
      <c r="CKC108" s="65"/>
      <c r="CKD108" s="47"/>
      <c r="CKE108" s="927"/>
      <c r="CKF108" s="65"/>
      <c r="CKG108" s="65"/>
      <c r="CKH108" s="47"/>
      <c r="CKI108" s="47"/>
      <c r="CKJ108" s="47"/>
      <c r="CKK108" s="47"/>
      <c r="CKL108" s="593"/>
      <c r="CKM108" s="593"/>
      <c r="CKN108" s="143"/>
      <c r="CKO108" s="143"/>
      <c r="CKP108" s="65"/>
      <c r="CKQ108" s="65"/>
      <c r="CKR108" s="594"/>
      <c r="CKS108" s="65"/>
      <c r="CKT108" s="47"/>
      <c r="CKU108" s="47"/>
      <c r="CKV108" s="47"/>
      <c r="CKW108" s="59"/>
      <c r="CKX108" s="594"/>
      <c r="CKY108" s="65"/>
      <c r="CKZ108" s="7"/>
      <c r="CLA108" s="101"/>
      <c r="CLB108" s="13"/>
      <c r="CLC108" s="13"/>
      <c r="CLD108" s="13"/>
      <c r="CLE108" s="13"/>
      <c r="CLF108" s="61"/>
      <c r="CLG108" s="47"/>
      <c r="CLH108" s="47"/>
      <c r="CLI108" s="65"/>
      <c r="CLJ108" s="47"/>
      <c r="CLK108" s="65"/>
      <c r="CLL108" s="65"/>
      <c r="CLM108" s="47"/>
      <c r="CLN108" s="927"/>
      <c r="CLO108" s="65"/>
      <c r="CLP108" s="65"/>
      <c r="CLQ108" s="47"/>
      <c r="CLR108" s="47"/>
      <c r="CLS108" s="47"/>
      <c r="CLT108" s="47"/>
      <c r="CLU108" s="593"/>
      <c r="CLV108" s="593"/>
      <c r="CLW108" s="143"/>
      <c r="CLX108" s="143"/>
      <c r="CLY108" s="65"/>
      <c r="CLZ108" s="65"/>
      <c r="CMA108" s="594"/>
      <c r="CMB108" s="65"/>
      <c r="CMC108" s="47"/>
      <c r="CMD108" s="47"/>
      <c r="CME108" s="47"/>
      <c r="CMF108" s="59"/>
      <c r="CMG108" s="594"/>
      <c r="CMH108" s="65"/>
      <c r="CMI108" s="7"/>
      <c r="CMJ108" s="101"/>
      <c r="CMK108" s="13"/>
      <c r="CML108" s="13"/>
      <c r="CMM108" s="13"/>
      <c r="CMN108" s="13"/>
      <c r="CMO108" s="61"/>
      <c r="CMP108" s="47"/>
      <c r="CMQ108" s="47"/>
      <c r="CMR108" s="65"/>
      <c r="CMS108" s="47"/>
      <c r="CMT108" s="65"/>
      <c r="CMU108" s="65"/>
      <c r="CMV108" s="47"/>
      <c r="CMW108" s="927"/>
      <c r="CMX108" s="65"/>
      <c r="CMY108" s="65"/>
      <c r="CMZ108" s="47"/>
      <c r="CNA108" s="47"/>
      <c r="CNB108" s="47"/>
      <c r="CNC108" s="47"/>
      <c r="CND108" s="593"/>
      <c r="CNE108" s="593"/>
      <c r="CNF108" s="143"/>
      <c r="CNG108" s="143"/>
      <c r="CNH108" s="65"/>
      <c r="CNI108" s="65"/>
      <c r="CNJ108" s="594"/>
      <c r="CNK108" s="65"/>
      <c r="CNL108" s="47"/>
      <c r="CNM108" s="47"/>
      <c r="CNN108" s="47"/>
      <c r="CNO108" s="59"/>
      <c r="CNP108" s="594"/>
      <c r="CNQ108" s="65"/>
      <c r="CNR108" s="7"/>
      <c r="CNS108" s="101"/>
      <c r="CNT108" s="13"/>
      <c r="CNU108" s="13"/>
      <c r="CNV108" s="13"/>
      <c r="CNW108" s="13"/>
      <c r="CNX108" s="61"/>
      <c r="CNY108" s="47"/>
      <c r="CNZ108" s="47"/>
      <c r="COA108" s="65"/>
      <c r="COB108" s="47"/>
      <c r="COC108" s="65"/>
      <c r="COD108" s="65"/>
      <c r="COE108" s="47"/>
      <c r="COF108" s="927"/>
      <c r="COG108" s="65"/>
      <c r="COH108" s="65"/>
      <c r="COI108" s="47"/>
      <c r="COJ108" s="47"/>
      <c r="COK108" s="47"/>
      <c r="COL108" s="47"/>
      <c r="COM108" s="593"/>
      <c r="CON108" s="593"/>
      <c r="COO108" s="143"/>
      <c r="COP108" s="143"/>
      <c r="COQ108" s="65"/>
      <c r="COR108" s="65"/>
      <c r="COS108" s="594"/>
      <c r="COT108" s="65"/>
      <c r="COU108" s="47"/>
      <c r="COV108" s="47"/>
      <c r="COW108" s="47"/>
      <c r="COX108" s="59"/>
      <c r="COY108" s="594"/>
      <c r="COZ108" s="65"/>
      <c r="CPA108" s="7"/>
      <c r="CPB108" s="101"/>
      <c r="CPC108" s="13"/>
      <c r="CPD108" s="13"/>
      <c r="CPE108" s="13"/>
      <c r="CPF108" s="13"/>
      <c r="CPG108" s="61"/>
      <c r="CPH108" s="47"/>
      <c r="CPI108" s="47"/>
      <c r="CPJ108" s="65"/>
      <c r="CPK108" s="47"/>
      <c r="CPL108" s="65"/>
      <c r="CPM108" s="65"/>
      <c r="CPN108" s="47"/>
      <c r="CPO108" s="927"/>
      <c r="CPP108" s="65"/>
      <c r="CPQ108" s="65"/>
      <c r="CPR108" s="47"/>
      <c r="CPS108" s="47"/>
      <c r="CPT108" s="47"/>
      <c r="CPU108" s="47"/>
      <c r="CPV108" s="593"/>
      <c r="CPW108" s="593"/>
      <c r="CPX108" s="143"/>
      <c r="CPY108" s="143"/>
      <c r="CPZ108" s="65"/>
      <c r="CQA108" s="65"/>
      <c r="CQB108" s="594"/>
      <c r="CQC108" s="65"/>
      <c r="CQD108" s="47"/>
      <c r="CQE108" s="47"/>
      <c r="CQF108" s="47"/>
      <c r="CQG108" s="59"/>
      <c r="CQH108" s="594"/>
      <c r="CQI108" s="65"/>
      <c r="CQJ108" s="7"/>
      <c r="CQK108" s="101"/>
      <c r="CQL108" s="13"/>
      <c r="CQM108" s="13"/>
      <c r="CQN108" s="13"/>
      <c r="CQO108" s="13"/>
      <c r="CQP108" s="61"/>
      <c r="CQQ108" s="47"/>
      <c r="CQR108" s="47"/>
      <c r="CQS108" s="65"/>
      <c r="CQT108" s="47"/>
      <c r="CQU108" s="65"/>
      <c r="CQV108" s="65"/>
      <c r="CQW108" s="47"/>
      <c r="CQX108" s="927"/>
      <c r="CQY108" s="65"/>
      <c r="CQZ108" s="65"/>
      <c r="CRA108" s="47"/>
      <c r="CRB108" s="47"/>
      <c r="CRC108" s="47"/>
      <c r="CRD108" s="47"/>
      <c r="CRE108" s="593"/>
      <c r="CRF108" s="593"/>
      <c r="CRG108" s="143"/>
      <c r="CRH108" s="143"/>
      <c r="CRI108" s="65"/>
      <c r="CRJ108" s="65"/>
      <c r="CRK108" s="594"/>
      <c r="CRL108" s="65"/>
      <c r="CRM108" s="47"/>
      <c r="CRN108" s="47"/>
      <c r="CRO108" s="47"/>
      <c r="CRP108" s="59"/>
      <c r="CRQ108" s="594"/>
      <c r="CRR108" s="65"/>
      <c r="CRS108" s="7"/>
      <c r="CRT108" s="101"/>
      <c r="CRU108" s="13"/>
      <c r="CRV108" s="13"/>
      <c r="CRW108" s="13"/>
      <c r="CRX108" s="13"/>
      <c r="CRY108" s="61"/>
      <c r="CRZ108" s="47"/>
      <c r="CSA108" s="47"/>
      <c r="CSB108" s="65"/>
      <c r="CSC108" s="47"/>
      <c r="CSD108" s="65"/>
      <c r="CSE108" s="65"/>
      <c r="CSF108" s="47"/>
      <c r="CSG108" s="927"/>
      <c r="CSH108" s="65"/>
      <c r="CSI108" s="65"/>
      <c r="CSJ108" s="47"/>
      <c r="CSK108" s="47"/>
      <c r="CSL108" s="47"/>
      <c r="CSM108" s="47"/>
      <c r="CSN108" s="593"/>
      <c r="CSO108" s="593"/>
      <c r="CSP108" s="143"/>
      <c r="CSQ108" s="143"/>
      <c r="CSR108" s="65"/>
      <c r="CSS108" s="65"/>
      <c r="CST108" s="594"/>
      <c r="CSU108" s="65"/>
      <c r="CSV108" s="47"/>
      <c r="CSW108" s="47"/>
      <c r="CSX108" s="47"/>
      <c r="CSY108" s="59"/>
      <c r="CSZ108" s="594"/>
      <c r="CTA108" s="65"/>
      <c r="CTB108" s="7"/>
      <c r="CTC108" s="101"/>
      <c r="CTD108" s="13"/>
      <c r="CTE108" s="13"/>
      <c r="CTF108" s="13"/>
      <c r="CTG108" s="13"/>
      <c r="CTH108" s="61"/>
      <c r="CTI108" s="47"/>
      <c r="CTJ108" s="47"/>
      <c r="CTK108" s="65"/>
      <c r="CTL108" s="47"/>
      <c r="CTM108" s="65"/>
      <c r="CTN108" s="65"/>
      <c r="CTO108" s="47"/>
      <c r="CTP108" s="927"/>
      <c r="CTQ108" s="65"/>
      <c r="CTR108" s="65"/>
      <c r="CTS108" s="47"/>
      <c r="CTT108" s="47"/>
      <c r="CTU108" s="47"/>
      <c r="CTV108" s="47"/>
      <c r="CTW108" s="593"/>
      <c r="CTX108" s="593"/>
      <c r="CTY108" s="143"/>
      <c r="CTZ108" s="143"/>
      <c r="CUA108" s="65"/>
      <c r="CUB108" s="65"/>
      <c r="CUC108" s="594"/>
      <c r="CUD108" s="65"/>
      <c r="CUE108" s="47"/>
      <c r="CUF108" s="47"/>
      <c r="CUG108" s="47"/>
      <c r="CUH108" s="59"/>
      <c r="CUI108" s="594"/>
      <c r="CUJ108" s="65"/>
      <c r="CUK108" s="7"/>
      <c r="CUL108" s="101"/>
      <c r="CUM108" s="13"/>
      <c r="CUN108" s="13"/>
      <c r="CUO108" s="13"/>
      <c r="CUP108" s="13"/>
      <c r="CUQ108" s="61"/>
      <c r="CUR108" s="47"/>
      <c r="CUS108" s="47"/>
      <c r="CUT108" s="65"/>
      <c r="CUU108" s="47"/>
      <c r="CUV108" s="65"/>
      <c r="CUW108" s="65"/>
      <c r="CUX108" s="47"/>
      <c r="CUY108" s="927"/>
      <c r="CUZ108" s="65"/>
      <c r="CVA108" s="65"/>
      <c r="CVB108" s="47"/>
      <c r="CVC108" s="47"/>
      <c r="CVD108" s="47"/>
      <c r="CVE108" s="47"/>
      <c r="CVF108" s="593"/>
      <c r="CVG108" s="593"/>
      <c r="CVH108" s="143"/>
      <c r="CVI108" s="143"/>
      <c r="CVJ108" s="65"/>
      <c r="CVK108" s="65"/>
      <c r="CVL108" s="594"/>
      <c r="CVM108" s="65"/>
      <c r="CVN108" s="47"/>
      <c r="CVO108" s="47"/>
      <c r="CVP108" s="47"/>
      <c r="CVQ108" s="59"/>
      <c r="CVR108" s="594"/>
      <c r="CVS108" s="65"/>
      <c r="CVT108" s="7"/>
      <c r="CVU108" s="101"/>
      <c r="CVV108" s="13"/>
      <c r="CVW108" s="13"/>
      <c r="CVX108" s="13"/>
      <c r="CVY108" s="13"/>
      <c r="CVZ108" s="61"/>
      <c r="CWA108" s="47"/>
      <c r="CWB108" s="47"/>
      <c r="CWC108" s="65"/>
      <c r="CWD108" s="47"/>
      <c r="CWE108" s="65"/>
      <c r="CWF108" s="65"/>
      <c r="CWG108" s="47"/>
      <c r="CWH108" s="927"/>
      <c r="CWI108" s="65"/>
      <c r="CWJ108" s="65"/>
      <c r="CWK108" s="47"/>
      <c r="CWL108" s="47"/>
      <c r="CWM108" s="47"/>
      <c r="CWN108" s="47"/>
      <c r="CWO108" s="593"/>
      <c r="CWP108" s="593"/>
      <c r="CWQ108" s="143"/>
      <c r="CWR108" s="143"/>
      <c r="CWS108" s="65"/>
      <c r="CWT108" s="65"/>
      <c r="CWU108" s="594"/>
      <c r="CWV108" s="65"/>
      <c r="CWW108" s="47"/>
      <c r="CWX108" s="47"/>
      <c r="CWY108" s="47"/>
      <c r="CWZ108" s="59"/>
      <c r="CXA108" s="594"/>
      <c r="CXB108" s="65"/>
      <c r="CXC108" s="7"/>
      <c r="CXD108" s="101"/>
      <c r="CXE108" s="13"/>
      <c r="CXF108" s="13"/>
      <c r="CXG108" s="13"/>
      <c r="CXH108" s="13"/>
      <c r="CXI108" s="61"/>
      <c r="CXJ108" s="47"/>
      <c r="CXK108" s="47"/>
      <c r="CXL108" s="65"/>
      <c r="CXM108" s="47"/>
      <c r="CXN108" s="65"/>
      <c r="CXO108" s="65"/>
      <c r="CXP108" s="47"/>
      <c r="CXQ108" s="927"/>
      <c r="CXR108" s="65"/>
      <c r="CXS108" s="65"/>
      <c r="CXT108" s="47"/>
      <c r="CXU108" s="47"/>
      <c r="CXV108" s="47"/>
      <c r="CXW108" s="47"/>
      <c r="CXX108" s="593"/>
      <c r="CXY108" s="593"/>
      <c r="CXZ108" s="143"/>
      <c r="CYA108" s="143"/>
      <c r="CYB108" s="65"/>
      <c r="CYC108" s="65"/>
      <c r="CYD108" s="594"/>
      <c r="CYE108" s="65"/>
      <c r="CYF108" s="47"/>
      <c r="CYG108" s="47"/>
      <c r="CYH108" s="47"/>
      <c r="CYI108" s="59"/>
      <c r="CYJ108" s="594"/>
      <c r="CYK108" s="65"/>
      <c r="CYL108" s="7"/>
      <c r="CYM108" s="101"/>
      <c r="CYN108" s="13"/>
      <c r="CYO108" s="13"/>
      <c r="CYP108" s="13"/>
      <c r="CYQ108" s="13"/>
      <c r="CYR108" s="61"/>
      <c r="CYS108" s="47"/>
      <c r="CYT108" s="47"/>
      <c r="CYU108" s="65"/>
      <c r="CYV108" s="47"/>
      <c r="CYW108" s="65"/>
      <c r="CYX108" s="65"/>
      <c r="CYY108" s="47"/>
      <c r="CYZ108" s="927"/>
      <c r="CZA108" s="65"/>
      <c r="CZB108" s="65"/>
      <c r="CZC108" s="47"/>
      <c r="CZD108" s="47"/>
      <c r="CZE108" s="47"/>
      <c r="CZF108" s="47"/>
      <c r="CZG108" s="593"/>
      <c r="CZH108" s="593"/>
      <c r="CZI108" s="143"/>
      <c r="CZJ108" s="143"/>
      <c r="CZK108" s="65"/>
      <c r="CZL108" s="65"/>
      <c r="CZM108" s="594"/>
      <c r="CZN108" s="65"/>
      <c r="CZO108" s="47"/>
      <c r="CZP108" s="47"/>
      <c r="CZQ108" s="47"/>
      <c r="CZR108" s="59"/>
      <c r="CZS108" s="594"/>
      <c r="CZT108" s="65"/>
      <c r="CZU108" s="7"/>
      <c r="CZV108" s="101"/>
      <c r="CZW108" s="13"/>
      <c r="CZX108" s="13"/>
      <c r="CZY108" s="13"/>
      <c r="CZZ108" s="13"/>
      <c r="DAA108" s="61"/>
      <c r="DAB108" s="47"/>
      <c r="DAC108" s="47"/>
      <c r="DAD108" s="65"/>
      <c r="DAE108" s="47"/>
      <c r="DAF108" s="65"/>
      <c r="DAG108" s="65"/>
      <c r="DAH108" s="47"/>
      <c r="DAI108" s="927"/>
      <c r="DAJ108" s="65"/>
      <c r="DAK108" s="65"/>
      <c r="DAL108" s="47"/>
      <c r="DAM108" s="47"/>
      <c r="DAN108" s="47"/>
      <c r="DAO108" s="47"/>
      <c r="DAP108" s="593"/>
      <c r="DAQ108" s="593"/>
      <c r="DAR108" s="143"/>
      <c r="DAS108" s="143"/>
      <c r="DAT108" s="65"/>
      <c r="DAU108" s="65"/>
      <c r="DAV108" s="594"/>
      <c r="DAW108" s="65"/>
      <c r="DAX108" s="47"/>
      <c r="DAY108" s="47"/>
      <c r="DAZ108" s="47"/>
      <c r="DBA108" s="59"/>
      <c r="DBB108" s="594"/>
      <c r="DBC108" s="65"/>
      <c r="DBD108" s="7"/>
      <c r="DBE108" s="101"/>
      <c r="DBF108" s="13"/>
      <c r="DBG108" s="13"/>
      <c r="DBH108" s="13"/>
      <c r="DBI108" s="13"/>
      <c r="DBJ108" s="61"/>
      <c r="DBK108" s="47"/>
      <c r="DBL108" s="47"/>
      <c r="DBM108" s="65"/>
      <c r="DBN108" s="47"/>
      <c r="DBO108" s="65"/>
      <c r="DBP108" s="65"/>
      <c r="DBQ108" s="47"/>
      <c r="DBR108" s="927"/>
      <c r="DBS108" s="65"/>
      <c r="DBT108" s="65"/>
      <c r="DBU108" s="47"/>
      <c r="DBV108" s="47"/>
      <c r="DBW108" s="47"/>
      <c r="DBX108" s="47"/>
      <c r="DBY108" s="593"/>
      <c r="DBZ108" s="593"/>
      <c r="DCA108" s="143"/>
      <c r="DCB108" s="143"/>
      <c r="DCC108" s="65"/>
      <c r="DCD108" s="65"/>
      <c r="DCE108" s="594"/>
      <c r="DCF108" s="65"/>
      <c r="DCG108" s="47"/>
      <c r="DCH108" s="47"/>
      <c r="DCI108" s="47"/>
      <c r="DCJ108" s="59"/>
      <c r="DCK108" s="594"/>
      <c r="DCL108" s="65"/>
      <c r="DCM108" s="7"/>
      <c r="DCN108" s="101"/>
      <c r="DCO108" s="13"/>
      <c r="DCP108" s="13"/>
      <c r="DCQ108" s="13"/>
      <c r="DCR108" s="13"/>
      <c r="DCS108" s="61"/>
      <c r="DCT108" s="47"/>
      <c r="DCU108" s="47"/>
      <c r="DCV108" s="65"/>
      <c r="DCW108" s="47"/>
      <c r="DCX108" s="65"/>
      <c r="DCY108" s="65"/>
      <c r="DCZ108" s="47"/>
      <c r="DDA108" s="927"/>
      <c r="DDB108" s="65"/>
      <c r="DDC108" s="65"/>
      <c r="DDD108" s="47"/>
      <c r="DDE108" s="47"/>
      <c r="DDF108" s="47"/>
      <c r="DDG108" s="47"/>
      <c r="DDH108" s="593"/>
      <c r="DDI108" s="593"/>
      <c r="DDJ108" s="143"/>
      <c r="DDK108" s="143"/>
      <c r="DDL108" s="65"/>
      <c r="DDM108" s="65"/>
      <c r="DDN108" s="594"/>
      <c r="DDO108" s="65"/>
      <c r="DDP108" s="47"/>
      <c r="DDQ108" s="47"/>
      <c r="DDR108" s="47"/>
      <c r="DDS108" s="59"/>
      <c r="DDT108" s="594"/>
      <c r="DDU108" s="65"/>
      <c r="DDV108" s="7"/>
      <c r="DDW108" s="101"/>
      <c r="DDX108" s="13"/>
      <c r="DDY108" s="13"/>
      <c r="DDZ108" s="13"/>
      <c r="DEA108" s="13"/>
      <c r="DEB108" s="61"/>
      <c r="DEC108" s="47"/>
      <c r="DED108" s="47"/>
      <c r="DEE108" s="65"/>
      <c r="DEF108" s="47"/>
      <c r="DEG108" s="65"/>
      <c r="DEH108" s="65"/>
      <c r="DEI108" s="47"/>
      <c r="DEJ108" s="927"/>
      <c r="DEK108" s="65"/>
      <c r="DEL108" s="65"/>
      <c r="DEM108" s="47"/>
      <c r="DEN108" s="47"/>
      <c r="DEO108" s="47"/>
      <c r="DEP108" s="47"/>
      <c r="DEQ108" s="593"/>
      <c r="DER108" s="593"/>
      <c r="DES108" s="143"/>
      <c r="DET108" s="143"/>
      <c r="DEU108" s="65"/>
      <c r="DEV108" s="65"/>
      <c r="DEW108" s="594"/>
      <c r="DEX108" s="65"/>
      <c r="DEY108" s="47"/>
      <c r="DEZ108" s="47"/>
      <c r="DFA108" s="47"/>
      <c r="DFB108" s="59"/>
      <c r="DFC108" s="594"/>
      <c r="DFD108" s="65"/>
      <c r="DFE108" s="7"/>
      <c r="DFF108" s="101"/>
      <c r="DFG108" s="13"/>
      <c r="DFH108" s="13"/>
      <c r="DFI108" s="13"/>
      <c r="DFJ108" s="13"/>
      <c r="DFK108" s="61"/>
      <c r="DFL108" s="47"/>
      <c r="DFM108" s="47"/>
      <c r="DFN108" s="65"/>
      <c r="DFO108" s="47"/>
      <c r="DFP108" s="65"/>
      <c r="DFQ108" s="65"/>
      <c r="DFR108" s="47"/>
      <c r="DFS108" s="927"/>
      <c r="DFT108" s="65"/>
      <c r="DFU108" s="65"/>
      <c r="DFV108" s="47"/>
      <c r="DFW108" s="47"/>
      <c r="DFX108" s="47"/>
      <c r="DFY108" s="47"/>
      <c r="DFZ108" s="593"/>
      <c r="DGA108" s="593"/>
      <c r="DGB108" s="143"/>
      <c r="DGC108" s="143"/>
      <c r="DGD108" s="65"/>
      <c r="DGE108" s="65"/>
      <c r="DGF108" s="594"/>
      <c r="DGG108" s="65"/>
      <c r="DGH108" s="47"/>
      <c r="DGI108" s="47"/>
      <c r="DGJ108" s="47"/>
      <c r="DGK108" s="59"/>
      <c r="DGL108" s="594"/>
      <c r="DGM108" s="65"/>
      <c r="DGN108" s="7"/>
      <c r="DGO108" s="101"/>
      <c r="DGP108" s="13"/>
      <c r="DGQ108" s="13"/>
      <c r="DGR108" s="13"/>
      <c r="DGS108" s="13"/>
      <c r="DGT108" s="61"/>
      <c r="DGU108" s="47"/>
      <c r="DGV108" s="47"/>
      <c r="DGW108" s="65"/>
      <c r="DGX108" s="47"/>
      <c r="DGY108" s="65"/>
      <c r="DGZ108" s="65"/>
      <c r="DHA108" s="47"/>
      <c r="DHB108" s="927"/>
      <c r="DHC108" s="65"/>
      <c r="DHD108" s="65"/>
      <c r="DHE108" s="47"/>
      <c r="DHF108" s="47"/>
      <c r="DHG108" s="47"/>
      <c r="DHH108" s="47"/>
      <c r="DHI108" s="593"/>
      <c r="DHJ108" s="593"/>
      <c r="DHK108" s="143"/>
      <c r="DHL108" s="143"/>
      <c r="DHM108" s="65"/>
      <c r="DHN108" s="65"/>
      <c r="DHO108" s="594"/>
      <c r="DHP108" s="65"/>
      <c r="DHQ108" s="47"/>
      <c r="DHR108" s="47"/>
      <c r="DHS108" s="47"/>
      <c r="DHT108" s="59"/>
      <c r="DHU108" s="594"/>
      <c r="DHV108" s="65"/>
      <c r="DHW108" s="7"/>
      <c r="DHX108" s="101"/>
      <c r="DHY108" s="13"/>
      <c r="DHZ108" s="13"/>
      <c r="DIA108" s="13"/>
      <c r="DIB108" s="13"/>
      <c r="DIC108" s="61"/>
      <c r="DID108" s="47"/>
      <c r="DIE108" s="47"/>
      <c r="DIF108" s="65"/>
      <c r="DIG108" s="47"/>
      <c r="DIH108" s="65"/>
      <c r="DII108" s="65"/>
      <c r="DIJ108" s="47"/>
      <c r="DIK108" s="927"/>
      <c r="DIL108" s="65"/>
      <c r="DIM108" s="65"/>
      <c r="DIN108" s="47"/>
      <c r="DIO108" s="47"/>
      <c r="DIP108" s="47"/>
      <c r="DIQ108" s="47"/>
      <c r="DIR108" s="593"/>
      <c r="DIS108" s="593"/>
      <c r="DIT108" s="143"/>
      <c r="DIU108" s="143"/>
      <c r="DIV108" s="65"/>
      <c r="DIW108" s="65"/>
      <c r="DIX108" s="594"/>
      <c r="DIY108" s="65"/>
      <c r="DIZ108" s="47"/>
      <c r="DJA108" s="47"/>
      <c r="DJB108" s="47"/>
      <c r="DJC108" s="59"/>
      <c r="DJD108" s="594"/>
      <c r="DJE108" s="65"/>
      <c r="DJF108" s="7"/>
      <c r="DJG108" s="101"/>
      <c r="DJH108" s="13"/>
      <c r="DJI108" s="13"/>
      <c r="DJJ108" s="13"/>
      <c r="DJK108" s="13"/>
      <c r="DJL108" s="61"/>
      <c r="DJM108" s="47"/>
      <c r="DJN108" s="47"/>
      <c r="DJO108" s="65"/>
      <c r="DJP108" s="47"/>
      <c r="DJQ108" s="65"/>
      <c r="DJR108" s="65"/>
      <c r="DJS108" s="47"/>
      <c r="DJT108" s="927"/>
      <c r="DJU108" s="65"/>
      <c r="DJV108" s="65"/>
      <c r="DJW108" s="47"/>
      <c r="DJX108" s="47"/>
      <c r="DJY108" s="47"/>
      <c r="DJZ108" s="47"/>
      <c r="DKA108" s="593"/>
      <c r="DKB108" s="593"/>
      <c r="DKC108" s="143"/>
      <c r="DKD108" s="143"/>
      <c r="DKE108" s="65"/>
      <c r="DKF108" s="65"/>
      <c r="DKG108" s="594"/>
      <c r="DKH108" s="65"/>
      <c r="DKI108" s="47"/>
      <c r="DKJ108" s="47"/>
      <c r="DKK108" s="47"/>
      <c r="DKL108" s="59"/>
      <c r="DKM108" s="594"/>
      <c r="DKN108" s="65"/>
      <c r="DKO108" s="7"/>
      <c r="DKP108" s="101"/>
      <c r="DKQ108" s="13"/>
      <c r="DKR108" s="13"/>
      <c r="DKS108" s="13"/>
      <c r="DKT108" s="13"/>
      <c r="DKU108" s="61"/>
      <c r="DKV108" s="47"/>
      <c r="DKW108" s="47"/>
      <c r="DKX108" s="65"/>
      <c r="DKY108" s="47"/>
      <c r="DKZ108" s="65"/>
      <c r="DLA108" s="65"/>
      <c r="DLB108" s="47"/>
      <c r="DLC108" s="927"/>
      <c r="DLD108" s="65"/>
      <c r="DLE108" s="65"/>
      <c r="DLF108" s="47"/>
      <c r="DLG108" s="47"/>
      <c r="DLH108" s="47"/>
      <c r="DLI108" s="47"/>
      <c r="DLJ108" s="593"/>
      <c r="DLK108" s="593"/>
      <c r="DLL108" s="143"/>
      <c r="DLM108" s="143"/>
      <c r="DLN108" s="65"/>
      <c r="DLO108" s="65"/>
      <c r="DLP108" s="594"/>
      <c r="DLQ108" s="65"/>
      <c r="DLR108" s="47"/>
      <c r="DLS108" s="47"/>
      <c r="DLT108" s="47"/>
      <c r="DLU108" s="59"/>
      <c r="DLV108" s="594"/>
      <c r="DLW108" s="65"/>
      <c r="DLX108" s="7"/>
      <c r="DLY108" s="101"/>
      <c r="DLZ108" s="13"/>
      <c r="DMA108" s="13"/>
      <c r="DMB108" s="13"/>
      <c r="DMC108" s="13"/>
      <c r="DMD108" s="61"/>
      <c r="DME108" s="47"/>
      <c r="DMF108" s="47"/>
      <c r="DMG108" s="65"/>
      <c r="DMH108" s="47"/>
      <c r="DMI108" s="65"/>
      <c r="DMJ108" s="65"/>
      <c r="DMK108" s="47"/>
      <c r="DML108" s="927"/>
      <c r="DMM108" s="65"/>
      <c r="DMN108" s="65"/>
      <c r="DMO108" s="47"/>
      <c r="DMP108" s="47"/>
      <c r="DMQ108" s="47"/>
      <c r="DMR108" s="47"/>
      <c r="DMS108" s="593"/>
      <c r="DMT108" s="593"/>
      <c r="DMU108" s="143"/>
      <c r="DMV108" s="143"/>
      <c r="DMW108" s="65"/>
      <c r="DMX108" s="65"/>
      <c r="DMY108" s="594"/>
      <c r="DMZ108" s="65"/>
      <c r="DNA108" s="47"/>
      <c r="DNB108" s="47"/>
      <c r="DNC108" s="47"/>
      <c r="DND108" s="59"/>
      <c r="DNE108" s="594"/>
      <c r="DNF108" s="65"/>
      <c r="DNG108" s="7"/>
      <c r="DNH108" s="101"/>
      <c r="DNI108" s="13"/>
      <c r="DNJ108" s="13"/>
      <c r="DNK108" s="13"/>
      <c r="DNL108" s="13"/>
      <c r="DNM108" s="61"/>
      <c r="DNN108" s="47"/>
      <c r="DNO108" s="47"/>
      <c r="DNP108" s="65"/>
      <c r="DNQ108" s="47"/>
      <c r="DNR108" s="65"/>
      <c r="DNS108" s="65"/>
      <c r="DNT108" s="47"/>
      <c r="DNU108" s="927"/>
      <c r="DNV108" s="65"/>
      <c r="DNW108" s="65"/>
      <c r="DNX108" s="47"/>
      <c r="DNY108" s="47"/>
      <c r="DNZ108" s="47"/>
      <c r="DOA108" s="47"/>
      <c r="DOB108" s="593"/>
      <c r="DOC108" s="593"/>
      <c r="DOD108" s="143"/>
      <c r="DOE108" s="143"/>
      <c r="DOF108" s="65"/>
      <c r="DOG108" s="65"/>
      <c r="DOH108" s="594"/>
      <c r="DOI108" s="65"/>
      <c r="DOJ108" s="47"/>
      <c r="DOK108" s="47"/>
      <c r="DOL108" s="47"/>
      <c r="DOM108" s="59"/>
      <c r="DON108" s="594"/>
      <c r="DOO108" s="65"/>
      <c r="DOP108" s="7"/>
      <c r="DOQ108" s="101"/>
      <c r="DOR108" s="13"/>
      <c r="DOS108" s="13"/>
      <c r="DOT108" s="13"/>
      <c r="DOU108" s="13"/>
      <c r="DOV108" s="61"/>
      <c r="DOW108" s="47"/>
      <c r="DOX108" s="47"/>
      <c r="DOY108" s="65"/>
      <c r="DOZ108" s="47"/>
      <c r="DPA108" s="65"/>
      <c r="DPB108" s="65"/>
      <c r="DPC108" s="47"/>
      <c r="DPD108" s="927"/>
      <c r="DPE108" s="65"/>
      <c r="DPF108" s="65"/>
      <c r="DPG108" s="47"/>
      <c r="DPH108" s="47"/>
      <c r="DPI108" s="47"/>
      <c r="DPJ108" s="47"/>
      <c r="DPK108" s="593"/>
      <c r="DPL108" s="593"/>
      <c r="DPM108" s="143"/>
      <c r="DPN108" s="143"/>
      <c r="DPO108" s="65"/>
      <c r="DPP108" s="65"/>
      <c r="DPQ108" s="594"/>
      <c r="DPR108" s="65"/>
      <c r="DPS108" s="47"/>
      <c r="DPT108" s="47"/>
      <c r="DPU108" s="47"/>
      <c r="DPV108" s="59"/>
      <c r="DPW108" s="594"/>
      <c r="DPX108" s="65"/>
      <c r="DPY108" s="7"/>
      <c r="DPZ108" s="101"/>
      <c r="DQA108" s="13"/>
      <c r="DQB108" s="13"/>
      <c r="DQC108" s="13"/>
      <c r="DQD108" s="13"/>
      <c r="DQE108" s="61"/>
      <c r="DQF108" s="47"/>
      <c r="DQG108" s="47"/>
      <c r="DQH108" s="65"/>
      <c r="DQI108" s="47"/>
      <c r="DQJ108" s="65"/>
      <c r="DQK108" s="65"/>
      <c r="DQL108" s="47"/>
      <c r="DQM108" s="927"/>
      <c r="DQN108" s="65"/>
      <c r="DQO108" s="65"/>
      <c r="DQP108" s="47"/>
      <c r="DQQ108" s="47"/>
      <c r="DQR108" s="47"/>
      <c r="DQS108" s="47"/>
      <c r="DQT108" s="593"/>
      <c r="DQU108" s="593"/>
      <c r="DQV108" s="143"/>
      <c r="DQW108" s="143"/>
      <c r="DQX108" s="65"/>
      <c r="DQY108" s="65"/>
      <c r="DQZ108" s="594"/>
      <c r="DRA108" s="65"/>
      <c r="DRB108" s="47"/>
      <c r="DRC108" s="47"/>
      <c r="DRD108" s="47"/>
      <c r="DRE108" s="59"/>
      <c r="DRF108" s="594"/>
      <c r="DRG108" s="65"/>
      <c r="DRH108" s="7"/>
      <c r="DRI108" s="101"/>
      <c r="DRJ108" s="13"/>
      <c r="DRK108" s="13"/>
      <c r="DRL108" s="13"/>
      <c r="DRM108" s="13"/>
      <c r="DRN108" s="61"/>
      <c r="DRO108" s="47"/>
      <c r="DRP108" s="47"/>
      <c r="DRQ108" s="65"/>
      <c r="DRR108" s="47"/>
      <c r="DRS108" s="65"/>
      <c r="DRT108" s="65"/>
      <c r="DRU108" s="47"/>
      <c r="DRV108" s="927"/>
      <c r="DRW108" s="65"/>
      <c r="DRX108" s="65"/>
      <c r="DRY108" s="47"/>
      <c r="DRZ108" s="47"/>
      <c r="DSA108" s="47"/>
      <c r="DSB108" s="47"/>
      <c r="DSC108" s="593"/>
      <c r="DSD108" s="593"/>
      <c r="DSE108" s="143"/>
      <c r="DSF108" s="143"/>
      <c r="DSG108" s="65"/>
      <c r="DSH108" s="65"/>
      <c r="DSI108" s="594"/>
      <c r="DSJ108" s="65"/>
      <c r="DSK108" s="47"/>
      <c r="DSL108" s="47"/>
      <c r="DSM108" s="47"/>
      <c r="DSN108" s="59"/>
      <c r="DSO108" s="594"/>
      <c r="DSP108" s="65"/>
      <c r="DSQ108" s="7"/>
      <c r="DSR108" s="101"/>
      <c r="DSS108" s="13"/>
      <c r="DST108" s="13"/>
      <c r="DSU108" s="13"/>
      <c r="DSV108" s="13"/>
      <c r="DSW108" s="61"/>
      <c r="DSX108" s="47"/>
      <c r="DSY108" s="47"/>
      <c r="DSZ108" s="65"/>
      <c r="DTA108" s="47"/>
      <c r="DTB108" s="65"/>
      <c r="DTC108" s="65"/>
      <c r="DTD108" s="47"/>
      <c r="DTE108" s="927"/>
      <c r="DTF108" s="65"/>
      <c r="DTG108" s="65"/>
      <c r="DTH108" s="47"/>
      <c r="DTI108" s="47"/>
      <c r="DTJ108" s="47"/>
      <c r="DTK108" s="47"/>
      <c r="DTL108" s="593"/>
      <c r="DTM108" s="593"/>
      <c r="DTN108" s="143"/>
      <c r="DTO108" s="143"/>
      <c r="DTP108" s="65"/>
      <c r="DTQ108" s="65"/>
      <c r="DTR108" s="594"/>
      <c r="DTS108" s="65"/>
      <c r="DTT108" s="47"/>
      <c r="DTU108" s="47"/>
      <c r="DTV108" s="47"/>
      <c r="DTW108" s="59"/>
      <c r="DTX108" s="594"/>
      <c r="DTY108" s="65"/>
      <c r="DTZ108" s="7"/>
      <c r="DUA108" s="101"/>
      <c r="DUB108" s="13"/>
      <c r="DUC108" s="13"/>
      <c r="DUD108" s="13"/>
      <c r="DUE108" s="13"/>
      <c r="DUF108" s="61"/>
      <c r="DUG108" s="47"/>
      <c r="DUH108" s="47"/>
      <c r="DUI108" s="65"/>
      <c r="DUJ108" s="47"/>
      <c r="DUK108" s="65"/>
      <c r="DUL108" s="65"/>
      <c r="DUM108" s="47"/>
      <c r="DUN108" s="927"/>
      <c r="DUO108" s="65"/>
      <c r="DUP108" s="65"/>
      <c r="DUQ108" s="47"/>
      <c r="DUR108" s="47"/>
      <c r="DUS108" s="47"/>
      <c r="DUT108" s="47"/>
      <c r="DUU108" s="593"/>
      <c r="DUV108" s="593"/>
      <c r="DUW108" s="143"/>
      <c r="DUX108" s="143"/>
      <c r="DUY108" s="65"/>
      <c r="DUZ108" s="65"/>
      <c r="DVA108" s="594"/>
      <c r="DVB108" s="65"/>
      <c r="DVC108" s="47"/>
      <c r="DVD108" s="47"/>
      <c r="DVE108" s="47"/>
      <c r="DVF108" s="59"/>
      <c r="DVG108" s="594"/>
      <c r="DVH108" s="65"/>
      <c r="DVI108" s="7"/>
      <c r="DVJ108" s="101"/>
      <c r="DVK108" s="13"/>
      <c r="DVL108" s="13"/>
      <c r="DVM108" s="13"/>
      <c r="DVN108" s="13"/>
      <c r="DVO108" s="61"/>
      <c r="DVP108" s="47"/>
      <c r="DVQ108" s="47"/>
      <c r="DVR108" s="65"/>
      <c r="DVS108" s="47"/>
      <c r="DVT108" s="65"/>
      <c r="DVU108" s="65"/>
      <c r="DVV108" s="47"/>
      <c r="DVW108" s="927"/>
      <c r="DVX108" s="65"/>
      <c r="DVY108" s="65"/>
      <c r="DVZ108" s="47"/>
      <c r="DWA108" s="47"/>
      <c r="DWB108" s="47"/>
      <c r="DWC108" s="47"/>
      <c r="DWD108" s="593"/>
      <c r="DWE108" s="593"/>
      <c r="DWF108" s="143"/>
      <c r="DWG108" s="143"/>
      <c r="DWH108" s="65"/>
      <c r="DWI108" s="65"/>
      <c r="DWJ108" s="594"/>
      <c r="DWK108" s="65"/>
      <c r="DWL108" s="47"/>
      <c r="DWM108" s="47"/>
      <c r="DWN108" s="47"/>
      <c r="DWO108" s="59"/>
      <c r="DWP108" s="594"/>
      <c r="DWQ108" s="65"/>
      <c r="DWR108" s="7"/>
      <c r="DWS108" s="101"/>
      <c r="DWT108" s="13"/>
      <c r="DWU108" s="13"/>
      <c r="DWV108" s="13"/>
      <c r="DWW108" s="13"/>
      <c r="DWX108" s="61"/>
      <c r="DWY108" s="47"/>
      <c r="DWZ108" s="47"/>
      <c r="DXA108" s="65"/>
      <c r="DXB108" s="47"/>
      <c r="DXC108" s="65"/>
      <c r="DXD108" s="65"/>
      <c r="DXE108" s="47"/>
      <c r="DXF108" s="927"/>
      <c r="DXG108" s="65"/>
      <c r="DXH108" s="65"/>
      <c r="DXI108" s="47"/>
      <c r="DXJ108" s="47"/>
      <c r="DXK108" s="47"/>
      <c r="DXL108" s="47"/>
      <c r="DXM108" s="593"/>
      <c r="DXN108" s="593"/>
      <c r="DXO108" s="143"/>
      <c r="DXP108" s="143"/>
      <c r="DXQ108" s="65"/>
      <c r="DXR108" s="65"/>
      <c r="DXS108" s="594"/>
      <c r="DXT108" s="65"/>
      <c r="DXU108" s="47"/>
      <c r="DXV108" s="47"/>
      <c r="DXW108" s="47"/>
      <c r="DXX108" s="59"/>
      <c r="DXY108" s="594"/>
      <c r="DXZ108" s="65"/>
      <c r="DYA108" s="7"/>
      <c r="DYB108" s="101"/>
      <c r="DYC108" s="13"/>
      <c r="DYD108" s="13"/>
      <c r="DYE108" s="13"/>
      <c r="DYF108" s="13"/>
      <c r="DYG108" s="61"/>
      <c r="DYH108" s="47"/>
      <c r="DYI108" s="47"/>
      <c r="DYJ108" s="65"/>
      <c r="DYK108" s="47"/>
      <c r="DYL108" s="65"/>
      <c r="DYM108" s="65"/>
      <c r="DYN108" s="47"/>
      <c r="DYO108" s="927"/>
      <c r="DYP108" s="65"/>
      <c r="DYQ108" s="65"/>
      <c r="DYR108" s="47"/>
      <c r="DYS108" s="47"/>
      <c r="DYT108" s="47"/>
      <c r="DYU108" s="47"/>
      <c r="DYV108" s="593"/>
      <c r="DYW108" s="593"/>
      <c r="DYX108" s="143"/>
      <c r="DYY108" s="143"/>
      <c r="DYZ108" s="65"/>
      <c r="DZA108" s="65"/>
      <c r="DZB108" s="594"/>
      <c r="DZC108" s="65"/>
      <c r="DZD108" s="47"/>
      <c r="DZE108" s="47"/>
      <c r="DZF108" s="47"/>
      <c r="DZG108" s="59"/>
      <c r="DZH108" s="594"/>
      <c r="DZI108" s="65"/>
      <c r="DZJ108" s="7"/>
      <c r="DZK108" s="101"/>
      <c r="DZL108" s="13"/>
      <c r="DZM108" s="13"/>
      <c r="DZN108" s="13"/>
      <c r="DZO108" s="13"/>
      <c r="DZP108" s="61"/>
      <c r="DZQ108" s="47"/>
      <c r="DZR108" s="47"/>
      <c r="DZS108" s="65"/>
      <c r="DZT108" s="47"/>
      <c r="DZU108" s="65"/>
      <c r="DZV108" s="65"/>
      <c r="DZW108" s="47"/>
      <c r="DZX108" s="927"/>
      <c r="DZY108" s="65"/>
      <c r="DZZ108" s="65"/>
      <c r="EAA108" s="47"/>
      <c r="EAB108" s="47"/>
      <c r="EAC108" s="47"/>
      <c r="EAD108" s="47"/>
      <c r="EAE108" s="593"/>
      <c r="EAF108" s="593"/>
      <c r="EAG108" s="143"/>
      <c r="EAH108" s="143"/>
      <c r="EAI108" s="65"/>
      <c r="EAJ108" s="65"/>
      <c r="EAK108" s="594"/>
      <c r="EAL108" s="65"/>
      <c r="EAM108" s="47"/>
      <c r="EAN108" s="47"/>
      <c r="EAO108" s="47"/>
      <c r="EAP108" s="59"/>
      <c r="EAQ108" s="594"/>
      <c r="EAR108" s="65"/>
      <c r="EAS108" s="7"/>
      <c r="EAT108" s="101"/>
      <c r="EAU108" s="13"/>
      <c r="EAV108" s="13"/>
      <c r="EAW108" s="13"/>
      <c r="EAX108" s="13"/>
      <c r="EAY108" s="61"/>
      <c r="EAZ108" s="47"/>
      <c r="EBA108" s="47"/>
      <c r="EBB108" s="65"/>
      <c r="EBC108" s="47"/>
      <c r="EBD108" s="65"/>
      <c r="EBE108" s="65"/>
      <c r="EBF108" s="47"/>
      <c r="EBG108" s="927"/>
      <c r="EBH108" s="65"/>
      <c r="EBI108" s="65"/>
      <c r="EBJ108" s="47"/>
      <c r="EBK108" s="47"/>
      <c r="EBL108" s="47"/>
      <c r="EBM108" s="47"/>
      <c r="EBN108" s="593"/>
      <c r="EBO108" s="593"/>
      <c r="EBP108" s="143"/>
      <c r="EBQ108" s="143"/>
      <c r="EBR108" s="65"/>
      <c r="EBS108" s="65"/>
      <c r="EBT108" s="594"/>
      <c r="EBU108" s="65"/>
      <c r="EBV108" s="47"/>
      <c r="EBW108" s="47"/>
      <c r="EBX108" s="47"/>
      <c r="EBY108" s="59"/>
      <c r="EBZ108" s="594"/>
      <c r="ECA108" s="65"/>
      <c r="ECB108" s="7"/>
      <c r="ECC108" s="101"/>
      <c r="ECD108" s="13"/>
      <c r="ECE108" s="13"/>
      <c r="ECF108" s="13"/>
      <c r="ECG108" s="13"/>
      <c r="ECH108" s="61"/>
      <c r="ECI108" s="47"/>
      <c r="ECJ108" s="47"/>
      <c r="ECK108" s="65"/>
      <c r="ECL108" s="47"/>
      <c r="ECM108" s="65"/>
      <c r="ECN108" s="65"/>
      <c r="ECO108" s="47"/>
      <c r="ECP108" s="927"/>
      <c r="ECQ108" s="65"/>
      <c r="ECR108" s="65"/>
      <c r="ECS108" s="47"/>
      <c r="ECT108" s="47"/>
      <c r="ECU108" s="47"/>
      <c r="ECV108" s="47"/>
      <c r="ECW108" s="593"/>
      <c r="ECX108" s="593"/>
      <c r="ECY108" s="143"/>
      <c r="ECZ108" s="143"/>
      <c r="EDA108" s="65"/>
      <c r="EDB108" s="65"/>
      <c r="EDC108" s="594"/>
      <c r="EDD108" s="65"/>
      <c r="EDE108" s="47"/>
      <c r="EDF108" s="47"/>
      <c r="EDG108" s="47"/>
      <c r="EDH108" s="59"/>
      <c r="EDI108" s="594"/>
      <c r="EDJ108" s="65"/>
      <c r="EDK108" s="7"/>
      <c r="EDL108" s="101"/>
      <c r="EDM108" s="13"/>
      <c r="EDN108" s="13"/>
      <c r="EDO108" s="13"/>
      <c r="EDP108" s="13"/>
      <c r="EDQ108" s="61"/>
      <c r="EDR108" s="47"/>
      <c r="EDS108" s="47"/>
      <c r="EDT108" s="65"/>
      <c r="EDU108" s="47"/>
      <c r="EDV108" s="65"/>
      <c r="EDW108" s="65"/>
      <c r="EDX108" s="47"/>
      <c r="EDY108" s="927"/>
      <c r="EDZ108" s="65"/>
      <c r="EEA108" s="65"/>
      <c r="EEB108" s="47"/>
      <c r="EEC108" s="47"/>
      <c r="EED108" s="47"/>
      <c r="EEE108" s="47"/>
      <c r="EEF108" s="593"/>
      <c r="EEG108" s="593"/>
      <c r="EEH108" s="143"/>
      <c r="EEI108" s="143"/>
      <c r="EEJ108" s="65"/>
      <c r="EEK108" s="65"/>
      <c r="EEL108" s="594"/>
      <c r="EEM108" s="65"/>
      <c r="EEN108" s="47"/>
      <c r="EEO108" s="47"/>
      <c r="EEP108" s="47"/>
      <c r="EEQ108" s="59"/>
      <c r="EER108" s="594"/>
      <c r="EES108" s="65"/>
      <c r="EET108" s="7"/>
      <c r="EEU108" s="101"/>
      <c r="EEV108" s="13"/>
      <c r="EEW108" s="13"/>
      <c r="EEX108" s="13"/>
      <c r="EEY108" s="13"/>
      <c r="EEZ108" s="61"/>
      <c r="EFA108" s="47"/>
      <c r="EFB108" s="47"/>
      <c r="EFC108" s="65"/>
      <c r="EFD108" s="47"/>
      <c r="EFE108" s="65"/>
      <c r="EFF108" s="65"/>
      <c r="EFG108" s="47"/>
      <c r="EFH108" s="927"/>
      <c r="EFI108" s="65"/>
      <c r="EFJ108" s="65"/>
      <c r="EFK108" s="47"/>
      <c r="EFL108" s="47"/>
      <c r="EFM108" s="47"/>
      <c r="EFN108" s="47"/>
      <c r="EFO108" s="593"/>
      <c r="EFP108" s="593"/>
      <c r="EFQ108" s="143"/>
      <c r="EFR108" s="143"/>
      <c r="EFS108" s="65"/>
      <c r="EFT108" s="65"/>
      <c r="EFU108" s="594"/>
      <c r="EFV108" s="65"/>
      <c r="EFW108" s="47"/>
      <c r="EFX108" s="47"/>
      <c r="EFY108" s="47"/>
      <c r="EFZ108" s="59"/>
      <c r="EGA108" s="594"/>
      <c r="EGB108" s="65"/>
      <c r="EGC108" s="7"/>
      <c r="EGD108" s="101"/>
      <c r="EGE108" s="13"/>
      <c r="EGF108" s="13"/>
      <c r="EGG108" s="13"/>
      <c r="EGH108" s="13"/>
      <c r="EGI108" s="61"/>
      <c r="EGJ108" s="47"/>
      <c r="EGK108" s="47"/>
      <c r="EGL108" s="65"/>
      <c r="EGM108" s="47"/>
      <c r="EGN108" s="65"/>
      <c r="EGO108" s="65"/>
      <c r="EGP108" s="47"/>
      <c r="EGQ108" s="927"/>
      <c r="EGR108" s="65"/>
      <c r="EGS108" s="65"/>
      <c r="EGT108" s="47"/>
      <c r="EGU108" s="47"/>
      <c r="EGV108" s="47"/>
      <c r="EGW108" s="47"/>
      <c r="EGX108" s="593"/>
      <c r="EGY108" s="593"/>
      <c r="EGZ108" s="143"/>
      <c r="EHA108" s="143"/>
      <c r="EHB108" s="65"/>
      <c r="EHC108" s="65"/>
      <c r="EHD108" s="594"/>
      <c r="EHE108" s="65"/>
      <c r="EHF108" s="47"/>
      <c r="EHG108" s="47"/>
      <c r="EHH108" s="47"/>
      <c r="EHI108" s="59"/>
      <c r="EHJ108" s="594"/>
      <c r="EHK108" s="65"/>
      <c r="EHL108" s="7"/>
      <c r="EHM108" s="101"/>
      <c r="EHN108" s="13"/>
      <c r="EHO108" s="13"/>
      <c r="EHP108" s="13"/>
      <c r="EHQ108" s="13"/>
      <c r="EHR108" s="61"/>
      <c r="EHS108" s="47"/>
      <c r="EHT108" s="47"/>
      <c r="EHU108" s="65"/>
      <c r="EHV108" s="47"/>
      <c r="EHW108" s="65"/>
      <c r="EHX108" s="65"/>
      <c r="EHY108" s="47"/>
      <c r="EHZ108" s="927"/>
      <c r="EIA108" s="65"/>
      <c r="EIB108" s="65"/>
      <c r="EIC108" s="47"/>
      <c r="EID108" s="47"/>
      <c r="EIE108" s="47"/>
      <c r="EIF108" s="47"/>
      <c r="EIG108" s="593"/>
      <c r="EIH108" s="593"/>
      <c r="EII108" s="143"/>
      <c r="EIJ108" s="143"/>
      <c r="EIK108" s="65"/>
      <c r="EIL108" s="65"/>
      <c r="EIM108" s="594"/>
      <c r="EIN108" s="65"/>
      <c r="EIO108" s="47"/>
      <c r="EIP108" s="47"/>
      <c r="EIQ108" s="47"/>
      <c r="EIR108" s="59"/>
      <c r="EIS108" s="594"/>
      <c r="EIT108" s="65"/>
      <c r="EIU108" s="7"/>
      <c r="EIV108" s="101"/>
      <c r="EIW108" s="13"/>
      <c r="EIX108" s="13"/>
      <c r="EIY108" s="13"/>
      <c r="EIZ108" s="13"/>
      <c r="EJA108" s="61"/>
      <c r="EJB108" s="47"/>
      <c r="EJC108" s="47"/>
      <c r="EJD108" s="65"/>
      <c r="EJE108" s="47"/>
      <c r="EJF108" s="65"/>
      <c r="EJG108" s="65"/>
      <c r="EJH108" s="47"/>
      <c r="EJI108" s="927"/>
      <c r="EJJ108" s="65"/>
      <c r="EJK108" s="65"/>
      <c r="EJL108" s="47"/>
      <c r="EJM108" s="47"/>
      <c r="EJN108" s="47"/>
      <c r="EJO108" s="47"/>
      <c r="EJP108" s="593"/>
      <c r="EJQ108" s="593"/>
      <c r="EJR108" s="143"/>
      <c r="EJS108" s="143"/>
      <c r="EJT108" s="65"/>
      <c r="EJU108" s="65"/>
      <c r="EJV108" s="594"/>
      <c r="EJW108" s="65"/>
      <c r="EJX108" s="47"/>
      <c r="EJY108" s="47"/>
      <c r="EJZ108" s="47"/>
      <c r="EKA108" s="59"/>
      <c r="EKB108" s="594"/>
      <c r="EKC108" s="65"/>
      <c r="EKD108" s="7"/>
      <c r="EKE108" s="101"/>
      <c r="EKF108" s="13"/>
      <c r="EKG108" s="13"/>
      <c r="EKH108" s="13"/>
      <c r="EKI108" s="13"/>
      <c r="EKJ108" s="61"/>
      <c r="EKK108" s="47"/>
      <c r="EKL108" s="47"/>
      <c r="EKM108" s="65"/>
      <c r="EKN108" s="47"/>
      <c r="EKO108" s="65"/>
      <c r="EKP108" s="65"/>
      <c r="EKQ108" s="47"/>
      <c r="EKR108" s="927"/>
      <c r="EKS108" s="65"/>
      <c r="EKT108" s="65"/>
      <c r="EKU108" s="47"/>
      <c r="EKV108" s="47"/>
      <c r="EKW108" s="47"/>
      <c r="EKX108" s="47"/>
      <c r="EKY108" s="593"/>
      <c r="EKZ108" s="593"/>
      <c r="ELA108" s="143"/>
      <c r="ELB108" s="143"/>
      <c r="ELC108" s="65"/>
      <c r="ELD108" s="65"/>
      <c r="ELE108" s="594"/>
      <c r="ELF108" s="65"/>
      <c r="ELG108" s="47"/>
      <c r="ELH108" s="47"/>
      <c r="ELI108" s="47"/>
      <c r="ELJ108" s="59"/>
      <c r="ELK108" s="594"/>
      <c r="ELL108" s="65"/>
      <c r="ELM108" s="7"/>
      <c r="ELN108" s="101"/>
      <c r="ELO108" s="13"/>
      <c r="ELP108" s="13"/>
      <c r="ELQ108" s="13"/>
      <c r="ELR108" s="13"/>
      <c r="ELS108" s="61"/>
      <c r="ELT108" s="47"/>
      <c r="ELU108" s="47"/>
      <c r="ELV108" s="65"/>
      <c r="ELW108" s="47"/>
      <c r="ELX108" s="65"/>
      <c r="ELY108" s="65"/>
      <c r="ELZ108" s="47"/>
      <c r="EMA108" s="927"/>
      <c r="EMB108" s="65"/>
      <c r="EMC108" s="65"/>
      <c r="EMD108" s="47"/>
      <c r="EME108" s="47"/>
      <c r="EMF108" s="47"/>
      <c r="EMG108" s="47"/>
      <c r="EMH108" s="593"/>
      <c r="EMI108" s="593"/>
      <c r="EMJ108" s="143"/>
      <c r="EMK108" s="143"/>
      <c r="EML108" s="65"/>
      <c r="EMM108" s="65"/>
      <c r="EMN108" s="594"/>
      <c r="EMO108" s="65"/>
      <c r="EMP108" s="47"/>
      <c r="EMQ108" s="47"/>
      <c r="EMR108" s="47"/>
      <c r="EMS108" s="59"/>
      <c r="EMT108" s="594"/>
      <c r="EMU108" s="65"/>
      <c r="EMV108" s="7"/>
      <c r="EMW108" s="101"/>
      <c r="EMX108" s="13"/>
      <c r="EMY108" s="13"/>
      <c r="EMZ108" s="13"/>
      <c r="ENA108" s="13"/>
      <c r="ENB108" s="61"/>
      <c r="ENC108" s="47"/>
      <c r="END108" s="47"/>
      <c r="ENE108" s="65"/>
      <c r="ENF108" s="47"/>
      <c r="ENG108" s="65"/>
      <c r="ENH108" s="65"/>
      <c r="ENI108" s="47"/>
      <c r="ENJ108" s="927"/>
      <c r="ENK108" s="65"/>
      <c r="ENL108" s="65"/>
      <c r="ENM108" s="47"/>
      <c r="ENN108" s="47"/>
      <c r="ENO108" s="47"/>
      <c r="ENP108" s="47"/>
      <c r="ENQ108" s="593"/>
      <c r="ENR108" s="593"/>
      <c r="ENS108" s="143"/>
      <c r="ENT108" s="143"/>
      <c r="ENU108" s="65"/>
      <c r="ENV108" s="65"/>
      <c r="ENW108" s="594"/>
      <c r="ENX108" s="65"/>
      <c r="ENY108" s="47"/>
      <c r="ENZ108" s="47"/>
      <c r="EOA108" s="47"/>
      <c r="EOB108" s="59"/>
      <c r="EOC108" s="594"/>
      <c r="EOD108" s="65"/>
      <c r="EOE108" s="7"/>
      <c r="EOF108" s="101"/>
      <c r="EOG108" s="13"/>
      <c r="EOH108" s="13"/>
      <c r="EOI108" s="13"/>
      <c r="EOJ108" s="13"/>
      <c r="EOK108" s="61"/>
      <c r="EOL108" s="47"/>
      <c r="EOM108" s="47"/>
      <c r="EON108" s="65"/>
      <c r="EOO108" s="47"/>
      <c r="EOP108" s="65"/>
      <c r="EOQ108" s="65"/>
      <c r="EOR108" s="47"/>
      <c r="EOS108" s="927"/>
      <c r="EOT108" s="65"/>
      <c r="EOU108" s="65"/>
      <c r="EOV108" s="47"/>
      <c r="EOW108" s="47"/>
      <c r="EOX108" s="47"/>
      <c r="EOY108" s="47"/>
      <c r="EOZ108" s="593"/>
      <c r="EPA108" s="593"/>
      <c r="EPB108" s="143"/>
      <c r="EPC108" s="143"/>
      <c r="EPD108" s="65"/>
      <c r="EPE108" s="65"/>
      <c r="EPF108" s="594"/>
      <c r="EPG108" s="65"/>
      <c r="EPH108" s="47"/>
      <c r="EPI108" s="47"/>
      <c r="EPJ108" s="47"/>
      <c r="EPK108" s="59"/>
      <c r="EPL108" s="594"/>
      <c r="EPM108" s="65"/>
      <c r="EPN108" s="7"/>
      <c r="EPO108" s="101"/>
      <c r="EPP108" s="13"/>
      <c r="EPQ108" s="13"/>
      <c r="EPR108" s="13"/>
      <c r="EPS108" s="13"/>
      <c r="EPT108" s="61"/>
      <c r="EPU108" s="47"/>
      <c r="EPV108" s="47"/>
      <c r="EPW108" s="65"/>
      <c r="EPX108" s="47"/>
      <c r="EPY108" s="65"/>
      <c r="EPZ108" s="65"/>
      <c r="EQA108" s="47"/>
      <c r="EQB108" s="927"/>
      <c r="EQC108" s="65"/>
      <c r="EQD108" s="65"/>
      <c r="EQE108" s="47"/>
      <c r="EQF108" s="47"/>
      <c r="EQG108" s="47"/>
      <c r="EQH108" s="47"/>
      <c r="EQI108" s="593"/>
      <c r="EQJ108" s="593"/>
      <c r="EQK108" s="143"/>
      <c r="EQL108" s="143"/>
      <c r="EQM108" s="65"/>
      <c r="EQN108" s="65"/>
      <c r="EQO108" s="594"/>
      <c r="EQP108" s="65"/>
      <c r="EQQ108" s="47"/>
      <c r="EQR108" s="47"/>
      <c r="EQS108" s="47"/>
      <c r="EQT108" s="59"/>
      <c r="EQU108" s="594"/>
      <c r="EQV108" s="65"/>
      <c r="EQW108" s="7"/>
      <c r="EQX108" s="101"/>
      <c r="EQY108" s="13"/>
      <c r="EQZ108" s="13"/>
      <c r="ERA108" s="13"/>
      <c r="ERB108" s="13"/>
      <c r="ERC108" s="61"/>
      <c r="ERD108" s="47"/>
      <c r="ERE108" s="47"/>
      <c r="ERF108" s="65"/>
      <c r="ERG108" s="47"/>
      <c r="ERH108" s="65"/>
      <c r="ERI108" s="65"/>
      <c r="ERJ108" s="47"/>
      <c r="ERK108" s="927"/>
      <c r="ERL108" s="65"/>
      <c r="ERM108" s="65"/>
      <c r="ERN108" s="47"/>
      <c r="ERO108" s="47"/>
      <c r="ERP108" s="47"/>
      <c r="ERQ108" s="47"/>
      <c r="ERR108" s="593"/>
      <c r="ERS108" s="593"/>
      <c r="ERT108" s="143"/>
      <c r="ERU108" s="143"/>
      <c r="ERV108" s="65"/>
      <c r="ERW108" s="65"/>
      <c r="ERX108" s="594"/>
      <c r="ERY108" s="65"/>
      <c r="ERZ108" s="47"/>
      <c r="ESA108" s="47"/>
      <c r="ESB108" s="47"/>
      <c r="ESC108" s="59"/>
      <c r="ESD108" s="594"/>
      <c r="ESE108" s="65"/>
      <c r="ESF108" s="7"/>
      <c r="ESG108" s="101"/>
      <c r="ESH108" s="13"/>
      <c r="ESI108" s="13"/>
      <c r="ESJ108" s="13"/>
      <c r="ESK108" s="13"/>
      <c r="ESL108" s="61"/>
      <c r="ESM108" s="47"/>
      <c r="ESN108" s="47"/>
      <c r="ESO108" s="65"/>
      <c r="ESP108" s="47"/>
      <c r="ESQ108" s="65"/>
      <c r="ESR108" s="65"/>
      <c r="ESS108" s="47"/>
      <c r="EST108" s="927"/>
      <c r="ESU108" s="65"/>
      <c r="ESV108" s="65"/>
      <c r="ESW108" s="47"/>
      <c r="ESX108" s="47"/>
      <c r="ESY108" s="47"/>
      <c r="ESZ108" s="47"/>
      <c r="ETA108" s="593"/>
      <c r="ETB108" s="593"/>
      <c r="ETC108" s="143"/>
      <c r="ETD108" s="143"/>
      <c r="ETE108" s="65"/>
      <c r="ETF108" s="65"/>
      <c r="ETG108" s="594"/>
      <c r="ETH108" s="65"/>
      <c r="ETI108" s="47"/>
      <c r="ETJ108" s="47"/>
      <c r="ETK108" s="47"/>
      <c r="ETL108" s="59"/>
      <c r="ETM108" s="594"/>
      <c r="ETN108" s="65"/>
      <c r="ETO108" s="7"/>
      <c r="ETP108" s="101"/>
      <c r="ETQ108" s="13"/>
      <c r="ETR108" s="13"/>
      <c r="ETS108" s="13"/>
      <c r="ETT108" s="13"/>
      <c r="ETU108" s="61"/>
      <c r="ETV108" s="47"/>
      <c r="ETW108" s="47"/>
      <c r="ETX108" s="65"/>
      <c r="ETY108" s="47"/>
      <c r="ETZ108" s="65"/>
      <c r="EUA108" s="65"/>
      <c r="EUB108" s="47"/>
      <c r="EUC108" s="927"/>
      <c r="EUD108" s="65"/>
      <c r="EUE108" s="65"/>
      <c r="EUF108" s="47"/>
      <c r="EUG108" s="47"/>
      <c r="EUH108" s="47"/>
      <c r="EUI108" s="47"/>
      <c r="EUJ108" s="593"/>
      <c r="EUK108" s="593"/>
      <c r="EUL108" s="143"/>
      <c r="EUM108" s="143"/>
      <c r="EUN108" s="65"/>
      <c r="EUO108" s="65"/>
      <c r="EUP108" s="594"/>
      <c r="EUQ108" s="65"/>
      <c r="EUR108" s="47"/>
      <c r="EUS108" s="47"/>
      <c r="EUT108" s="47"/>
      <c r="EUU108" s="59"/>
      <c r="EUV108" s="594"/>
      <c r="EUW108" s="65"/>
      <c r="EUX108" s="7"/>
      <c r="EUY108" s="101"/>
      <c r="EUZ108" s="13"/>
      <c r="EVA108" s="13"/>
      <c r="EVB108" s="13"/>
      <c r="EVC108" s="13"/>
      <c r="EVD108" s="61"/>
      <c r="EVE108" s="47"/>
      <c r="EVF108" s="47"/>
      <c r="EVG108" s="65"/>
      <c r="EVH108" s="47"/>
      <c r="EVI108" s="65"/>
      <c r="EVJ108" s="65"/>
      <c r="EVK108" s="47"/>
      <c r="EVL108" s="927"/>
      <c r="EVM108" s="65"/>
      <c r="EVN108" s="65"/>
      <c r="EVO108" s="47"/>
      <c r="EVP108" s="47"/>
      <c r="EVQ108" s="47"/>
      <c r="EVR108" s="47"/>
      <c r="EVS108" s="593"/>
      <c r="EVT108" s="593"/>
      <c r="EVU108" s="143"/>
      <c r="EVV108" s="143"/>
      <c r="EVW108" s="65"/>
      <c r="EVX108" s="65"/>
      <c r="EVY108" s="594"/>
      <c r="EVZ108" s="65"/>
      <c r="EWA108" s="47"/>
      <c r="EWB108" s="47"/>
      <c r="EWC108" s="47"/>
      <c r="EWD108" s="59"/>
      <c r="EWE108" s="594"/>
      <c r="EWF108" s="65"/>
      <c r="EWG108" s="7"/>
      <c r="EWH108" s="101"/>
      <c r="EWI108" s="13"/>
      <c r="EWJ108" s="13"/>
      <c r="EWK108" s="13"/>
      <c r="EWL108" s="13"/>
      <c r="EWM108" s="61"/>
      <c r="EWN108" s="47"/>
      <c r="EWO108" s="47"/>
      <c r="EWP108" s="65"/>
      <c r="EWQ108" s="47"/>
      <c r="EWR108" s="65"/>
      <c r="EWS108" s="65"/>
      <c r="EWT108" s="47"/>
      <c r="EWU108" s="927"/>
      <c r="EWV108" s="65"/>
      <c r="EWW108" s="65"/>
      <c r="EWX108" s="47"/>
      <c r="EWY108" s="47"/>
      <c r="EWZ108" s="47"/>
      <c r="EXA108" s="47"/>
      <c r="EXB108" s="593"/>
      <c r="EXC108" s="593"/>
      <c r="EXD108" s="143"/>
      <c r="EXE108" s="143"/>
      <c r="EXF108" s="65"/>
      <c r="EXG108" s="65"/>
      <c r="EXH108" s="594"/>
      <c r="EXI108" s="65"/>
      <c r="EXJ108" s="47"/>
      <c r="EXK108" s="47"/>
      <c r="EXL108" s="47"/>
      <c r="EXM108" s="59"/>
      <c r="EXN108" s="594"/>
      <c r="EXO108" s="65"/>
      <c r="EXP108" s="7"/>
      <c r="EXQ108" s="101"/>
      <c r="EXR108" s="13"/>
      <c r="EXS108" s="13"/>
      <c r="EXT108" s="13"/>
      <c r="EXU108" s="13"/>
      <c r="EXV108" s="61"/>
      <c r="EXW108" s="47"/>
      <c r="EXX108" s="47"/>
      <c r="EXY108" s="65"/>
      <c r="EXZ108" s="47"/>
      <c r="EYA108" s="65"/>
      <c r="EYB108" s="65"/>
      <c r="EYC108" s="47"/>
      <c r="EYD108" s="927"/>
      <c r="EYE108" s="65"/>
      <c r="EYF108" s="65"/>
      <c r="EYG108" s="47"/>
      <c r="EYH108" s="47"/>
      <c r="EYI108" s="47"/>
      <c r="EYJ108" s="47"/>
      <c r="EYK108" s="593"/>
      <c r="EYL108" s="593"/>
      <c r="EYM108" s="143"/>
      <c r="EYN108" s="143"/>
      <c r="EYO108" s="65"/>
      <c r="EYP108" s="65"/>
      <c r="EYQ108" s="594"/>
      <c r="EYR108" s="65"/>
      <c r="EYS108" s="47"/>
      <c r="EYT108" s="47"/>
      <c r="EYU108" s="47"/>
      <c r="EYV108" s="59"/>
      <c r="EYW108" s="594"/>
      <c r="EYX108" s="65"/>
      <c r="EYY108" s="7"/>
      <c r="EYZ108" s="101"/>
      <c r="EZA108" s="13"/>
      <c r="EZB108" s="13"/>
      <c r="EZC108" s="13"/>
      <c r="EZD108" s="13"/>
      <c r="EZE108" s="61"/>
      <c r="EZF108" s="47"/>
      <c r="EZG108" s="47"/>
      <c r="EZH108" s="65"/>
      <c r="EZI108" s="47"/>
      <c r="EZJ108" s="65"/>
      <c r="EZK108" s="65"/>
      <c r="EZL108" s="47"/>
      <c r="EZM108" s="927"/>
      <c r="EZN108" s="65"/>
      <c r="EZO108" s="65"/>
      <c r="EZP108" s="47"/>
      <c r="EZQ108" s="47"/>
      <c r="EZR108" s="47"/>
      <c r="EZS108" s="47"/>
      <c r="EZT108" s="593"/>
      <c r="EZU108" s="593"/>
      <c r="EZV108" s="143"/>
      <c r="EZW108" s="143"/>
      <c r="EZX108" s="65"/>
      <c r="EZY108" s="65"/>
      <c r="EZZ108" s="594"/>
      <c r="FAA108" s="65"/>
      <c r="FAB108" s="47"/>
      <c r="FAC108" s="47"/>
      <c r="FAD108" s="47"/>
      <c r="FAE108" s="59"/>
      <c r="FAF108" s="594"/>
      <c r="FAG108" s="65"/>
      <c r="FAH108" s="7"/>
      <c r="FAI108" s="101"/>
      <c r="FAJ108" s="13"/>
      <c r="FAK108" s="13"/>
      <c r="FAL108" s="13"/>
      <c r="FAM108" s="13"/>
      <c r="FAN108" s="61"/>
      <c r="FAO108" s="47"/>
      <c r="FAP108" s="47"/>
      <c r="FAQ108" s="65"/>
      <c r="FAR108" s="47"/>
      <c r="FAS108" s="65"/>
      <c r="FAT108" s="65"/>
      <c r="FAU108" s="47"/>
      <c r="FAV108" s="927"/>
      <c r="FAW108" s="65"/>
      <c r="FAX108" s="65"/>
      <c r="FAY108" s="47"/>
      <c r="FAZ108" s="47"/>
      <c r="FBA108" s="47"/>
      <c r="FBB108" s="47"/>
      <c r="FBC108" s="593"/>
      <c r="FBD108" s="593"/>
      <c r="FBE108" s="143"/>
      <c r="FBF108" s="143"/>
      <c r="FBG108" s="65"/>
      <c r="FBH108" s="65"/>
      <c r="FBI108" s="594"/>
      <c r="FBJ108" s="65"/>
      <c r="FBK108" s="47"/>
      <c r="FBL108" s="47"/>
      <c r="FBM108" s="47"/>
      <c r="FBN108" s="59"/>
      <c r="FBO108" s="594"/>
      <c r="FBP108" s="65"/>
      <c r="FBQ108" s="7"/>
      <c r="FBR108" s="101"/>
      <c r="FBS108" s="13"/>
      <c r="FBT108" s="13"/>
      <c r="FBU108" s="13"/>
      <c r="FBV108" s="13"/>
      <c r="FBW108" s="61"/>
      <c r="FBX108" s="47"/>
      <c r="FBY108" s="47"/>
      <c r="FBZ108" s="65"/>
      <c r="FCA108" s="47"/>
      <c r="FCB108" s="65"/>
      <c r="FCC108" s="65"/>
      <c r="FCD108" s="47"/>
      <c r="FCE108" s="927"/>
      <c r="FCF108" s="65"/>
      <c r="FCG108" s="65"/>
      <c r="FCH108" s="47"/>
      <c r="FCI108" s="47"/>
      <c r="FCJ108" s="47"/>
      <c r="FCK108" s="47"/>
      <c r="FCL108" s="593"/>
      <c r="FCM108" s="593"/>
      <c r="FCN108" s="143"/>
      <c r="FCO108" s="143"/>
      <c r="FCP108" s="65"/>
      <c r="FCQ108" s="65"/>
      <c r="FCR108" s="594"/>
      <c r="FCS108" s="65"/>
      <c r="FCT108" s="47"/>
      <c r="FCU108" s="47"/>
      <c r="FCV108" s="47"/>
      <c r="FCW108" s="59"/>
      <c r="FCX108" s="594"/>
      <c r="FCY108" s="65"/>
      <c r="FCZ108" s="7"/>
      <c r="FDA108" s="101"/>
      <c r="FDB108" s="13"/>
      <c r="FDC108" s="13"/>
      <c r="FDD108" s="13"/>
      <c r="FDE108" s="13"/>
      <c r="FDF108" s="61"/>
      <c r="FDG108" s="47"/>
      <c r="FDH108" s="47"/>
      <c r="FDI108" s="65"/>
      <c r="FDJ108" s="47"/>
      <c r="FDK108" s="65"/>
      <c r="FDL108" s="65"/>
      <c r="FDM108" s="47"/>
      <c r="FDN108" s="927"/>
      <c r="FDO108" s="65"/>
      <c r="FDP108" s="65"/>
      <c r="FDQ108" s="47"/>
      <c r="FDR108" s="47"/>
      <c r="FDS108" s="47"/>
      <c r="FDT108" s="47"/>
      <c r="FDU108" s="593"/>
      <c r="FDV108" s="593"/>
      <c r="FDW108" s="143"/>
      <c r="FDX108" s="143"/>
      <c r="FDY108" s="65"/>
      <c r="FDZ108" s="65"/>
      <c r="FEA108" s="594"/>
      <c r="FEB108" s="65"/>
      <c r="FEC108" s="47"/>
      <c r="FED108" s="47"/>
      <c r="FEE108" s="47"/>
      <c r="FEF108" s="59"/>
      <c r="FEG108" s="594"/>
      <c r="FEH108" s="65"/>
      <c r="FEI108" s="7"/>
      <c r="FEJ108" s="101"/>
      <c r="FEK108" s="13"/>
      <c r="FEL108" s="13"/>
      <c r="FEM108" s="13"/>
      <c r="FEN108" s="13"/>
      <c r="FEO108" s="61"/>
      <c r="FEP108" s="47"/>
      <c r="FEQ108" s="47"/>
      <c r="FER108" s="65"/>
      <c r="FES108" s="47"/>
      <c r="FET108" s="65"/>
      <c r="FEU108" s="65"/>
      <c r="FEV108" s="47"/>
      <c r="FEW108" s="927"/>
      <c r="FEX108" s="65"/>
      <c r="FEY108" s="65"/>
      <c r="FEZ108" s="47"/>
      <c r="FFA108" s="47"/>
      <c r="FFB108" s="47"/>
      <c r="FFC108" s="47"/>
      <c r="FFD108" s="593"/>
      <c r="FFE108" s="593"/>
      <c r="FFF108" s="143"/>
      <c r="FFG108" s="143"/>
      <c r="FFH108" s="65"/>
      <c r="FFI108" s="65"/>
      <c r="FFJ108" s="594"/>
      <c r="FFK108" s="65"/>
      <c r="FFL108" s="47"/>
      <c r="FFM108" s="47"/>
      <c r="FFN108" s="47"/>
      <c r="FFO108" s="59"/>
      <c r="FFP108" s="594"/>
      <c r="FFQ108" s="65"/>
      <c r="FFR108" s="7"/>
      <c r="FFS108" s="101"/>
      <c r="FFT108" s="13"/>
      <c r="FFU108" s="13"/>
      <c r="FFV108" s="13"/>
      <c r="FFW108" s="13"/>
      <c r="FFX108" s="61"/>
      <c r="FFY108" s="47"/>
      <c r="FFZ108" s="47"/>
      <c r="FGA108" s="65"/>
      <c r="FGB108" s="47"/>
      <c r="FGC108" s="65"/>
      <c r="FGD108" s="65"/>
      <c r="FGE108" s="47"/>
      <c r="FGF108" s="927"/>
      <c r="FGG108" s="65"/>
      <c r="FGH108" s="65"/>
      <c r="FGI108" s="47"/>
      <c r="FGJ108" s="47"/>
      <c r="FGK108" s="47"/>
      <c r="FGL108" s="47"/>
      <c r="FGM108" s="593"/>
      <c r="FGN108" s="593"/>
      <c r="FGO108" s="143"/>
      <c r="FGP108" s="143"/>
      <c r="FGQ108" s="65"/>
      <c r="FGR108" s="65"/>
      <c r="FGS108" s="594"/>
      <c r="FGT108" s="65"/>
      <c r="FGU108" s="47"/>
      <c r="FGV108" s="47"/>
      <c r="FGW108" s="47"/>
      <c r="FGX108" s="59"/>
      <c r="FGY108" s="594"/>
      <c r="FGZ108" s="65"/>
      <c r="FHA108" s="7"/>
      <c r="FHB108" s="101"/>
      <c r="FHC108" s="13"/>
      <c r="FHD108" s="13"/>
      <c r="FHE108" s="13"/>
      <c r="FHF108" s="13"/>
      <c r="FHG108" s="61"/>
      <c r="FHH108" s="47"/>
      <c r="FHI108" s="47"/>
      <c r="FHJ108" s="65"/>
      <c r="FHK108" s="47"/>
      <c r="FHL108" s="65"/>
      <c r="FHM108" s="65"/>
      <c r="FHN108" s="47"/>
      <c r="FHO108" s="927"/>
      <c r="FHP108" s="65"/>
      <c r="FHQ108" s="65"/>
      <c r="FHR108" s="47"/>
      <c r="FHS108" s="47"/>
      <c r="FHT108" s="47"/>
      <c r="FHU108" s="47"/>
      <c r="FHV108" s="593"/>
      <c r="FHW108" s="593"/>
      <c r="FHX108" s="143"/>
      <c r="FHY108" s="143"/>
      <c r="FHZ108" s="65"/>
      <c r="FIA108" s="65"/>
      <c r="FIB108" s="594"/>
      <c r="FIC108" s="65"/>
      <c r="FID108" s="47"/>
      <c r="FIE108" s="47"/>
      <c r="FIF108" s="47"/>
      <c r="FIG108" s="59"/>
      <c r="FIH108" s="594"/>
      <c r="FII108" s="65"/>
      <c r="FIJ108" s="7"/>
      <c r="FIK108" s="101"/>
      <c r="FIL108" s="13"/>
      <c r="FIM108" s="13"/>
      <c r="FIN108" s="13"/>
      <c r="FIO108" s="13"/>
      <c r="FIP108" s="61"/>
      <c r="FIQ108" s="47"/>
      <c r="FIR108" s="47"/>
      <c r="FIS108" s="65"/>
      <c r="FIT108" s="47"/>
      <c r="FIU108" s="65"/>
      <c r="FIV108" s="65"/>
      <c r="FIW108" s="47"/>
      <c r="FIX108" s="927"/>
      <c r="FIY108" s="65"/>
      <c r="FIZ108" s="65"/>
      <c r="FJA108" s="47"/>
      <c r="FJB108" s="47"/>
      <c r="FJC108" s="47"/>
      <c r="FJD108" s="47"/>
      <c r="FJE108" s="593"/>
      <c r="FJF108" s="593"/>
      <c r="FJG108" s="143"/>
      <c r="FJH108" s="143"/>
      <c r="FJI108" s="65"/>
      <c r="FJJ108" s="65"/>
      <c r="FJK108" s="594"/>
      <c r="FJL108" s="65"/>
      <c r="FJM108" s="47"/>
      <c r="FJN108" s="47"/>
      <c r="FJO108" s="47"/>
      <c r="FJP108" s="59"/>
      <c r="FJQ108" s="594"/>
      <c r="FJR108" s="65"/>
      <c r="FJS108" s="7"/>
      <c r="FJT108" s="101"/>
      <c r="FJU108" s="13"/>
      <c r="FJV108" s="13"/>
      <c r="FJW108" s="13"/>
      <c r="FJX108" s="13"/>
      <c r="FJY108" s="61"/>
      <c r="FJZ108" s="47"/>
      <c r="FKA108" s="47"/>
      <c r="FKB108" s="65"/>
      <c r="FKC108" s="47"/>
      <c r="FKD108" s="65"/>
      <c r="FKE108" s="65"/>
      <c r="FKF108" s="47"/>
      <c r="FKG108" s="927"/>
      <c r="FKH108" s="65"/>
      <c r="FKI108" s="65"/>
      <c r="FKJ108" s="47"/>
      <c r="FKK108" s="47"/>
      <c r="FKL108" s="47"/>
      <c r="FKM108" s="47"/>
      <c r="FKN108" s="593"/>
      <c r="FKO108" s="593"/>
      <c r="FKP108" s="143"/>
      <c r="FKQ108" s="143"/>
      <c r="FKR108" s="65"/>
      <c r="FKS108" s="65"/>
      <c r="FKT108" s="594"/>
      <c r="FKU108" s="65"/>
      <c r="FKV108" s="47"/>
      <c r="FKW108" s="47"/>
      <c r="FKX108" s="47"/>
      <c r="FKY108" s="59"/>
      <c r="FKZ108" s="594"/>
      <c r="FLA108" s="65"/>
      <c r="FLB108" s="7"/>
      <c r="FLC108" s="101"/>
      <c r="FLD108" s="13"/>
      <c r="FLE108" s="13"/>
      <c r="FLF108" s="13"/>
      <c r="FLG108" s="13"/>
      <c r="FLH108" s="61"/>
      <c r="FLI108" s="47"/>
      <c r="FLJ108" s="47"/>
      <c r="FLK108" s="65"/>
      <c r="FLL108" s="47"/>
      <c r="FLM108" s="65"/>
      <c r="FLN108" s="65"/>
      <c r="FLO108" s="47"/>
      <c r="FLP108" s="927"/>
      <c r="FLQ108" s="65"/>
      <c r="FLR108" s="65"/>
      <c r="FLS108" s="47"/>
      <c r="FLT108" s="47"/>
      <c r="FLU108" s="47"/>
      <c r="FLV108" s="47"/>
      <c r="FLW108" s="593"/>
      <c r="FLX108" s="593"/>
      <c r="FLY108" s="143"/>
      <c r="FLZ108" s="143"/>
      <c r="FMA108" s="65"/>
      <c r="FMB108" s="65"/>
      <c r="FMC108" s="594"/>
      <c r="FMD108" s="65"/>
      <c r="FME108" s="47"/>
      <c r="FMF108" s="47"/>
      <c r="FMG108" s="47"/>
      <c r="FMH108" s="59"/>
      <c r="FMI108" s="594"/>
      <c r="FMJ108" s="65"/>
      <c r="FMK108" s="7"/>
      <c r="FML108" s="101"/>
      <c r="FMM108" s="13"/>
      <c r="FMN108" s="13"/>
      <c r="FMO108" s="13"/>
      <c r="FMP108" s="13"/>
      <c r="FMQ108" s="61"/>
      <c r="FMR108" s="47"/>
      <c r="FMS108" s="47"/>
      <c r="FMT108" s="65"/>
      <c r="FMU108" s="47"/>
      <c r="FMV108" s="65"/>
      <c r="FMW108" s="65"/>
      <c r="FMX108" s="47"/>
      <c r="FMY108" s="927"/>
      <c r="FMZ108" s="65"/>
      <c r="FNA108" s="65"/>
      <c r="FNB108" s="47"/>
      <c r="FNC108" s="47"/>
      <c r="FND108" s="47"/>
      <c r="FNE108" s="47"/>
      <c r="FNF108" s="593"/>
      <c r="FNG108" s="593"/>
      <c r="FNH108" s="143"/>
      <c r="FNI108" s="143"/>
      <c r="FNJ108" s="65"/>
      <c r="FNK108" s="65"/>
      <c r="FNL108" s="594"/>
      <c r="FNM108" s="65"/>
      <c r="FNN108" s="47"/>
      <c r="FNO108" s="47"/>
      <c r="FNP108" s="47"/>
      <c r="FNQ108" s="59"/>
      <c r="FNR108" s="594"/>
      <c r="FNS108" s="65"/>
      <c r="FNT108" s="7"/>
      <c r="FNU108" s="101"/>
      <c r="FNV108" s="13"/>
      <c r="FNW108" s="13"/>
      <c r="FNX108" s="13"/>
      <c r="FNY108" s="13"/>
      <c r="FNZ108" s="61"/>
      <c r="FOA108" s="47"/>
      <c r="FOB108" s="47"/>
      <c r="FOC108" s="65"/>
      <c r="FOD108" s="47"/>
      <c r="FOE108" s="65"/>
      <c r="FOF108" s="65"/>
      <c r="FOG108" s="47"/>
      <c r="FOH108" s="927"/>
      <c r="FOI108" s="65"/>
      <c r="FOJ108" s="65"/>
      <c r="FOK108" s="47"/>
      <c r="FOL108" s="47"/>
      <c r="FOM108" s="47"/>
      <c r="FON108" s="47"/>
      <c r="FOO108" s="593"/>
      <c r="FOP108" s="593"/>
      <c r="FOQ108" s="143"/>
      <c r="FOR108" s="143"/>
      <c r="FOS108" s="65"/>
      <c r="FOT108" s="65"/>
      <c r="FOU108" s="594"/>
      <c r="FOV108" s="65"/>
      <c r="FOW108" s="47"/>
      <c r="FOX108" s="47"/>
      <c r="FOY108" s="47"/>
      <c r="FOZ108" s="59"/>
      <c r="FPA108" s="594"/>
      <c r="FPB108" s="65"/>
      <c r="FPC108" s="7"/>
      <c r="FPD108" s="101"/>
      <c r="FPE108" s="13"/>
      <c r="FPF108" s="13"/>
      <c r="FPG108" s="13"/>
      <c r="FPH108" s="13"/>
      <c r="FPI108" s="61"/>
      <c r="FPJ108" s="47"/>
      <c r="FPK108" s="47"/>
      <c r="FPL108" s="65"/>
      <c r="FPM108" s="47"/>
      <c r="FPN108" s="65"/>
      <c r="FPO108" s="65"/>
      <c r="FPP108" s="47"/>
      <c r="FPQ108" s="927"/>
      <c r="FPR108" s="65"/>
      <c r="FPS108" s="65"/>
      <c r="FPT108" s="47"/>
      <c r="FPU108" s="47"/>
      <c r="FPV108" s="47"/>
      <c r="FPW108" s="47"/>
      <c r="FPX108" s="593"/>
      <c r="FPY108" s="593"/>
      <c r="FPZ108" s="143"/>
      <c r="FQA108" s="143"/>
      <c r="FQB108" s="65"/>
      <c r="FQC108" s="65"/>
      <c r="FQD108" s="594"/>
      <c r="FQE108" s="65"/>
      <c r="FQF108" s="47"/>
      <c r="FQG108" s="47"/>
      <c r="FQH108" s="47"/>
      <c r="FQI108" s="59"/>
      <c r="FQJ108" s="594"/>
      <c r="FQK108" s="65"/>
      <c r="FQL108" s="7"/>
      <c r="FQM108" s="101"/>
      <c r="FQN108" s="13"/>
      <c r="FQO108" s="13"/>
      <c r="FQP108" s="13"/>
      <c r="FQQ108" s="13"/>
      <c r="FQR108" s="61"/>
      <c r="FQS108" s="47"/>
      <c r="FQT108" s="47"/>
      <c r="FQU108" s="65"/>
      <c r="FQV108" s="47"/>
      <c r="FQW108" s="65"/>
      <c r="FQX108" s="65"/>
      <c r="FQY108" s="47"/>
      <c r="FQZ108" s="927"/>
      <c r="FRA108" s="65"/>
      <c r="FRB108" s="65"/>
      <c r="FRC108" s="47"/>
      <c r="FRD108" s="47"/>
      <c r="FRE108" s="47"/>
      <c r="FRF108" s="47"/>
      <c r="FRG108" s="593"/>
      <c r="FRH108" s="593"/>
      <c r="FRI108" s="143"/>
      <c r="FRJ108" s="143"/>
      <c r="FRK108" s="65"/>
      <c r="FRL108" s="65"/>
      <c r="FRM108" s="594"/>
      <c r="FRN108" s="65"/>
      <c r="FRO108" s="47"/>
      <c r="FRP108" s="47"/>
      <c r="FRQ108" s="47"/>
      <c r="FRR108" s="59"/>
      <c r="FRS108" s="594"/>
      <c r="FRT108" s="65"/>
      <c r="FRU108" s="7"/>
      <c r="FRV108" s="101"/>
      <c r="FRW108" s="13"/>
      <c r="FRX108" s="13"/>
      <c r="FRY108" s="13"/>
      <c r="FRZ108" s="13"/>
      <c r="FSA108" s="61"/>
      <c r="FSB108" s="47"/>
      <c r="FSC108" s="47"/>
      <c r="FSD108" s="65"/>
      <c r="FSE108" s="47"/>
      <c r="FSF108" s="65"/>
      <c r="FSG108" s="65"/>
      <c r="FSH108" s="47"/>
      <c r="FSI108" s="927"/>
      <c r="FSJ108" s="65"/>
      <c r="FSK108" s="65"/>
      <c r="FSL108" s="47"/>
      <c r="FSM108" s="47"/>
      <c r="FSN108" s="47"/>
      <c r="FSO108" s="47"/>
      <c r="FSP108" s="593"/>
      <c r="FSQ108" s="593"/>
      <c r="FSR108" s="143"/>
      <c r="FSS108" s="143"/>
      <c r="FST108" s="65"/>
      <c r="FSU108" s="65"/>
      <c r="FSV108" s="594"/>
      <c r="FSW108" s="65"/>
      <c r="FSX108" s="47"/>
      <c r="FSY108" s="47"/>
      <c r="FSZ108" s="47"/>
      <c r="FTA108" s="59"/>
      <c r="FTB108" s="594"/>
      <c r="FTC108" s="65"/>
      <c r="FTD108" s="7"/>
      <c r="FTE108" s="101"/>
      <c r="FTF108" s="13"/>
      <c r="FTG108" s="13"/>
      <c r="FTH108" s="13"/>
      <c r="FTI108" s="13"/>
      <c r="FTJ108" s="61"/>
      <c r="FTK108" s="47"/>
      <c r="FTL108" s="47"/>
      <c r="FTM108" s="65"/>
      <c r="FTN108" s="47"/>
      <c r="FTO108" s="65"/>
      <c r="FTP108" s="65"/>
      <c r="FTQ108" s="47"/>
      <c r="FTR108" s="927"/>
      <c r="FTS108" s="65"/>
      <c r="FTT108" s="65"/>
      <c r="FTU108" s="47"/>
      <c r="FTV108" s="47"/>
      <c r="FTW108" s="47"/>
      <c r="FTX108" s="47"/>
      <c r="FTY108" s="593"/>
      <c r="FTZ108" s="593"/>
      <c r="FUA108" s="143"/>
      <c r="FUB108" s="143"/>
      <c r="FUC108" s="65"/>
      <c r="FUD108" s="65"/>
      <c r="FUE108" s="594"/>
      <c r="FUF108" s="65"/>
      <c r="FUG108" s="47"/>
      <c r="FUH108" s="47"/>
      <c r="FUI108" s="47"/>
      <c r="FUJ108" s="59"/>
      <c r="FUK108" s="594"/>
      <c r="FUL108" s="65"/>
      <c r="FUM108" s="7"/>
      <c r="FUN108" s="101"/>
      <c r="FUO108" s="13"/>
      <c r="FUP108" s="13"/>
      <c r="FUQ108" s="13"/>
      <c r="FUR108" s="13"/>
      <c r="FUS108" s="61"/>
      <c r="FUT108" s="47"/>
      <c r="FUU108" s="47"/>
      <c r="FUV108" s="65"/>
      <c r="FUW108" s="47"/>
      <c r="FUX108" s="65"/>
      <c r="FUY108" s="65"/>
      <c r="FUZ108" s="47"/>
      <c r="FVA108" s="927"/>
      <c r="FVB108" s="65"/>
      <c r="FVC108" s="65"/>
      <c r="FVD108" s="47"/>
      <c r="FVE108" s="47"/>
      <c r="FVF108" s="47"/>
      <c r="FVG108" s="47"/>
      <c r="FVH108" s="593"/>
      <c r="FVI108" s="593"/>
      <c r="FVJ108" s="143"/>
      <c r="FVK108" s="143"/>
      <c r="FVL108" s="65"/>
      <c r="FVM108" s="65"/>
      <c r="FVN108" s="594"/>
      <c r="FVO108" s="65"/>
      <c r="FVP108" s="47"/>
      <c r="FVQ108" s="47"/>
      <c r="FVR108" s="47"/>
      <c r="FVS108" s="59"/>
      <c r="FVT108" s="594"/>
      <c r="FVU108" s="65"/>
      <c r="FVV108" s="7"/>
      <c r="FVW108" s="101"/>
      <c r="FVX108" s="13"/>
      <c r="FVY108" s="13"/>
      <c r="FVZ108" s="13"/>
      <c r="FWA108" s="13"/>
      <c r="FWB108" s="61"/>
      <c r="FWC108" s="47"/>
      <c r="FWD108" s="47"/>
      <c r="FWE108" s="65"/>
      <c r="FWF108" s="47"/>
      <c r="FWG108" s="65"/>
      <c r="FWH108" s="65"/>
      <c r="FWI108" s="47"/>
      <c r="FWJ108" s="927"/>
      <c r="FWK108" s="65"/>
      <c r="FWL108" s="65"/>
      <c r="FWM108" s="47"/>
      <c r="FWN108" s="47"/>
      <c r="FWO108" s="47"/>
      <c r="FWP108" s="47"/>
      <c r="FWQ108" s="593"/>
      <c r="FWR108" s="593"/>
      <c r="FWS108" s="143"/>
      <c r="FWT108" s="143"/>
      <c r="FWU108" s="65"/>
      <c r="FWV108" s="65"/>
      <c r="FWW108" s="594"/>
      <c r="FWX108" s="65"/>
      <c r="FWY108" s="47"/>
      <c r="FWZ108" s="47"/>
      <c r="FXA108" s="47"/>
      <c r="FXB108" s="59"/>
      <c r="FXC108" s="594"/>
      <c r="FXD108" s="65"/>
      <c r="FXE108" s="7"/>
      <c r="FXF108" s="101"/>
      <c r="FXG108" s="13"/>
      <c r="FXH108" s="13"/>
      <c r="FXI108" s="13"/>
      <c r="FXJ108" s="13"/>
      <c r="FXK108" s="61"/>
      <c r="FXL108" s="47"/>
      <c r="FXM108" s="47"/>
      <c r="FXN108" s="65"/>
      <c r="FXO108" s="47"/>
      <c r="FXP108" s="65"/>
      <c r="FXQ108" s="65"/>
      <c r="FXR108" s="47"/>
      <c r="FXS108" s="927"/>
      <c r="FXT108" s="65"/>
      <c r="FXU108" s="65"/>
      <c r="FXV108" s="47"/>
      <c r="FXW108" s="47"/>
      <c r="FXX108" s="47"/>
      <c r="FXY108" s="47"/>
      <c r="FXZ108" s="593"/>
      <c r="FYA108" s="593"/>
      <c r="FYB108" s="143"/>
      <c r="FYC108" s="143"/>
      <c r="FYD108" s="65"/>
      <c r="FYE108" s="65"/>
      <c r="FYF108" s="594"/>
      <c r="FYG108" s="65"/>
      <c r="FYH108" s="47"/>
      <c r="FYI108" s="47"/>
      <c r="FYJ108" s="47"/>
      <c r="FYK108" s="59"/>
      <c r="FYL108" s="594"/>
      <c r="FYM108" s="65"/>
      <c r="FYN108" s="7"/>
      <c r="FYO108" s="101"/>
      <c r="FYP108" s="13"/>
      <c r="FYQ108" s="13"/>
      <c r="FYR108" s="13"/>
      <c r="FYS108" s="13"/>
      <c r="FYT108" s="61"/>
      <c r="FYU108" s="47"/>
      <c r="FYV108" s="47"/>
      <c r="FYW108" s="65"/>
      <c r="FYX108" s="47"/>
      <c r="FYY108" s="65"/>
      <c r="FYZ108" s="65"/>
      <c r="FZA108" s="47"/>
      <c r="FZB108" s="927"/>
      <c r="FZC108" s="65"/>
      <c r="FZD108" s="65"/>
      <c r="FZE108" s="47"/>
      <c r="FZF108" s="47"/>
      <c r="FZG108" s="47"/>
      <c r="FZH108" s="47"/>
      <c r="FZI108" s="593"/>
      <c r="FZJ108" s="593"/>
      <c r="FZK108" s="143"/>
      <c r="FZL108" s="143"/>
      <c r="FZM108" s="65"/>
      <c r="FZN108" s="65"/>
      <c r="FZO108" s="594"/>
      <c r="FZP108" s="65"/>
      <c r="FZQ108" s="47"/>
      <c r="FZR108" s="47"/>
      <c r="FZS108" s="47"/>
      <c r="FZT108" s="59"/>
      <c r="FZU108" s="594"/>
      <c r="FZV108" s="65"/>
      <c r="FZW108" s="7"/>
      <c r="FZX108" s="101"/>
      <c r="FZY108" s="13"/>
      <c r="FZZ108" s="13"/>
      <c r="GAA108" s="13"/>
      <c r="GAB108" s="13"/>
      <c r="GAC108" s="61"/>
      <c r="GAD108" s="47"/>
      <c r="GAE108" s="47"/>
      <c r="GAF108" s="65"/>
      <c r="GAG108" s="47"/>
      <c r="GAH108" s="65"/>
      <c r="GAI108" s="65"/>
      <c r="GAJ108" s="47"/>
      <c r="GAK108" s="927"/>
      <c r="GAL108" s="65"/>
      <c r="GAM108" s="65"/>
      <c r="GAN108" s="47"/>
      <c r="GAO108" s="47"/>
      <c r="GAP108" s="47"/>
      <c r="GAQ108" s="47"/>
      <c r="GAR108" s="593"/>
      <c r="GAS108" s="593"/>
      <c r="GAT108" s="143"/>
      <c r="GAU108" s="143"/>
      <c r="GAV108" s="65"/>
      <c r="GAW108" s="65"/>
      <c r="GAX108" s="594"/>
      <c r="GAY108" s="65"/>
      <c r="GAZ108" s="47"/>
      <c r="GBA108" s="47"/>
      <c r="GBB108" s="47"/>
      <c r="GBC108" s="59"/>
      <c r="GBD108" s="594"/>
      <c r="GBE108" s="65"/>
      <c r="GBF108" s="7"/>
      <c r="GBG108" s="101"/>
      <c r="GBH108" s="13"/>
      <c r="GBI108" s="13"/>
      <c r="GBJ108" s="13"/>
      <c r="GBK108" s="13"/>
      <c r="GBL108" s="61"/>
      <c r="GBM108" s="47"/>
      <c r="GBN108" s="47"/>
      <c r="GBO108" s="65"/>
      <c r="GBP108" s="47"/>
      <c r="GBQ108" s="65"/>
      <c r="GBR108" s="65"/>
      <c r="GBS108" s="47"/>
      <c r="GBT108" s="927"/>
      <c r="GBU108" s="65"/>
      <c r="GBV108" s="65"/>
      <c r="GBW108" s="47"/>
      <c r="GBX108" s="47"/>
      <c r="GBY108" s="47"/>
      <c r="GBZ108" s="47"/>
      <c r="GCA108" s="593"/>
      <c r="GCB108" s="593"/>
      <c r="GCC108" s="143"/>
      <c r="GCD108" s="143"/>
      <c r="GCE108" s="65"/>
      <c r="GCF108" s="65"/>
      <c r="GCG108" s="594"/>
      <c r="GCH108" s="65"/>
      <c r="GCI108" s="47"/>
      <c r="GCJ108" s="47"/>
      <c r="GCK108" s="47"/>
      <c r="GCL108" s="59"/>
      <c r="GCM108" s="594"/>
      <c r="GCN108" s="65"/>
      <c r="GCO108" s="7"/>
      <c r="GCP108" s="101"/>
      <c r="GCQ108" s="13"/>
      <c r="GCR108" s="13"/>
      <c r="GCS108" s="13"/>
      <c r="GCT108" s="13"/>
      <c r="GCU108" s="61"/>
      <c r="GCV108" s="47"/>
      <c r="GCW108" s="47"/>
      <c r="GCX108" s="65"/>
      <c r="GCY108" s="47"/>
      <c r="GCZ108" s="65"/>
      <c r="GDA108" s="65"/>
      <c r="GDB108" s="47"/>
      <c r="GDC108" s="927"/>
      <c r="GDD108" s="65"/>
      <c r="GDE108" s="65"/>
      <c r="GDF108" s="47"/>
      <c r="GDG108" s="47"/>
      <c r="GDH108" s="47"/>
      <c r="GDI108" s="47"/>
      <c r="GDJ108" s="593"/>
      <c r="GDK108" s="593"/>
      <c r="GDL108" s="143"/>
      <c r="GDM108" s="143"/>
      <c r="GDN108" s="65"/>
      <c r="GDO108" s="65"/>
      <c r="GDP108" s="594"/>
      <c r="GDQ108" s="65"/>
      <c r="GDR108" s="47"/>
      <c r="GDS108" s="47"/>
      <c r="GDT108" s="47"/>
      <c r="GDU108" s="59"/>
      <c r="GDV108" s="594"/>
      <c r="GDW108" s="65"/>
      <c r="GDX108" s="7"/>
      <c r="GDY108" s="101"/>
      <c r="GDZ108" s="13"/>
      <c r="GEA108" s="13"/>
      <c r="GEB108" s="13"/>
      <c r="GEC108" s="13"/>
      <c r="GED108" s="61"/>
      <c r="GEE108" s="47"/>
      <c r="GEF108" s="47"/>
      <c r="GEG108" s="65"/>
      <c r="GEH108" s="47"/>
      <c r="GEI108" s="65"/>
      <c r="GEJ108" s="65"/>
      <c r="GEK108" s="47"/>
      <c r="GEL108" s="927"/>
      <c r="GEM108" s="65"/>
      <c r="GEN108" s="65"/>
      <c r="GEO108" s="47"/>
      <c r="GEP108" s="47"/>
      <c r="GEQ108" s="47"/>
      <c r="GER108" s="47"/>
      <c r="GES108" s="593"/>
      <c r="GET108" s="593"/>
      <c r="GEU108" s="143"/>
      <c r="GEV108" s="143"/>
      <c r="GEW108" s="65"/>
      <c r="GEX108" s="65"/>
      <c r="GEY108" s="594"/>
      <c r="GEZ108" s="65"/>
      <c r="GFA108" s="47"/>
      <c r="GFB108" s="47"/>
      <c r="GFC108" s="47"/>
      <c r="GFD108" s="59"/>
      <c r="GFE108" s="594"/>
      <c r="GFF108" s="65"/>
      <c r="GFG108" s="7"/>
      <c r="GFH108" s="101"/>
      <c r="GFI108" s="13"/>
      <c r="GFJ108" s="13"/>
      <c r="GFK108" s="13"/>
      <c r="GFL108" s="13"/>
      <c r="GFM108" s="61"/>
      <c r="GFN108" s="47"/>
      <c r="GFO108" s="47"/>
      <c r="GFP108" s="65"/>
      <c r="GFQ108" s="47"/>
      <c r="GFR108" s="65"/>
      <c r="GFS108" s="65"/>
      <c r="GFT108" s="47"/>
      <c r="GFU108" s="927"/>
      <c r="GFV108" s="65"/>
      <c r="GFW108" s="65"/>
      <c r="GFX108" s="47"/>
      <c r="GFY108" s="47"/>
      <c r="GFZ108" s="47"/>
      <c r="GGA108" s="47"/>
      <c r="GGB108" s="593"/>
      <c r="GGC108" s="593"/>
      <c r="GGD108" s="143"/>
      <c r="GGE108" s="143"/>
      <c r="GGF108" s="65"/>
      <c r="GGG108" s="65"/>
      <c r="GGH108" s="594"/>
      <c r="GGI108" s="65"/>
      <c r="GGJ108" s="47"/>
      <c r="GGK108" s="47"/>
      <c r="GGL108" s="47"/>
      <c r="GGM108" s="59"/>
      <c r="GGN108" s="594"/>
      <c r="GGO108" s="65"/>
      <c r="GGP108" s="7"/>
      <c r="GGQ108" s="101"/>
      <c r="GGR108" s="13"/>
      <c r="GGS108" s="13"/>
      <c r="GGT108" s="13"/>
      <c r="GGU108" s="13"/>
      <c r="GGV108" s="61"/>
      <c r="GGW108" s="47"/>
      <c r="GGX108" s="47"/>
      <c r="GGY108" s="65"/>
      <c r="GGZ108" s="47"/>
      <c r="GHA108" s="65"/>
      <c r="GHB108" s="65"/>
      <c r="GHC108" s="47"/>
      <c r="GHD108" s="927"/>
      <c r="GHE108" s="65"/>
      <c r="GHF108" s="65"/>
      <c r="GHG108" s="47"/>
      <c r="GHH108" s="47"/>
      <c r="GHI108" s="47"/>
      <c r="GHJ108" s="47"/>
      <c r="GHK108" s="593"/>
      <c r="GHL108" s="593"/>
      <c r="GHM108" s="143"/>
      <c r="GHN108" s="143"/>
      <c r="GHO108" s="65"/>
      <c r="GHP108" s="65"/>
      <c r="GHQ108" s="594"/>
      <c r="GHR108" s="65"/>
      <c r="GHS108" s="47"/>
      <c r="GHT108" s="47"/>
      <c r="GHU108" s="47"/>
      <c r="GHV108" s="59"/>
      <c r="GHW108" s="594"/>
      <c r="GHX108" s="65"/>
      <c r="GHY108" s="7"/>
      <c r="GHZ108" s="101"/>
      <c r="GIA108" s="13"/>
      <c r="GIB108" s="13"/>
      <c r="GIC108" s="13"/>
      <c r="GID108" s="13"/>
      <c r="GIE108" s="61"/>
      <c r="GIF108" s="47"/>
      <c r="GIG108" s="47"/>
      <c r="GIH108" s="65"/>
      <c r="GII108" s="47"/>
      <c r="GIJ108" s="65"/>
      <c r="GIK108" s="65"/>
      <c r="GIL108" s="47"/>
      <c r="GIM108" s="927"/>
      <c r="GIN108" s="65"/>
      <c r="GIO108" s="65"/>
      <c r="GIP108" s="47"/>
      <c r="GIQ108" s="47"/>
      <c r="GIR108" s="47"/>
      <c r="GIS108" s="47"/>
      <c r="GIT108" s="593"/>
      <c r="GIU108" s="593"/>
      <c r="GIV108" s="143"/>
      <c r="GIW108" s="143"/>
      <c r="GIX108" s="65"/>
      <c r="GIY108" s="65"/>
      <c r="GIZ108" s="594"/>
      <c r="GJA108" s="65"/>
      <c r="GJB108" s="47"/>
      <c r="GJC108" s="47"/>
      <c r="GJD108" s="47"/>
      <c r="GJE108" s="59"/>
      <c r="GJF108" s="594"/>
      <c r="GJG108" s="65"/>
      <c r="GJH108" s="7"/>
      <c r="GJI108" s="101"/>
      <c r="GJJ108" s="13"/>
      <c r="GJK108" s="13"/>
      <c r="GJL108" s="13"/>
      <c r="GJM108" s="13"/>
      <c r="GJN108" s="61"/>
      <c r="GJO108" s="47"/>
      <c r="GJP108" s="47"/>
      <c r="GJQ108" s="65"/>
      <c r="GJR108" s="47"/>
      <c r="GJS108" s="65"/>
      <c r="GJT108" s="65"/>
      <c r="GJU108" s="47"/>
      <c r="GJV108" s="927"/>
      <c r="GJW108" s="65"/>
      <c r="GJX108" s="65"/>
      <c r="GJY108" s="47"/>
      <c r="GJZ108" s="47"/>
      <c r="GKA108" s="47"/>
      <c r="GKB108" s="47"/>
      <c r="GKC108" s="593"/>
      <c r="GKD108" s="593"/>
      <c r="GKE108" s="143"/>
      <c r="GKF108" s="143"/>
      <c r="GKG108" s="65"/>
      <c r="GKH108" s="65"/>
      <c r="GKI108" s="594"/>
      <c r="GKJ108" s="65"/>
      <c r="GKK108" s="47"/>
      <c r="GKL108" s="47"/>
      <c r="GKM108" s="47"/>
      <c r="GKN108" s="59"/>
      <c r="GKO108" s="594"/>
      <c r="GKP108" s="65"/>
      <c r="GKQ108" s="7"/>
      <c r="GKR108" s="101"/>
      <c r="GKS108" s="13"/>
      <c r="GKT108" s="13"/>
      <c r="GKU108" s="13"/>
      <c r="GKV108" s="13"/>
      <c r="GKW108" s="61"/>
      <c r="GKX108" s="47"/>
      <c r="GKY108" s="47"/>
      <c r="GKZ108" s="65"/>
      <c r="GLA108" s="47"/>
      <c r="GLB108" s="65"/>
      <c r="GLC108" s="65"/>
      <c r="GLD108" s="47"/>
      <c r="GLE108" s="927"/>
      <c r="GLF108" s="65"/>
      <c r="GLG108" s="65"/>
      <c r="GLH108" s="47"/>
      <c r="GLI108" s="47"/>
      <c r="GLJ108" s="47"/>
      <c r="GLK108" s="47"/>
      <c r="GLL108" s="593"/>
      <c r="GLM108" s="593"/>
      <c r="GLN108" s="143"/>
      <c r="GLO108" s="143"/>
      <c r="GLP108" s="65"/>
      <c r="GLQ108" s="65"/>
      <c r="GLR108" s="594"/>
      <c r="GLS108" s="65"/>
      <c r="GLT108" s="47"/>
      <c r="GLU108" s="47"/>
      <c r="GLV108" s="47"/>
      <c r="GLW108" s="59"/>
      <c r="GLX108" s="594"/>
      <c r="GLY108" s="65"/>
      <c r="GLZ108" s="7"/>
      <c r="GMA108" s="101"/>
      <c r="GMB108" s="13"/>
      <c r="GMC108" s="13"/>
      <c r="GMD108" s="13"/>
      <c r="GME108" s="13"/>
      <c r="GMF108" s="61"/>
      <c r="GMG108" s="47"/>
      <c r="GMH108" s="47"/>
      <c r="GMI108" s="65"/>
      <c r="GMJ108" s="47"/>
      <c r="GMK108" s="65"/>
      <c r="GML108" s="65"/>
      <c r="GMM108" s="47"/>
      <c r="GMN108" s="927"/>
      <c r="GMO108" s="65"/>
      <c r="GMP108" s="65"/>
      <c r="GMQ108" s="47"/>
      <c r="GMR108" s="47"/>
      <c r="GMS108" s="47"/>
      <c r="GMT108" s="47"/>
      <c r="GMU108" s="593"/>
      <c r="GMV108" s="593"/>
      <c r="GMW108" s="143"/>
      <c r="GMX108" s="143"/>
      <c r="GMY108" s="65"/>
      <c r="GMZ108" s="65"/>
      <c r="GNA108" s="594"/>
      <c r="GNB108" s="65"/>
      <c r="GNC108" s="47"/>
      <c r="GND108" s="47"/>
      <c r="GNE108" s="47"/>
      <c r="GNF108" s="59"/>
      <c r="GNG108" s="594"/>
      <c r="GNH108" s="65"/>
      <c r="GNI108" s="7"/>
      <c r="GNJ108" s="101"/>
      <c r="GNK108" s="13"/>
      <c r="GNL108" s="13"/>
      <c r="GNM108" s="13"/>
      <c r="GNN108" s="13"/>
      <c r="GNO108" s="61"/>
      <c r="GNP108" s="47"/>
      <c r="GNQ108" s="47"/>
      <c r="GNR108" s="65"/>
      <c r="GNS108" s="47"/>
      <c r="GNT108" s="65"/>
      <c r="GNU108" s="65"/>
      <c r="GNV108" s="47"/>
      <c r="GNW108" s="927"/>
      <c r="GNX108" s="65"/>
      <c r="GNY108" s="65"/>
      <c r="GNZ108" s="47"/>
      <c r="GOA108" s="47"/>
      <c r="GOB108" s="47"/>
      <c r="GOC108" s="47"/>
      <c r="GOD108" s="593"/>
      <c r="GOE108" s="593"/>
      <c r="GOF108" s="143"/>
      <c r="GOG108" s="143"/>
      <c r="GOH108" s="65"/>
      <c r="GOI108" s="65"/>
      <c r="GOJ108" s="594"/>
      <c r="GOK108" s="65"/>
      <c r="GOL108" s="47"/>
      <c r="GOM108" s="47"/>
      <c r="GON108" s="47"/>
      <c r="GOO108" s="59"/>
      <c r="GOP108" s="594"/>
      <c r="GOQ108" s="65"/>
      <c r="GOR108" s="7"/>
      <c r="GOS108" s="101"/>
      <c r="GOT108" s="13"/>
      <c r="GOU108" s="13"/>
      <c r="GOV108" s="13"/>
      <c r="GOW108" s="13"/>
      <c r="GOX108" s="61"/>
      <c r="GOY108" s="47"/>
      <c r="GOZ108" s="47"/>
      <c r="GPA108" s="65"/>
      <c r="GPB108" s="47"/>
      <c r="GPC108" s="65"/>
      <c r="GPD108" s="65"/>
      <c r="GPE108" s="47"/>
      <c r="GPF108" s="927"/>
      <c r="GPG108" s="65"/>
      <c r="GPH108" s="65"/>
      <c r="GPI108" s="47"/>
      <c r="GPJ108" s="47"/>
      <c r="GPK108" s="47"/>
      <c r="GPL108" s="47"/>
      <c r="GPM108" s="593"/>
      <c r="GPN108" s="593"/>
      <c r="GPO108" s="143"/>
      <c r="GPP108" s="143"/>
      <c r="GPQ108" s="65"/>
      <c r="GPR108" s="65"/>
      <c r="GPS108" s="594"/>
      <c r="GPT108" s="65"/>
      <c r="GPU108" s="47"/>
      <c r="GPV108" s="47"/>
      <c r="GPW108" s="47"/>
      <c r="GPX108" s="59"/>
      <c r="GPY108" s="594"/>
      <c r="GPZ108" s="65"/>
      <c r="GQA108" s="7"/>
      <c r="GQB108" s="101"/>
      <c r="GQC108" s="13"/>
      <c r="GQD108" s="13"/>
      <c r="GQE108" s="13"/>
      <c r="GQF108" s="13"/>
      <c r="GQG108" s="61"/>
      <c r="GQH108" s="47"/>
      <c r="GQI108" s="47"/>
      <c r="GQJ108" s="65"/>
      <c r="GQK108" s="47"/>
      <c r="GQL108" s="65"/>
      <c r="GQM108" s="65"/>
      <c r="GQN108" s="47"/>
      <c r="GQO108" s="927"/>
      <c r="GQP108" s="65"/>
      <c r="GQQ108" s="65"/>
      <c r="GQR108" s="47"/>
      <c r="GQS108" s="47"/>
      <c r="GQT108" s="47"/>
      <c r="GQU108" s="47"/>
      <c r="GQV108" s="593"/>
      <c r="GQW108" s="593"/>
      <c r="GQX108" s="143"/>
      <c r="GQY108" s="143"/>
      <c r="GQZ108" s="65"/>
      <c r="GRA108" s="65"/>
      <c r="GRB108" s="594"/>
      <c r="GRC108" s="65"/>
      <c r="GRD108" s="47"/>
      <c r="GRE108" s="47"/>
      <c r="GRF108" s="47"/>
      <c r="GRG108" s="59"/>
      <c r="GRH108" s="594"/>
      <c r="GRI108" s="65"/>
      <c r="GRJ108" s="7"/>
      <c r="GRK108" s="101"/>
      <c r="GRL108" s="13"/>
      <c r="GRM108" s="13"/>
      <c r="GRN108" s="13"/>
      <c r="GRO108" s="13"/>
      <c r="GRP108" s="61"/>
      <c r="GRQ108" s="47"/>
      <c r="GRR108" s="47"/>
      <c r="GRS108" s="65"/>
      <c r="GRT108" s="47"/>
      <c r="GRU108" s="65"/>
      <c r="GRV108" s="65"/>
      <c r="GRW108" s="47"/>
      <c r="GRX108" s="927"/>
      <c r="GRY108" s="65"/>
      <c r="GRZ108" s="65"/>
      <c r="GSA108" s="47"/>
      <c r="GSB108" s="47"/>
      <c r="GSC108" s="47"/>
      <c r="GSD108" s="47"/>
      <c r="GSE108" s="593"/>
      <c r="GSF108" s="593"/>
      <c r="GSG108" s="143"/>
      <c r="GSH108" s="143"/>
      <c r="GSI108" s="65"/>
      <c r="GSJ108" s="65"/>
      <c r="GSK108" s="594"/>
      <c r="GSL108" s="65"/>
      <c r="GSM108" s="47"/>
      <c r="GSN108" s="47"/>
      <c r="GSO108" s="47"/>
      <c r="GSP108" s="59"/>
      <c r="GSQ108" s="594"/>
      <c r="GSR108" s="65"/>
      <c r="GSS108" s="7"/>
      <c r="GST108" s="101"/>
      <c r="GSU108" s="13"/>
      <c r="GSV108" s="13"/>
      <c r="GSW108" s="13"/>
      <c r="GSX108" s="13"/>
      <c r="GSY108" s="61"/>
      <c r="GSZ108" s="47"/>
      <c r="GTA108" s="47"/>
      <c r="GTB108" s="65"/>
      <c r="GTC108" s="47"/>
      <c r="GTD108" s="65"/>
      <c r="GTE108" s="65"/>
      <c r="GTF108" s="47"/>
      <c r="GTG108" s="927"/>
      <c r="GTH108" s="65"/>
      <c r="GTI108" s="65"/>
      <c r="GTJ108" s="47"/>
      <c r="GTK108" s="47"/>
      <c r="GTL108" s="47"/>
      <c r="GTM108" s="47"/>
      <c r="GTN108" s="593"/>
      <c r="GTO108" s="593"/>
      <c r="GTP108" s="143"/>
      <c r="GTQ108" s="143"/>
      <c r="GTR108" s="65"/>
      <c r="GTS108" s="65"/>
      <c r="GTT108" s="594"/>
      <c r="GTU108" s="65"/>
      <c r="GTV108" s="47"/>
      <c r="GTW108" s="47"/>
      <c r="GTX108" s="47"/>
      <c r="GTY108" s="59"/>
      <c r="GTZ108" s="594"/>
      <c r="GUA108" s="65"/>
      <c r="GUB108" s="7"/>
      <c r="GUC108" s="101"/>
      <c r="GUD108" s="13"/>
      <c r="GUE108" s="13"/>
      <c r="GUF108" s="13"/>
      <c r="GUG108" s="13"/>
      <c r="GUH108" s="61"/>
      <c r="GUI108" s="47"/>
      <c r="GUJ108" s="47"/>
      <c r="GUK108" s="65"/>
      <c r="GUL108" s="47"/>
      <c r="GUM108" s="65"/>
      <c r="GUN108" s="65"/>
      <c r="GUO108" s="47"/>
      <c r="GUP108" s="927"/>
      <c r="GUQ108" s="65"/>
      <c r="GUR108" s="65"/>
      <c r="GUS108" s="47"/>
      <c r="GUT108" s="47"/>
      <c r="GUU108" s="47"/>
      <c r="GUV108" s="47"/>
      <c r="GUW108" s="593"/>
      <c r="GUX108" s="593"/>
      <c r="GUY108" s="143"/>
      <c r="GUZ108" s="143"/>
      <c r="GVA108" s="65"/>
      <c r="GVB108" s="65"/>
      <c r="GVC108" s="594"/>
      <c r="GVD108" s="65"/>
      <c r="GVE108" s="47"/>
      <c r="GVF108" s="47"/>
      <c r="GVG108" s="47"/>
      <c r="GVH108" s="59"/>
      <c r="GVI108" s="594"/>
      <c r="GVJ108" s="65"/>
      <c r="GVK108" s="7"/>
      <c r="GVL108" s="101"/>
      <c r="GVM108" s="13"/>
      <c r="GVN108" s="13"/>
      <c r="GVO108" s="13"/>
      <c r="GVP108" s="13"/>
      <c r="GVQ108" s="61"/>
      <c r="GVR108" s="47"/>
      <c r="GVS108" s="47"/>
      <c r="GVT108" s="65"/>
      <c r="GVU108" s="47"/>
      <c r="GVV108" s="65"/>
      <c r="GVW108" s="65"/>
      <c r="GVX108" s="47"/>
      <c r="GVY108" s="927"/>
      <c r="GVZ108" s="65"/>
      <c r="GWA108" s="65"/>
      <c r="GWB108" s="47"/>
      <c r="GWC108" s="47"/>
      <c r="GWD108" s="47"/>
      <c r="GWE108" s="47"/>
      <c r="GWF108" s="593"/>
      <c r="GWG108" s="593"/>
      <c r="GWH108" s="143"/>
      <c r="GWI108" s="143"/>
      <c r="GWJ108" s="65"/>
      <c r="GWK108" s="65"/>
      <c r="GWL108" s="594"/>
      <c r="GWM108" s="65"/>
      <c r="GWN108" s="47"/>
      <c r="GWO108" s="47"/>
      <c r="GWP108" s="47"/>
      <c r="GWQ108" s="59"/>
      <c r="GWR108" s="594"/>
      <c r="GWS108" s="65"/>
      <c r="GWT108" s="7"/>
      <c r="GWU108" s="101"/>
      <c r="GWV108" s="13"/>
      <c r="GWW108" s="13"/>
      <c r="GWX108" s="13"/>
      <c r="GWY108" s="13"/>
      <c r="GWZ108" s="61"/>
      <c r="GXA108" s="47"/>
      <c r="GXB108" s="47"/>
      <c r="GXC108" s="65"/>
      <c r="GXD108" s="47"/>
      <c r="GXE108" s="65"/>
      <c r="GXF108" s="65"/>
      <c r="GXG108" s="47"/>
      <c r="GXH108" s="927"/>
      <c r="GXI108" s="65"/>
      <c r="GXJ108" s="65"/>
      <c r="GXK108" s="47"/>
      <c r="GXL108" s="47"/>
      <c r="GXM108" s="47"/>
      <c r="GXN108" s="47"/>
      <c r="GXO108" s="593"/>
      <c r="GXP108" s="593"/>
      <c r="GXQ108" s="143"/>
      <c r="GXR108" s="143"/>
      <c r="GXS108" s="65"/>
      <c r="GXT108" s="65"/>
      <c r="GXU108" s="594"/>
      <c r="GXV108" s="65"/>
      <c r="GXW108" s="47"/>
      <c r="GXX108" s="47"/>
      <c r="GXY108" s="47"/>
      <c r="GXZ108" s="59"/>
      <c r="GYA108" s="594"/>
      <c r="GYB108" s="65"/>
      <c r="GYC108" s="7"/>
      <c r="GYD108" s="101"/>
      <c r="GYE108" s="13"/>
      <c r="GYF108" s="13"/>
      <c r="GYG108" s="13"/>
      <c r="GYH108" s="13"/>
      <c r="GYI108" s="61"/>
      <c r="GYJ108" s="47"/>
      <c r="GYK108" s="47"/>
      <c r="GYL108" s="65"/>
      <c r="GYM108" s="47"/>
      <c r="GYN108" s="65"/>
      <c r="GYO108" s="65"/>
      <c r="GYP108" s="47"/>
      <c r="GYQ108" s="927"/>
      <c r="GYR108" s="65"/>
      <c r="GYS108" s="65"/>
      <c r="GYT108" s="47"/>
      <c r="GYU108" s="47"/>
      <c r="GYV108" s="47"/>
      <c r="GYW108" s="47"/>
      <c r="GYX108" s="593"/>
      <c r="GYY108" s="593"/>
      <c r="GYZ108" s="143"/>
      <c r="GZA108" s="143"/>
      <c r="GZB108" s="65"/>
      <c r="GZC108" s="65"/>
      <c r="GZD108" s="594"/>
      <c r="GZE108" s="65"/>
      <c r="GZF108" s="47"/>
      <c r="GZG108" s="47"/>
      <c r="GZH108" s="47"/>
      <c r="GZI108" s="59"/>
      <c r="GZJ108" s="594"/>
      <c r="GZK108" s="65"/>
      <c r="GZL108" s="7"/>
      <c r="GZM108" s="101"/>
      <c r="GZN108" s="13"/>
      <c r="GZO108" s="13"/>
      <c r="GZP108" s="13"/>
      <c r="GZQ108" s="13"/>
      <c r="GZR108" s="61"/>
      <c r="GZS108" s="47"/>
      <c r="GZT108" s="47"/>
      <c r="GZU108" s="65"/>
      <c r="GZV108" s="47"/>
      <c r="GZW108" s="65"/>
      <c r="GZX108" s="65"/>
      <c r="GZY108" s="47"/>
      <c r="GZZ108" s="927"/>
      <c r="HAA108" s="65"/>
      <c r="HAB108" s="65"/>
      <c r="HAC108" s="47"/>
      <c r="HAD108" s="47"/>
      <c r="HAE108" s="47"/>
      <c r="HAF108" s="47"/>
      <c r="HAG108" s="593"/>
      <c r="HAH108" s="593"/>
      <c r="HAI108" s="143"/>
      <c r="HAJ108" s="143"/>
      <c r="HAK108" s="65"/>
      <c r="HAL108" s="65"/>
      <c r="HAM108" s="594"/>
      <c r="HAN108" s="65"/>
      <c r="HAO108" s="47"/>
      <c r="HAP108" s="47"/>
      <c r="HAQ108" s="47"/>
      <c r="HAR108" s="59"/>
      <c r="HAS108" s="594"/>
      <c r="HAT108" s="65"/>
      <c r="HAU108" s="7"/>
      <c r="HAV108" s="101"/>
      <c r="HAW108" s="13"/>
      <c r="HAX108" s="13"/>
      <c r="HAY108" s="13"/>
      <c r="HAZ108" s="13"/>
      <c r="HBA108" s="61"/>
      <c r="HBB108" s="47"/>
      <c r="HBC108" s="47"/>
      <c r="HBD108" s="65"/>
      <c r="HBE108" s="47"/>
      <c r="HBF108" s="65"/>
      <c r="HBG108" s="65"/>
      <c r="HBH108" s="47"/>
      <c r="HBI108" s="927"/>
      <c r="HBJ108" s="65"/>
      <c r="HBK108" s="65"/>
      <c r="HBL108" s="47"/>
      <c r="HBM108" s="47"/>
      <c r="HBN108" s="47"/>
      <c r="HBO108" s="47"/>
      <c r="HBP108" s="593"/>
      <c r="HBQ108" s="593"/>
      <c r="HBR108" s="143"/>
      <c r="HBS108" s="143"/>
      <c r="HBT108" s="65"/>
      <c r="HBU108" s="65"/>
      <c r="HBV108" s="594"/>
      <c r="HBW108" s="65"/>
      <c r="HBX108" s="47"/>
      <c r="HBY108" s="47"/>
      <c r="HBZ108" s="47"/>
      <c r="HCA108" s="59"/>
      <c r="HCB108" s="594"/>
      <c r="HCC108" s="65"/>
      <c r="HCD108" s="7"/>
      <c r="HCE108" s="101"/>
      <c r="HCF108" s="13"/>
      <c r="HCG108" s="13"/>
      <c r="HCH108" s="13"/>
      <c r="HCI108" s="13"/>
      <c r="HCJ108" s="61"/>
      <c r="HCK108" s="47"/>
      <c r="HCL108" s="47"/>
      <c r="HCM108" s="65"/>
      <c r="HCN108" s="47"/>
      <c r="HCO108" s="65"/>
      <c r="HCP108" s="65"/>
      <c r="HCQ108" s="47"/>
      <c r="HCR108" s="927"/>
      <c r="HCS108" s="65"/>
      <c r="HCT108" s="65"/>
      <c r="HCU108" s="47"/>
      <c r="HCV108" s="47"/>
      <c r="HCW108" s="47"/>
      <c r="HCX108" s="47"/>
      <c r="HCY108" s="593"/>
      <c r="HCZ108" s="593"/>
      <c r="HDA108" s="143"/>
      <c r="HDB108" s="143"/>
      <c r="HDC108" s="65"/>
      <c r="HDD108" s="65"/>
      <c r="HDE108" s="594"/>
      <c r="HDF108" s="65"/>
      <c r="HDG108" s="47"/>
      <c r="HDH108" s="47"/>
      <c r="HDI108" s="47"/>
      <c r="HDJ108" s="59"/>
      <c r="HDK108" s="594"/>
      <c r="HDL108" s="65"/>
      <c r="HDM108" s="7"/>
      <c r="HDN108" s="101"/>
      <c r="HDO108" s="13"/>
      <c r="HDP108" s="13"/>
      <c r="HDQ108" s="13"/>
      <c r="HDR108" s="13"/>
      <c r="HDS108" s="61"/>
      <c r="HDT108" s="47"/>
      <c r="HDU108" s="47"/>
      <c r="HDV108" s="65"/>
      <c r="HDW108" s="47"/>
      <c r="HDX108" s="65"/>
      <c r="HDY108" s="65"/>
      <c r="HDZ108" s="47"/>
      <c r="HEA108" s="927"/>
      <c r="HEB108" s="65"/>
      <c r="HEC108" s="65"/>
      <c r="HED108" s="47"/>
      <c r="HEE108" s="47"/>
      <c r="HEF108" s="47"/>
      <c r="HEG108" s="47"/>
      <c r="HEH108" s="593"/>
      <c r="HEI108" s="593"/>
      <c r="HEJ108" s="143"/>
      <c r="HEK108" s="143"/>
      <c r="HEL108" s="65"/>
      <c r="HEM108" s="65"/>
      <c r="HEN108" s="594"/>
      <c r="HEO108" s="65"/>
      <c r="HEP108" s="47"/>
      <c r="HEQ108" s="47"/>
      <c r="HER108" s="47"/>
      <c r="HES108" s="59"/>
      <c r="HET108" s="594"/>
      <c r="HEU108" s="65"/>
      <c r="HEV108" s="7"/>
      <c r="HEW108" s="101"/>
      <c r="HEX108" s="13"/>
      <c r="HEY108" s="13"/>
      <c r="HEZ108" s="13"/>
      <c r="HFA108" s="13"/>
      <c r="HFB108" s="61"/>
      <c r="HFC108" s="47"/>
      <c r="HFD108" s="47"/>
      <c r="HFE108" s="65"/>
      <c r="HFF108" s="47"/>
      <c r="HFG108" s="65"/>
      <c r="HFH108" s="65"/>
      <c r="HFI108" s="47"/>
      <c r="HFJ108" s="927"/>
      <c r="HFK108" s="65"/>
      <c r="HFL108" s="65"/>
      <c r="HFM108" s="47"/>
      <c r="HFN108" s="47"/>
      <c r="HFO108" s="47"/>
      <c r="HFP108" s="47"/>
      <c r="HFQ108" s="593"/>
      <c r="HFR108" s="593"/>
      <c r="HFS108" s="143"/>
      <c r="HFT108" s="143"/>
      <c r="HFU108" s="65"/>
      <c r="HFV108" s="65"/>
      <c r="HFW108" s="594"/>
      <c r="HFX108" s="65"/>
      <c r="HFY108" s="47"/>
      <c r="HFZ108" s="47"/>
      <c r="HGA108" s="47"/>
      <c r="HGB108" s="59"/>
      <c r="HGC108" s="594"/>
      <c r="HGD108" s="65"/>
      <c r="HGE108" s="7"/>
      <c r="HGF108" s="101"/>
      <c r="HGG108" s="13"/>
      <c r="HGH108" s="13"/>
      <c r="HGI108" s="13"/>
      <c r="HGJ108" s="13"/>
      <c r="HGK108" s="61"/>
      <c r="HGL108" s="47"/>
      <c r="HGM108" s="47"/>
      <c r="HGN108" s="65"/>
      <c r="HGO108" s="47"/>
      <c r="HGP108" s="65"/>
      <c r="HGQ108" s="65"/>
      <c r="HGR108" s="47"/>
      <c r="HGS108" s="927"/>
      <c r="HGT108" s="65"/>
      <c r="HGU108" s="65"/>
      <c r="HGV108" s="47"/>
      <c r="HGW108" s="47"/>
      <c r="HGX108" s="47"/>
      <c r="HGY108" s="47"/>
      <c r="HGZ108" s="593"/>
      <c r="HHA108" s="593"/>
      <c r="HHB108" s="143"/>
      <c r="HHC108" s="143"/>
      <c r="HHD108" s="65"/>
      <c r="HHE108" s="65"/>
      <c r="HHF108" s="594"/>
      <c r="HHG108" s="65"/>
      <c r="HHH108" s="47"/>
      <c r="HHI108" s="47"/>
      <c r="HHJ108" s="47"/>
      <c r="HHK108" s="59"/>
      <c r="HHL108" s="594"/>
      <c r="HHM108" s="65"/>
      <c r="HHN108" s="7"/>
      <c r="HHO108" s="101"/>
      <c r="HHP108" s="13"/>
      <c r="HHQ108" s="13"/>
      <c r="HHR108" s="13"/>
      <c r="HHS108" s="13"/>
      <c r="HHT108" s="61"/>
      <c r="HHU108" s="47"/>
      <c r="HHV108" s="47"/>
      <c r="HHW108" s="65"/>
      <c r="HHX108" s="47"/>
      <c r="HHY108" s="65"/>
      <c r="HHZ108" s="65"/>
      <c r="HIA108" s="47"/>
      <c r="HIB108" s="927"/>
      <c r="HIC108" s="65"/>
      <c r="HID108" s="65"/>
      <c r="HIE108" s="47"/>
      <c r="HIF108" s="47"/>
      <c r="HIG108" s="47"/>
      <c r="HIH108" s="47"/>
      <c r="HII108" s="593"/>
      <c r="HIJ108" s="593"/>
      <c r="HIK108" s="143"/>
      <c r="HIL108" s="143"/>
      <c r="HIM108" s="65"/>
      <c r="HIN108" s="65"/>
      <c r="HIO108" s="594"/>
      <c r="HIP108" s="65"/>
      <c r="HIQ108" s="47"/>
      <c r="HIR108" s="47"/>
      <c r="HIS108" s="47"/>
      <c r="HIT108" s="59"/>
      <c r="HIU108" s="594"/>
      <c r="HIV108" s="65"/>
      <c r="HIW108" s="7"/>
      <c r="HIX108" s="101"/>
      <c r="HIY108" s="13"/>
      <c r="HIZ108" s="13"/>
      <c r="HJA108" s="13"/>
      <c r="HJB108" s="13"/>
      <c r="HJC108" s="61"/>
      <c r="HJD108" s="47"/>
      <c r="HJE108" s="47"/>
      <c r="HJF108" s="65"/>
      <c r="HJG108" s="47"/>
      <c r="HJH108" s="65"/>
      <c r="HJI108" s="65"/>
      <c r="HJJ108" s="47"/>
      <c r="HJK108" s="927"/>
      <c r="HJL108" s="65"/>
      <c r="HJM108" s="65"/>
      <c r="HJN108" s="47"/>
      <c r="HJO108" s="47"/>
      <c r="HJP108" s="47"/>
      <c r="HJQ108" s="47"/>
      <c r="HJR108" s="593"/>
      <c r="HJS108" s="593"/>
      <c r="HJT108" s="143"/>
      <c r="HJU108" s="143"/>
      <c r="HJV108" s="65"/>
      <c r="HJW108" s="65"/>
      <c r="HJX108" s="594"/>
      <c r="HJY108" s="65"/>
      <c r="HJZ108" s="47"/>
      <c r="HKA108" s="47"/>
      <c r="HKB108" s="47"/>
      <c r="HKC108" s="59"/>
      <c r="HKD108" s="594"/>
      <c r="HKE108" s="65"/>
      <c r="HKF108" s="7"/>
      <c r="HKG108" s="101"/>
      <c r="HKH108" s="13"/>
      <c r="HKI108" s="13"/>
      <c r="HKJ108" s="13"/>
      <c r="HKK108" s="13"/>
      <c r="HKL108" s="61"/>
      <c r="HKM108" s="47"/>
      <c r="HKN108" s="47"/>
      <c r="HKO108" s="65"/>
      <c r="HKP108" s="47"/>
      <c r="HKQ108" s="65"/>
      <c r="HKR108" s="65"/>
      <c r="HKS108" s="47"/>
      <c r="HKT108" s="927"/>
      <c r="HKU108" s="65"/>
      <c r="HKV108" s="65"/>
      <c r="HKW108" s="47"/>
      <c r="HKX108" s="47"/>
      <c r="HKY108" s="47"/>
      <c r="HKZ108" s="47"/>
      <c r="HLA108" s="593"/>
      <c r="HLB108" s="593"/>
      <c r="HLC108" s="143"/>
      <c r="HLD108" s="143"/>
      <c r="HLE108" s="65"/>
      <c r="HLF108" s="65"/>
      <c r="HLG108" s="594"/>
      <c r="HLH108" s="65"/>
      <c r="HLI108" s="47"/>
      <c r="HLJ108" s="47"/>
      <c r="HLK108" s="47"/>
      <c r="HLL108" s="59"/>
      <c r="HLM108" s="594"/>
      <c r="HLN108" s="65"/>
      <c r="HLO108" s="7"/>
      <c r="HLP108" s="101"/>
      <c r="HLQ108" s="13"/>
      <c r="HLR108" s="13"/>
      <c r="HLS108" s="13"/>
      <c r="HLT108" s="13"/>
      <c r="HLU108" s="61"/>
      <c r="HLV108" s="47"/>
      <c r="HLW108" s="47"/>
      <c r="HLX108" s="65"/>
      <c r="HLY108" s="47"/>
      <c r="HLZ108" s="65"/>
      <c r="HMA108" s="65"/>
      <c r="HMB108" s="47"/>
      <c r="HMC108" s="927"/>
      <c r="HMD108" s="65"/>
      <c r="HME108" s="65"/>
      <c r="HMF108" s="47"/>
      <c r="HMG108" s="47"/>
      <c r="HMH108" s="47"/>
      <c r="HMI108" s="47"/>
      <c r="HMJ108" s="593"/>
      <c r="HMK108" s="593"/>
      <c r="HML108" s="143"/>
      <c r="HMM108" s="143"/>
      <c r="HMN108" s="65"/>
      <c r="HMO108" s="65"/>
      <c r="HMP108" s="594"/>
      <c r="HMQ108" s="65"/>
      <c r="HMR108" s="47"/>
      <c r="HMS108" s="47"/>
      <c r="HMT108" s="47"/>
      <c r="HMU108" s="59"/>
      <c r="HMV108" s="594"/>
      <c r="HMW108" s="65"/>
      <c r="HMX108" s="7"/>
      <c r="HMY108" s="101"/>
      <c r="HMZ108" s="13"/>
      <c r="HNA108" s="13"/>
      <c r="HNB108" s="13"/>
      <c r="HNC108" s="13"/>
      <c r="HND108" s="61"/>
      <c r="HNE108" s="47"/>
      <c r="HNF108" s="47"/>
      <c r="HNG108" s="65"/>
      <c r="HNH108" s="47"/>
      <c r="HNI108" s="65"/>
      <c r="HNJ108" s="65"/>
      <c r="HNK108" s="47"/>
      <c r="HNL108" s="927"/>
      <c r="HNM108" s="65"/>
      <c r="HNN108" s="65"/>
      <c r="HNO108" s="47"/>
      <c r="HNP108" s="47"/>
      <c r="HNQ108" s="47"/>
      <c r="HNR108" s="47"/>
      <c r="HNS108" s="593"/>
      <c r="HNT108" s="593"/>
      <c r="HNU108" s="143"/>
      <c r="HNV108" s="143"/>
      <c r="HNW108" s="65"/>
      <c r="HNX108" s="65"/>
      <c r="HNY108" s="594"/>
      <c r="HNZ108" s="65"/>
      <c r="HOA108" s="47"/>
      <c r="HOB108" s="47"/>
      <c r="HOC108" s="47"/>
      <c r="HOD108" s="59"/>
      <c r="HOE108" s="594"/>
      <c r="HOF108" s="65"/>
      <c r="HOG108" s="7"/>
      <c r="HOH108" s="101"/>
      <c r="HOI108" s="13"/>
      <c r="HOJ108" s="13"/>
      <c r="HOK108" s="13"/>
      <c r="HOL108" s="13"/>
      <c r="HOM108" s="61"/>
      <c r="HON108" s="47"/>
      <c r="HOO108" s="47"/>
      <c r="HOP108" s="65"/>
      <c r="HOQ108" s="47"/>
      <c r="HOR108" s="65"/>
      <c r="HOS108" s="65"/>
      <c r="HOT108" s="47"/>
      <c r="HOU108" s="927"/>
      <c r="HOV108" s="65"/>
      <c r="HOW108" s="65"/>
      <c r="HOX108" s="47"/>
      <c r="HOY108" s="47"/>
      <c r="HOZ108" s="47"/>
      <c r="HPA108" s="47"/>
      <c r="HPB108" s="593"/>
      <c r="HPC108" s="593"/>
      <c r="HPD108" s="143"/>
      <c r="HPE108" s="143"/>
      <c r="HPF108" s="65"/>
      <c r="HPG108" s="65"/>
      <c r="HPH108" s="594"/>
      <c r="HPI108" s="65"/>
      <c r="HPJ108" s="47"/>
      <c r="HPK108" s="47"/>
      <c r="HPL108" s="47"/>
      <c r="HPM108" s="59"/>
      <c r="HPN108" s="594"/>
      <c r="HPO108" s="65"/>
      <c r="HPP108" s="7"/>
      <c r="HPQ108" s="101"/>
      <c r="HPR108" s="13"/>
      <c r="HPS108" s="13"/>
      <c r="HPT108" s="13"/>
      <c r="HPU108" s="13"/>
      <c r="HPV108" s="61"/>
      <c r="HPW108" s="47"/>
      <c r="HPX108" s="47"/>
      <c r="HPY108" s="65"/>
      <c r="HPZ108" s="47"/>
      <c r="HQA108" s="65"/>
      <c r="HQB108" s="65"/>
      <c r="HQC108" s="47"/>
      <c r="HQD108" s="927"/>
      <c r="HQE108" s="65"/>
      <c r="HQF108" s="65"/>
      <c r="HQG108" s="47"/>
      <c r="HQH108" s="47"/>
      <c r="HQI108" s="47"/>
      <c r="HQJ108" s="47"/>
      <c r="HQK108" s="593"/>
      <c r="HQL108" s="593"/>
      <c r="HQM108" s="143"/>
      <c r="HQN108" s="143"/>
      <c r="HQO108" s="65"/>
      <c r="HQP108" s="65"/>
      <c r="HQQ108" s="594"/>
      <c r="HQR108" s="65"/>
      <c r="HQS108" s="47"/>
      <c r="HQT108" s="47"/>
      <c r="HQU108" s="47"/>
      <c r="HQV108" s="59"/>
      <c r="HQW108" s="594"/>
      <c r="HQX108" s="65"/>
      <c r="HQY108" s="7"/>
      <c r="HQZ108" s="101"/>
      <c r="HRA108" s="13"/>
      <c r="HRB108" s="13"/>
      <c r="HRC108" s="13"/>
      <c r="HRD108" s="13"/>
      <c r="HRE108" s="61"/>
      <c r="HRF108" s="47"/>
      <c r="HRG108" s="47"/>
      <c r="HRH108" s="65"/>
      <c r="HRI108" s="47"/>
      <c r="HRJ108" s="65"/>
      <c r="HRK108" s="65"/>
      <c r="HRL108" s="47"/>
      <c r="HRM108" s="927"/>
      <c r="HRN108" s="65"/>
      <c r="HRO108" s="65"/>
      <c r="HRP108" s="47"/>
      <c r="HRQ108" s="47"/>
      <c r="HRR108" s="47"/>
      <c r="HRS108" s="47"/>
      <c r="HRT108" s="593"/>
      <c r="HRU108" s="593"/>
      <c r="HRV108" s="143"/>
      <c r="HRW108" s="143"/>
      <c r="HRX108" s="65"/>
      <c r="HRY108" s="65"/>
      <c r="HRZ108" s="594"/>
      <c r="HSA108" s="65"/>
      <c r="HSB108" s="47"/>
      <c r="HSC108" s="47"/>
      <c r="HSD108" s="47"/>
      <c r="HSE108" s="59"/>
      <c r="HSF108" s="594"/>
      <c r="HSG108" s="65"/>
      <c r="HSH108" s="7"/>
      <c r="HSI108" s="101"/>
      <c r="HSJ108" s="13"/>
      <c r="HSK108" s="13"/>
      <c r="HSL108" s="13"/>
      <c r="HSM108" s="13"/>
      <c r="HSN108" s="61"/>
      <c r="HSO108" s="47"/>
      <c r="HSP108" s="47"/>
      <c r="HSQ108" s="65"/>
      <c r="HSR108" s="47"/>
      <c r="HSS108" s="65"/>
      <c r="HST108" s="65"/>
      <c r="HSU108" s="47"/>
      <c r="HSV108" s="927"/>
      <c r="HSW108" s="65"/>
      <c r="HSX108" s="65"/>
      <c r="HSY108" s="47"/>
      <c r="HSZ108" s="47"/>
      <c r="HTA108" s="47"/>
      <c r="HTB108" s="47"/>
      <c r="HTC108" s="593"/>
      <c r="HTD108" s="593"/>
      <c r="HTE108" s="143"/>
      <c r="HTF108" s="143"/>
      <c r="HTG108" s="65"/>
      <c r="HTH108" s="65"/>
      <c r="HTI108" s="594"/>
      <c r="HTJ108" s="65"/>
      <c r="HTK108" s="47"/>
      <c r="HTL108" s="47"/>
      <c r="HTM108" s="47"/>
      <c r="HTN108" s="59"/>
      <c r="HTO108" s="594"/>
      <c r="HTP108" s="65"/>
      <c r="HTQ108" s="7"/>
      <c r="HTR108" s="101"/>
      <c r="HTS108" s="13"/>
      <c r="HTT108" s="13"/>
      <c r="HTU108" s="13"/>
      <c r="HTV108" s="13"/>
      <c r="HTW108" s="61"/>
      <c r="HTX108" s="47"/>
      <c r="HTY108" s="47"/>
      <c r="HTZ108" s="65"/>
      <c r="HUA108" s="47"/>
      <c r="HUB108" s="65"/>
      <c r="HUC108" s="65"/>
      <c r="HUD108" s="47"/>
      <c r="HUE108" s="927"/>
      <c r="HUF108" s="65"/>
      <c r="HUG108" s="65"/>
      <c r="HUH108" s="47"/>
      <c r="HUI108" s="47"/>
      <c r="HUJ108" s="47"/>
      <c r="HUK108" s="47"/>
      <c r="HUL108" s="593"/>
      <c r="HUM108" s="593"/>
      <c r="HUN108" s="143"/>
      <c r="HUO108" s="143"/>
      <c r="HUP108" s="65"/>
      <c r="HUQ108" s="65"/>
      <c r="HUR108" s="594"/>
      <c r="HUS108" s="65"/>
      <c r="HUT108" s="47"/>
      <c r="HUU108" s="47"/>
      <c r="HUV108" s="47"/>
      <c r="HUW108" s="59"/>
      <c r="HUX108" s="594"/>
      <c r="HUY108" s="65"/>
      <c r="HUZ108" s="7"/>
      <c r="HVA108" s="101"/>
      <c r="HVB108" s="13"/>
      <c r="HVC108" s="13"/>
      <c r="HVD108" s="13"/>
      <c r="HVE108" s="13"/>
      <c r="HVF108" s="61"/>
      <c r="HVG108" s="47"/>
      <c r="HVH108" s="47"/>
      <c r="HVI108" s="65"/>
      <c r="HVJ108" s="47"/>
      <c r="HVK108" s="65"/>
      <c r="HVL108" s="65"/>
      <c r="HVM108" s="47"/>
      <c r="HVN108" s="927"/>
      <c r="HVO108" s="65"/>
      <c r="HVP108" s="65"/>
      <c r="HVQ108" s="47"/>
      <c r="HVR108" s="47"/>
      <c r="HVS108" s="47"/>
      <c r="HVT108" s="47"/>
      <c r="HVU108" s="593"/>
      <c r="HVV108" s="593"/>
      <c r="HVW108" s="143"/>
      <c r="HVX108" s="143"/>
      <c r="HVY108" s="65"/>
      <c r="HVZ108" s="65"/>
      <c r="HWA108" s="594"/>
      <c r="HWB108" s="65"/>
      <c r="HWC108" s="47"/>
      <c r="HWD108" s="47"/>
      <c r="HWE108" s="47"/>
      <c r="HWF108" s="59"/>
      <c r="HWG108" s="594"/>
      <c r="HWH108" s="65"/>
      <c r="HWI108" s="7"/>
      <c r="HWJ108" s="101"/>
      <c r="HWK108" s="13"/>
      <c r="HWL108" s="13"/>
      <c r="HWM108" s="13"/>
      <c r="HWN108" s="13"/>
      <c r="HWO108" s="61"/>
      <c r="HWP108" s="47"/>
      <c r="HWQ108" s="47"/>
      <c r="HWR108" s="65"/>
      <c r="HWS108" s="47"/>
      <c r="HWT108" s="65"/>
      <c r="HWU108" s="65"/>
      <c r="HWV108" s="47"/>
      <c r="HWW108" s="927"/>
      <c r="HWX108" s="65"/>
      <c r="HWY108" s="65"/>
      <c r="HWZ108" s="47"/>
      <c r="HXA108" s="47"/>
      <c r="HXB108" s="47"/>
      <c r="HXC108" s="47"/>
      <c r="HXD108" s="593"/>
      <c r="HXE108" s="593"/>
      <c r="HXF108" s="143"/>
      <c r="HXG108" s="143"/>
      <c r="HXH108" s="65"/>
      <c r="HXI108" s="65"/>
      <c r="HXJ108" s="594"/>
      <c r="HXK108" s="65"/>
      <c r="HXL108" s="47"/>
      <c r="HXM108" s="47"/>
      <c r="HXN108" s="47"/>
      <c r="HXO108" s="59"/>
      <c r="HXP108" s="594"/>
      <c r="HXQ108" s="65"/>
      <c r="HXR108" s="7"/>
      <c r="HXS108" s="101"/>
      <c r="HXT108" s="13"/>
      <c r="HXU108" s="13"/>
      <c r="HXV108" s="13"/>
      <c r="HXW108" s="13"/>
      <c r="HXX108" s="61"/>
      <c r="HXY108" s="47"/>
      <c r="HXZ108" s="47"/>
      <c r="HYA108" s="65"/>
      <c r="HYB108" s="47"/>
      <c r="HYC108" s="65"/>
      <c r="HYD108" s="65"/>
      <c r="HYE108" s="47"/>
      <c r="HYF108" s="927"/>
      <c r="HYG108" s="65"/>
      <c r="HYH108" s="65"/>
      <c r="HYI108" s="47"/>
      <c r="HYJ108" s="47"/>
      <c r="HYK108" s="47"/>
      <c r="HYL108" s="47"/>
      <c r="HYM108" s="593"/>
      <c r="HYN108" s="593"/>
      <c r="HYO108" s="143"/>
      <c r="HYP108" s="143"/>
      <c r="HYQ108" s="65"/>
      <c r="HYR108" s="65"/>
      <c r="HYS108" s="594"/>
      <c r="HYT108" s="65"/>
      <c r="HYU108" s="47"/>
      <c r="HYV108" s="47"/>
      <c r="HYW108" s="47"/>
      <c r="HYX108" s="59"/>
      <c r="HYY108" s="594"/>
      <c r="HYZ108" s="65"/>
      <c r="HZA108" s="7"/>
      <c r="HZB108" s="101"/>
      <c r="HZC108" s="13"/>
      <c r="HZD108" s="13"/>
      <c r="HZE108" s="13"/>
      <c r="HZF108" s="13"/>
      <c r="HZG108" s="61"/>
      <c r="HZH108" s="47"/>
      <c r="HZI108" s="47"/>
      <c r="HZJ108" s="65"/>
      <c r="HZK108" s="47"/>
      <c r="HZL108" s="65"/>
      <c r="HZM108" s="65"/>
      <c r="HZN108" s="47"/>
      <c r="HZO108" s="927"/>
      <c r="HZP108" s="65"/>
      <c r="HZQ108" s="65"/>
      <c r="HZR108" s="47"/>
      <c r="HZS108" s="47"/>
      <c r="HZT108" s="47"/>
      <c r="HZU108" s="47"/>
      <c r="HZV108" s="593"/>
      <c r="HZW108" s="593"/>
      <c r="HZX108" s="143"/>
      <c r="HZY108" s="143"/>
      <c r="HZZ108" s="65"/>
      <c r="IAA108" s="65"/>
      <c r="IAB108" s="594"/>
      <c r="IAC108" s="65"/>
      <c r="IAD108" s="47"/>
      <c r="IAE108" s="47"/>
      <c r="IAF108" s="47"/>
      <c r="IAG108" s="59"/>
      <c r="IAH108" s="594"/>
      <c r="IAI108" s="65"/>
      <c r="IAJ108" s="7"/>
      <c r="IAK108" s="101"/>
      <c r="IAL108" s="13"/>
      <c r="IAM108" s="13"/>
      <c r="IAN108" s="13"/>
      <c r="IAO108" s="13"/>
      <c r="IAP108" s="61"/>
      <c r="IAQ108" s="47"/>
      <c r="IAR108" s="47"/>
      <c r="IAS108" s="65"/>
      <c r="IAT108" s="47"/>
      <c r="IAU108" s="65"/>
      <c r="IAV108" s="65"/>
      <c r="IAW108" s="47"/>
      <c r="IAX108" s="927"/>
      <c r="IAY108" s="65"/>
      <c r="IAZ108" s="65"/>
      <c r="IBA108" s="47"/>
      <c r="IBB108" s="47"/>
      <c r="IBC108" s="47"/>
      <c r="IBD108" s="47"/>
      <c r="IBE108" s="593"/>
      <c r="IBF108" s="593"/>
      <c r="IBG108" s="143"/>
      <c r="IBH108" s="143"/>
      <c r="IBI108" s="65"/>
      <c r="IBJ108" s="65"/>
      <c r="IBK108" s="594"/>
      <c r="IBL108" s="65"/>
      <c r="IBM108" s="47"/>
      <c r="IBN108" s="47"/>
      <c r="IBO108" s="47"/>
      <c r="IBP108" s="59"/>
      <c r="IBQ108" s="594"/>
      <c r="IBR108" s="65"/>
      <c r="IBS108" s="7"/>
      <c r="IBT108" s="101"/>
      <c r="IBU108" s="13"/>
      <c r="IBV108" s="13"/>
      <c r="IBW108" s="13"/>
      <c r="IBX108" s="13"/>
      <c r="IBY108" s="61"/>
      <c r="IBZ108" s="47"/>
      <c r="ICA108" s="47"/>
      <c r="ICB108" s="65"/>
      <c r="ICC108" s="47"/>
      <c r="ICD108" s="65"/>
      <c r="ICE108" s="65"/>
      <c r="ICF108" s="47"/>
      <c r="ICG108" s="927"/>
      <c r="ICH108" s="65"/>
      <c r="ICI108" s="65"/>
      <c r="ICJ108" s="47"/>
      <c r="ICK108" s="47"/>
      <c r="ICL108" s="47"/>
      <c r="ICM108" s="47"/>
      <c r="ICN108" s="593"/>
      <c r="ICO108" s="593"/>
      <c r="ICP108" s="143"/>
      <c r="ICQ108" s="143"/>
      <c r="ICR108" s="65"/>
      <c r="ICS108" s="65"/>
      <c r="ICT108" s="594"/>
      <c r="ICU108" s="65"/>
      <c r="ICV108" s="47"/>
      <c r="ICW108" s="47"/>
      <c r="ICX108" s="47"/>
      <c r="ICY108" s="59"/>
      <c r="ICZ108" s="594"/>
      <c r="IDA108" s="65"/>
      <c r="IDB108" s="7"/>
      <c r="IDC108" s="101"/>
      <c r="IDD108" s="13"/>
      <c r="IDE108" s="13"/>
      <c r="IDF108" s="13"/>
      <c r="IDG108" s="13"/>
      <c r="IDH108" s="61"/>
      <c r="IDI108" s="47"/>
      <c r="IDJ108" s="47"/>
      <c r="IDK108" s="65"/>
      <c r="IDL108" s="47"/>
      <c r="IDM108" s="65"/>
      <c r="IDN108" s="65"/>
      <c r="IDO108" s="47"/>
      <c r="IDP108" s="927"/>
      <c r="IDQ108" s="65"/>
      <c r="IDR108" s="65"/>
      <c r="IDS108" s="47"/>
      <c r="IDT108" s="47"/>
      <c r="IDU108" s="47"/>
      <c r="IDV108" s="47"/>
      <c r="IDW108" s="593"/>
      <c r="IDX108" s="593"/>
      <c r="IDY108" s="143"/>
      <c r="IDZ108" s="143"/>
      <c r="IEA108" s="65"/>
      <c r="IEB108" s="65"/>
      <c r="IEC108" s="594"/>
      <c r="IED108" s="65"/>
      <c r="IEE108" s="47"/>
      <c r="IEF108" s="47"/>
      <c r="IEG108" s="47"/>
      <c r="IEH108" s="59"/>
      <c r="IEI108" s="594"/>
      <c r="IEJ108" s="65"/>
      <c r="IEK108" s="7"/>
      <c r="IEL108" s="101"/>
      <c r="IEM108" s="13"/>
      <c r="IEN108" s="13"/>
      <c r="IEO108" s="13"/>
      <c r="IEP108" s="13"/>
      <c r="IEQ108" s="61"/>
      <c r="IER108" s="47"/>
      <c r="IES108" s="47"/>
      <c r="IET108" s="65"/>
      <c r="IEU108" s="47"/>
      <c r="IEV108" s="65"/>
      <c r="IEW108" s="65"/>
      <c r="IEX108" s="47"/>
      <c r="IEY108" s="927"/>
      <c r="IEZ108" s="65"/>
      <c r="IFA108" s="65"/>
      <c r="IFB108" s="47"/>
      <c r="IFC108" s="47"/>
      <c r="IFD108" s="47"/>
      <c r="IFE108" s="47"/>
      <c r="IFF108" s="593"/>
      <c r="IFG108" s="593"/>
      <c r="IFH108" s="143"/>
      <c r="IFI108" s="143"/>
      <c r="IFJ108" s="65"/>
      <c r="IFK108" s="65"/>
      <c r="IFL108" s="594"/>
      <c r="IFM108" s="65"/>
      <c r="IFN108" s="47"/>
      <c r="IFO108" s="47"/>
      <c r="IFP108" s="47"/>
      <c r="IFQ108" s="59"/>
      <c r="IFR108" s="594"/>
      <c r="IFS108" s="65"/>
      <c r="IFT108" s="7"/>
      <c r="IFU108" s="101"/>
      <c r="IFV108" s="13"/>
      <c r="IFW108" s="13"/>
      <c r="IFX108" s="13"/>
      <c r="IFY108" s="13"/>
      <c r="IFZ108" s="61"/>
      <c r="IGA108" s="47"/>
      <c r="IGB108" s="47"/>
      <c r="IGC108" s="65"/>
      <c r="IGD108" s="47"/>
      <c r="IGE108" s="65"/>
      <c r="IGF108" s="65"/>
      <c r="IGG108" s="47"/>
      <c r="IGH108" s="927"/>
      <c r="IGI108" s="65"/>
      <c r="IGJ108" s="65"/>
      <c r="IGK108" s="47"/>
      <c r="IGL108" s="47"/>
      <c r="IGM108" s="47"/>
      <c r="IGN108" s="47"/>
      <c r="IGO108" s="593"/>
      <c r="IGP108" s="593"/>
      <c r="IGQ108" s="143"/>
      <c r="IGR108" s="143"/>
      <c r="IGS108" s="65"/>
      <c r="IGT108" s="65"/>
      <c r="IGU108" s="594"/>
      <c r="IGV108" s="65"/>
      <c r="IGW108" s="47"/>
      <c r="IGX108" s="47"/>
      <c r="IGY108" s="47"/>
      <c r="IGZ108" s="59"/>
      <c r="IHA108" s="594"/>
      <c r="IHB108" s="65"/>
      <c r="IHC108" s="7"/>
      <c r="IHD108" s="101"/>
      <c r="IHE108" s="13"/>
      <c r="IHF108" s="13"/>
      <c r="IHG108" s="13"/>
      <c r="IHH108" s="13"/>
      <c r="IHI108" s="61"/>
      <c r="IHJ108" s="47"/>
      <c r="IHK108" s="47"/>
      <c r="IHL108" s="65"/>
      <c r="IHM108" s="47"/>
      <c r="IHN108" s="65"/>
      <c r="IHO108" s="65"/>
      <c r="IHP108" s="47"/>
      <c r="IHQ108" s="927"/>
      <c r="IHR108" s="65"/>
      <c r="IHS108" s="65"/>
      <c r="IHT108" s="47"/>
      <c r="IHU108" s="47"/>
      <c r="IHV108" s="47"/>
      <c r="IHW108" s="47"/>
      <c r="IHX108" s="593"/>
      <c r="IHY108" s="593"/>
      <c r="IHZ108" s="143"/>
      <c r="IIA108" s="143"/>
      <c r="IIB108" s="65"/>
      <c r="IIC108" s="65"/>
      <c r="IID108" s="594"/>
      <c r="IIE108" s="65"/>
      <c r="IIF108" s="47"/>
      <c r="IIG108" s="47"/>
      <c r="IIH108" s="47"/>
      <c r="III108" s="59"/>
      <c r="IIJ108" s="594"/>
      <c r="IIK108" s="65"/>
      <c r="IIL108" s="7"/>
      <c r="IIM108" s="101"/>
      <c r="IIN108" s="13"/>
      <c r="IIO108" s="13"/>
      <c r="IIP108" s="13"/>
      <c r="IIQ108" s="13"/>
      <c r="IIR108" s="61"/>
      <c r="IIS108" s="47"/>
      <c r="IIT108" s="47"/>
      <c r="IIU108" s="65"/>
      <c r="IIV108" s="47"/>
      <c r="IIW108" s="65"/>
      <c r="IIX108" s="65"/>
      <c r="IIY108" s="47"/>
      <c r="IIZ108" s="927"/>
      <c r="IJA108" s="65"/>
      <c r="IJB108" s="65"/>
      <c r="IJC108" s="47"/>
      <c r="IJD108" s="47"/>
      <c r="IJE108" s="47"/>
      <c r="IJF108" s="47"/>
      <c r="IJG108" s="593"/>
      <c r="IJH108" s="593"/>
      <c r="IJI108" s="143"/>
      <c r="IJJ108" s="143"/>
      <c r="IJK108" s="65"/>
      <c r="IJL108" s="65"/>
      <c r="IJM108" s="594"/>
      <c r="IJN108" s="65"/>
      <c r="IJO108" s="47"/>
      <c r="IJP108" s="47"/>
      <c r="IJQ108" s="47"/>
      <c r="IJR108" s="59"/>
      <c r="IJS108" s="594"/>
      <c r="IJT108" s="65"/>
      <c r="IJU108" s="7"/>
      <c r="IJV108" s="101"/>
      <c r="IJW108" s="13"/>
      <c r="IJX108" s="13"/>
      <c r="IJY108" s="13"/>
      <c r="IJZ108" s="13"/>
      <c r="IKA108" s="61"/>
      <c r="IKB108" s="47"/>
      <c r="IKC108" s="47"/>
      <c r="IKD108" s="65"/>
      <c r="IKE108" s="47"/>
      <c r="IKF108" s="65"/>
      <c r="IKG108" s="65"/>
      <c r="IKH108" s="47"/>
      <c r="IKI108" s="927"/>
      <c r="IKJ108" s="65"/>
      <c r="IKK108" s="65"/>
      <c r="IKL108" s="47"/>
      <c r="IKM108" s="47"/>
      <c r="IKN108" s="47"/>
      <c r="IKO108" s="47"/>
      <c r="IKP108" s="593"/>
      <c r="IKQ108" s="593"/>
      <c r="IKR108" s="143"/>
      <c r="IKS108" s="143"/>
      <c r="IKT108" s="65"/>
      <c r="IKU108" s="65"/>
      <c r="IKV108" s="594"/>
      <c r="IKW108" s="65"/>
      <c r="IKX108" s="47"/>
      <c r="IKY108" s="47"/>
      <c r="IKZ108" s="47"/>
      <c r="ILA108" s="59"/>
      <c r="ILB108" s="594"/>
      <c r="ILC108" s="65"/>
      <c r="ILD108" s="7"/>
      <c r="ILE108" s="101"/>
      <c r="ILF108" s="13"/>
      <c r="ILG108" s="13"/>
      <c r="ILH108" s="13"/>
      <c r="ILI108" s="13"/>
      <c r="ILJ108" s="61"/>
      <c r="ILK108" s="47"/>
      <c r="ILL108" s="47"/>
      <c r="ILM108" s="65"/>
      <c r="ILN108" s="47"/>
      <c r="ILO108" s="65"/>
      <c r="ILP108" s="65"/>
      <c r="ILQ108" s="47"/>
      <c r="ILR108" s="927"/>
      <c r="ILS108" s="65"/>
      <c r="ILT108" s="65"/>
      <c r="ILU108" s="47"/>
      <c r="ILV108" s="47"/>
      <c r="ILW108" s="47"/>
      <c r="ILX108" s="47"/>
      <c r="ILY108" s="593"/>
      <c r="ILZ108" s="593"/>
      <c r="IMA108" s="143"/>
      <c r="IMB108" s="143"/>
      <c r="IMC108" s="65"/>
      <c r="IMD108" s="65"/>
      <c r="IME108" s="594"/>
      <c r="IMF108" s="65"/>
      <c r="IMG108" s="47"/>
      <c r="IMH108" s="47"/>
      <c r="IMI108" s="47"/>
      <c r="IMJ108" s="59"/>
      <c r="IMK108" s="594"/>
      <c r="IML108" s="65"/>
      <c r="IMM108" s="7"/>
      <c r="IMN108" s="101"/>
      <c r="IMO108" s="13"/>
      <c r="IMP108" s="13"/>
      <c r="IMQ108" s="13"/>
      <c r="IMR108" s="13"/>
      <c r="IMS108" s="61"/>
      <c r="IMT108" s="47"/>
      <c r="IMU108" s="47"/>
      <c r="IMV108" s="65"/>
      <c r="IMW108" s="47"/>
      <c r="IMX108" s="65"/>
      <c r="IMY108" s="65"/>
      <c r="IMZ108" s="47"/>
      <c r="INA108" s="927"/>
      <c r="INB108" s="65"/>
      <c r="INC108" s="65"/>
      <c r="IND108" s="47"/>
      <c r="INE108" s="47"/>
      <c r="INF108" s="47"/>
      <c r="ING108" s="47"/>
      <c r="INH108" s="593"/>
      <c r="INI108" s="593"/>
      <c r="INJ108" s="143"/>
      <c r="INK108" s="143"/>
      <c r="INL108" s="65"/>
      <c r="INM108" s="65"/>
      <c r="INN108" s="594"/>
      <c r="INO108" s="65"/>
      <c r="INP108" s="47"/>
      <c r="INQ108" s="47"/>
      <c r="INR108" s="47"/>
      <c r="INS108" s="59"/>
      <c r="INT108" s="594"/>
      <c r="INU108" s="65"/>
      <c r="INV108" s="7"/>
      <c r="INW108" s="101"/>
      <c r="INX108" s="13"/>
      <c r="INY108" s="13"/>
      <c r="INZ108" s="13"/>
      <c r="IOA108" s="13"/>
      <c r="IOB108" s="61"/>
      <c r="IOC108" s="47"/>
      <c r="IOD108" s="47"/>
      <c r="IOE108" s="65"/>
      <c r="IOF108" s="47"/>
      <c r="IOG108" s="65"/>
      <c r="IOH108" s="65"/>
      <c r="IOI108" s="47"/>
      <c r="IOJ108" s="927"/>
      <c r="IOK108" s="65"/>
      <c r="IOL108" s="65"/>
      <c r="IOM108" s="47"/>
      <c r="ION108" s="47"/>
      <c r="IOO108" s="47"/>
      <c r="IOP108" s="47"/>
      <c r="IOQ108" s="593"/>
      <c r="IOR108" s="593"/>
      <c r="IOS108" s="143"/>
      <c r="IOT108" s="143"/>
      <c r="IOU108" s="65"/>
      <c r="IOV108" s="65"/>
      <c r="IOW108" s="594"/>
      <c r="IOX108" s="65"/>
      <c r="IOY108" s="47"/>
      <c r="IOZ108" s="47"/>
      <c r="IPA108" s="47"/>
      <c r="IPB108" s="59"/>
      <c r="IPC108" s="594"/>
      <c r="IPD108" s="65"/>
      <c r="IPE108" s="7"/>
      <c r="IPF108" s="101"/>
      <c r="IPG108" s="13"/>
      <c r="IPH108" s="13"/>
      <c r="IPI108" s="13"/>
      <c r="IPJ108" s="13"/>
      <c r="IPK108" s="61"/>
      <c r="IPL108" s="47"/>
      <c r="IPM108" s="47"/>
      <c r="IPN108" s="65"/>
      <c r="IPO108" s="47"/>
      <c r="IPP108" s="65"/>
      <c r="IPQ108" s="65"/>
      <c r="IPR108" s="47"/>
      <c r="IPS108" s="927"/>
      <c r="IPT108" s="65"/>
      <c r="IPU108" s="65"/>
      <c r="IPV108" s="47"/>
      <c r="IPW108" s="47"/>
      <c r="IPX108" s="47"/>
      <c r="IPY108" s="47"/>
      <c r="IPZ108" s="593"/>
      <c r="IQA108" s="593"/>
      <c r="IQB108" s="143"/>
      <c r="IQC108" s="143"/>
      <c r="IQD108" s="65"/>
      <c r="IQE108" s="65"/>
      <c r="IQF108" s="594"/>
      <c r="IQG108" s="65"/>
      <c r="IQH108" s="47"/>
      <c r="IQI108" s="47"/>
      <c r="IQJ108" s="47"/>
      <c r="IQK108" s="59"/>
      <c r="IQL108" s="594"/>
      <c r="IQM108" s="65"/>
      <c r="IQN108" s="7"/>
      <c r="IQO108" s="101"/>
      <c r="IQP108" s="13"/>
      <c r="IQQ108" s="13"/>
      <c r="IQR108" s="13"/>
      <c r="IQS108" s="13"/>
      <c r="IQT108" s="61"/>
      <c r="IQU108" s="47"/>
      <c r="IQV108" s="47"/>
      <c r="IQW108" s="65"/>
      <c r="IQX108" s="47"/>
      <c r="IQY108" s="65"/>
      <c r="IQZ108" s="65"/>
      <c r="IRA108" s="47"/>
      <c r="IRB108" s="927"/>
      <c r="IRC108" s="65"/>
      <c r="IRD108" s="65"/>
      <c r="IRE108" s="47"/>
      <c r="IRF108" s="47"/>
      <c r="IRG108" s="47"/>
      <c r="IRH108" s="47"/>
      <c r="IRI108" s="593"/>
      <c r="IRJ108" s="593"/>
      <c r="IRK108" s="143"/>
      <c r="IRL108" s="143"/>
      <c r="IRM108" s="65"/>
      <c r="IRN108" s="65"/>
      <c r="IRO108" s="594"/>
      <c r="IRP108" s="65"/>
      <c r="IRQ108" s="47"/>
      <c r="IRR108" s="47"/>
      <c r="IRS108" s="47"/>
      <c r="IRT108" s="59"/>
      <c r="IRU108" s="594"/>
      <c r="IRV108" s="65"/>
      <c r="IRW108" s="7"/>
      <c r="IRX108" s="101"/>
      <c r="IRY108" s="13"/>
      <c r="IRZ108" s="13"/>
      <c r="ISA108" s="13"/>
      <c r="ISB108" s="13"/>
      <c r="ISC108" s="61"/>
      <c r="ISD108" s="47"/>
      <c r="ISE108" s="47"/>
      <c r="ISF108" s="65"/>
      <c r="ISG108" s="47"/>
      <c r="ISH108" s="65"/>
      <c r="ISI108" s="65"/>
      <c r="ISJ108" s="47"/>
      <c r="ISK108" s="927"/>
      <c r="ISL108" s="65"/>
      <c r="ISM108" s="65"/>
      <c r="ISN108" s="47"/>
      <c r="ISO108" s="47"/>
      <c r="ISP108" s="47"/>
      <c r="ISQ108" s="47"/>
      <c r="ISR108" s="593"/>
      <c r="ISS108" s="593"/>
      <c r="IST108" s="143"/>
      <c r="ISU108" s="143"/>
      <c r="ISV108" s="65"/>
      <c r="ISW108" s="65"/>
      <c r="ISX108" s="594"/>
      <c r="ISY108" s="65"/>
      <c r="ISZ108" s="47"/>
      <c r="ITA108" s="47"/>
      <c r="ITB108" s="47"/>
      <c r="ITC108" s="59"/>
      <c r="ITD108" s="594"/>
      <c r="ITE108" s="65"/>
      <c r="ITF108" s="7"/>
      <c r="ITG108" s="101"/>
      <c r="ITH108" s="13"/>
      <c r="ITI108" s="13"/>
      <c r="ITJ108" s="13"/>
      <c r="ITK108" s="13"/>
      <c r="ITL108" s="61"/>
      <c r="ITM108" s="47"/>
      <c r="ITN108" s="47"/>
      <c r="ITO108" s="65"/>
      <c r="ITP108" s="47"/>
      <c r="ITQ108" s="65"/>
      <c r="ITR108" s="65"/>
      <c r="ITS108" s="47"/>
      <c r="ITT108" s="927"/>
      <c r="ITU108" s="65"/>
      <c r="ITV108" s="65"/>
      <c r="ITW108" s="47"/>
      <c r="ITX108" s="47"/>
      <c r="ITY108" s="47"/>
      <c r="ITZ108" s="47"/>
      <c r="IUA108" s="593"/>
      <c r="IUB108" s="593"/>
      <c r="IUC108" s="143"/>
      <c r="IUD108" s="143"/>
      <c r="IUE108" s="65"/>
      <c r="IUF108" s="65"/>
      <c r="IUG108" s="594"/>
      <c r="IUH108" s="65"/>
      <c r="IUI108" s="47"/>
      <c r="IUJ108" s="47"/>
      <c r="IUK108" s="47"/>
      <c r="IUL108" s="59"/>
      <c r="IUM108" s="594"/>
      <c r="IUN108" s="65"/>
      <c r="IUO108" s="7"/>
      <c r="IUP108" s="101"/>
      <c r="IUQ108" s="13"/>
      <c r="IUR108" s="13"/>
      <c r="IUS108" s="13"/>
      <c r="IUT108" s="13"/>
      <c r="IUU108" s="61"/>
      <c r="IUV108" s="47"/>
      <c r="IUW108" s="47"/>
      <c r="IUX108" s="65"/>
      <c r="IUY108" s="47"/>
      <c r="IUZ108" s="65"/>
      <c r="IVA108" s="65"/>
      <c r="IVB108" s="47"/>
      <c r="IVC108" s="927"/>
      <c r="IVD108" s="65"/>
      <c r="IVE108" s="65"/>
      <c r="IVF108" s="47"/>
      <c r="IVG108" s="47"/>
      <c r="IVH108" s="47"/>
      <c r="IVI108" s="47"/>
      <c r="IVJ108" s="593"/>
      <c r="IVK108" s="593"/>
      <c r="IVL108" s="143"/>
      <c r="IVM108" s="143"/>
      <c r="IVN108" s="65"/>
      <c r="IVO108" s="65"/>
      <c r="IVP108" s="594"/>
      <c r="IVQ108" s="65"/>
      <c r="IVR108" s="47"/>
      <c r="IVS108" s="47"/>
      <c r="IVT108" s="47"/>
      <c r="IVU108" s="59"/>
      <c r="IVV108" s="594"/>
      <c r="IVW108" s="65"/>
      <c r="IVX108" s="7"/>
      <c r="IVY108" s="101"/>
      <c r="IVZ108" s="13"/>
      <c r="IWA108" s="13"/>
      <c r="IWB108" s="13"/>
      <c r="IWC108" s="13"/>
      <c r="IWD108" s="61"/>
      <c r="IWE108" s="47"/>
      <c r="IWF108" s="47"/>
      <c r="IWG108" s="65"/>
      <c r="IWH108" s="47"/>
      <c r="IWI108" s="65"/>
      <c r="IWJ108" s="65"/>
      <c r="IWK108" s="47"/>
      <c r="IWL108" s="927"/>
      <c r="IWM108" s="65"/>
      <c r="IWN108" s="65"/>
      <c r="IWO108" s="47"/>
      <c r="IWP108" s="47"/>
      <c r="IWQ108" s="47"/>
      <c r="IWR108" s="47"/>
      <c r="IWS108" s="593"/>
      <c r="IWT108" s="593"/>
      <c r="IWU108" s="143"/>
      <c r="IWV108" s="143"/>
      <c r="IWW108" s="65"/>
      <c r="IWX108" s="65"/>
      <c r="IWY108" s="594"/>
      <c r="IWZ108" s="65"/>
      <c r="IXA108" s="47"/>
      <c r="IXB108" s="47"/>
      <c r="IXC108" s="47"/>
      <c r="IXD108" s="59"/>
      <c r="IXE108" s="594"/>
      <c r="IXF108" s="65"/>
      <c r="IXG108" s="7"/>
      <c r="IXH108" s="101"/>
      <c r="IXI108" s="13"/>
      <c r="IXJ108" s="13"/>
      <c r="IXK108" s="13"/>
      <c r="IXL108" s="13"/>
      <c r="IXM108" s="61"/>
      <c r="IXN108" s="47"/>
      <c r="IXO108" s="47"/>
      <c r="IXP108" s="65"/>
      <c r="IXQ108" s="47"/>
      <c r="IXR108" s="65"/>
      <c r="IXS108" s="65"/>
      <c r="IXT108" s="47"/>
      <c r="IXU108" s="927"/>
      <c r="IXV108" s="65"/>
      <c r="IXW108" s="65"/>
      <c r="IXX108" s="47"/>
      <c r="IXY108" s="47"/>
      <c r="IXZ108" s="47"/>
      <c r="IYA108" s="47"/>
      <c r="IYB108" s="593"/>
      <c r="IYC108" s="593"/>
      <c r="IYD108" s="143"/>
      <c r="IYE108" s="143"/>
      <c r="IYF108" s="65"/>
      <c r="IYG108" s="65"/>
      <c r="IYH108" s="594"/>
      <c r="IYI108" s="65"/>
      <c r="IYJ108" s="47"/>
      <c r="IYK108" s="47"/>
      <c r="IYL108" s="47"/>
      <c r="IYM108" s="59"/>
      <c r="IYN108" s="594"/>
      <c r="IYO108" s="65"/>
      <c r="IYP108" s="7"/>
      <c r="IYQ108" s="101"/>
      <c r="IYR108" s="13"/>
      <c r="IYS108" s="13"/>
      <c r="IYT108" s="13"/>
      <c r="IYU108" s="13"/>
      <c r="IYV108" s="61"/>
      <c r="IYW108" s="47"/>
      <c r="IYX108" s="47"/>
      <c r="IYY108" s="65"/>
      <c r="IYZ108" s="47"/>
      <c r="IZA108" s="65"/>
      <c r="IZB108" s="65"/>
      <c r="IZC108" s="47"/>
      <c r="IZD108" s="927"/>
      <c r="IZE108" s="65"/>
      <c r="IZF108" s="65"/>
      <c r="IZG108" s="47"/>
      <c r="IZH108" s="47"/>
      <c r="IZI108" s="47"/>
      <c r="IZJ108" s="47"/>
      <c r="IZK108" s="593"/>
      <c r="IZL108" s="593"/>
      <c r="IZM108" s="143"/>
      <c r="IZN108" s="143"/>
      <c r="IZO108" s="65"/>
      <c r="IZP108" s="65"/>
      <c r="IZQ108" s="594"/>
      <c r="IZR108" s="65"/>
      <c r="IZS108" s="47"/>
      <c r="IZT108" s="47"/>
      <c r="IZU108" s="47"/>
      <c r="IZV108" s="59"/>
      <c r="IZW108" s="594"/>
      <c r="IZX108" s="65"/>
      <c r="IZY108" s="7"/>
      <c r="IZZ108" s="101"/>
      <c r="JAA108" s="13"/>
      <c r="JAB108" s="13"/>
      <c r="JAC108" s="13"/>
      <c r="JAD108" s="13"/>
      <c r="JAE108" s="61"/>
      <c r="JAF108" s="47"/>
      <c r="JAG108" s="47"/>
      <c r="JAH108" s="65"/>
      <c r="JAI108" s="47"/>
      <c r="JAJ108" s="65"/>
      <c r="JAK108" s="65"/>
      <c r="JAL108" s="47"/>
      <c r="JAM108" s="927"/>
      <c r="JAN108" s="65"/>
      <c r="JAO108" s="65"/>
      <c r="JAP108" s="47"/>
      <c r="JAQ108" s="47"/>
      <c r="JAR108" s="47"/>
      <c r="JAS108" s="47"/>
      <c r="JAT108" s="593"/>
      <c r="JAU108" s="593"/>
      <c r="JAV108" s="143"/>
      <c r="JAW108" s="143"/>
      <c r="JAX108" s="65"/>
      <c r="JAY108" s="65"/>
      <c r="JAZ108" s="594"/>
      <c r="JBA108" s="65"/>
      <c r="JBB108" s="47"/>
      <c r="JBC108" s="47"/>
      <c r="JBD108" s="47"/>
      <c r="JBE108" s="59"/>
      <c r="JBF108" s="594"/>
      <c r="JBG108" s="65"/>
      <c r="JBH108" s="7"/>
      <c r="JBI108" s="101"/>
      <c r="JBJ108" s="13"/>
      <c r="JBK108" s="13"/>
      <c r="JBL108" s="13"/>
      <c r="JBM108" s="13"/>
      <c r="JBN108" s="61"/>
      <c r="JBO108" s="47"/>
      <c r="JBP108" s="47"/>
      <c r="JBQ108" s="65"/>
      <c r="JBR108" s="47"/>
      <c r="JBS108" s="65"/>
      <c r="JBT108" s="65"/>
      <c r="JBU108" s="47"/>
      <c r="JBV108" s="927"/>
      <c r="JBW108" s="65"/>
      <c r="JBX108" s="65"/>
      <c r="JBY108" s="47"/>
      <c r="JBZ108" s="47"/>
      <c r="JCA108" s="47"/>
      <c r="JCB108" s="47"/>
      <c r="JCC108" s="593"/>
      <c r="JCD108" s="593"/>
      <c r="JCE108" s="143"/>
      <c r="JCF108" s="143"/>
      <c r="JCG108" s="65"/>
      <c r="JCH108" s="65"/>
      <c r="JCI108" s="594"/>
      <c r="JCJ108" s="65"/>
      <c r="JCK108" s="47"/>
      <c r="JCL108" s="47"/>
      <c r="JCM108" s="47"/>
      <c r="JCN108" s="59"/>
      <c r="JCO108" s="594"/>
      <c r="JCP108" s="65"/>
      <c r="JCQ108" s="7"/>
      <c r="JCR108" s="101"/>
      <c r="JCS108" s="13"/>
      <c r="JCT108" s="13"/>
      <c r="JCU108" s="13"/>
      <c r="JCV108" s="13"/>
      <c r="JCW108" s="61"/>
      <c r="JCX108" s="47"/>
      <c r="JCY108" s="47"/>
      <c r="JCZ108" s="65"/>
      <c r="JDA108" s="47"/>
      <c r="JDB108" s="65"/>
      <c r="JDC108" s="65"/>
      <c r="JDD108" s="47"/>
      <c r="JDE108" s="927"/>
      <c r="JDF108" s="65"/>
      <c r="JDG108" s="65"/>
      <c r="JDH108" s="47"/>
      <c r="JDI108" s="47"/>
      <c r="JDJ108" s="47"/>
      <c r="JDK108" s="47"/>
      <c r="JDL108" s="593"/>
      <c r="JDM108" s="593"/>
      <c r="JDN108" s="143"/>
      <c r="JDO108" s="143"/>
      <c r="JDP108" s="65"/>
      <c r="JDQ108" s="65"/>
      <c r="JDR108" s="594"/>
      <c r="JDS108" s="65"/>
      <c r="JDT108" s="47"/>
      <c r="JDU108" s="47"/>
      <c r="JDV108" s="47"/>
      <c r="JDW108" s="59"/>
      <c r="JDX108" s="594"/>
      <c r="JDY108" s="65"/>
      <c r="JDZ108" s="7"/>
      <c r="JEA108" s="101"/>
      <c r="JEB108" s="13"/>
      <c r="JEC108" s="13"/>
      <c r="JED108" s="13"/>
      <c r="JEE108" s="13"/>
      <c r="JEF108" s="61"/>
      <c r="JEG108" s="47"/>
      <c r="JEH108" s="47"/>
      <c r="JEI108" s="65"/>
      <c r="JEJ108" s="47"/>
      <c r="JEK108" s="65"/>
      <c r="JEL108" s="65"/>
      <c r="JEM108" s="47"/>
      <c r="JEN108" s="927"/>
      <c r="JEO108" s="65"/>
      <c r="JEP108" s="65"/>
      <c r="JEQ108" s="47"/>
      <c r="JER108" s="47"/>
      <c r="JES108" s="47"/>
      <c r="JET108" s="47"/>
      <c r="JEU108" s="593"/>
      <c r="JEV108" s="593"/>
      <c r="JEW108" s="143"/>
      <c r="JEX108" s="143"/>
      <c r="JEY108" s="65"/>
      <c r="JEZ108" s="65"/>
      <c r="JFA108" s="594"/>
      <c r="JFB108" s="65"/>
      <c r="JFC108" s="47"/>
      <c r="JFD108" s="47"/>
      <c r="JFE108" s="47"/>
      <c r="JFF108" s="59"/>
      <c r="JFG108" s="594"/>
      <c r="JFH108" s="65"/>
      <c r="JFI108" s="7"/>
      <c r="JFJ108" s="101"/>
      <c r="JFK108" s="13"/>
      <c r="JFL108" s="13"/>
      <c r="JFM108" s="13"/>
      <c r="JFN108" s="13"/>
      <c r="JFO108" s="61"/>
      <c r="JFP108" s="47"/>
      <c r="JFQ108" s="47"/>
      <c r="JFR108" s="65"/>
      <c r="JFS108" s="47"/>
      <c r="JFT108" s="65"/>
      <c r="JFU108" s="65"/>
      <c r="JFV108" s="47"/>
      <c r="JFW108" s="927"/>
      <c r="JFX108" s="65"/>
      <c r="JFY108" s="65"/>
      <c r="JFZ108" s="47"/>
      <c r="JGA108" s="47"/>
      <c r="JGB108" s="47"/>
      <c r="JGC108" s="47"/>
      <c r="JGD108" s="593"/>
      <c r="JGE108" s="593"/>
      <c r="JGF108" s="143"/>
      <c r="JGG108" s="143"/>
      <c r="JGH108" s="65"/>
      <c r="JGI108" s="65"/>
      <c r="JGJ108" s="594"/>
      <c r="JGK108" s="65"/>
      <c r="JGL108" s="47"/>
      <c r="JGM108" s="47"/>
      <c r="JGN108" s="47"/>
      <c r="JGO108" s="59"/>
      <c r="JGP108" s="594"/>
      <c r="JGQ108" s="65"/>
      <c r="JGR108" s="7"/>
      <c r="JGS108" s="101"/>
      <c r="JGT108" s="13"/>
      <c r="JGU108" s="13"/>
      <c r="JGV108" s="13"/>
      <c r="JGW108" s="13"/>
      <c r="JGX108" s="61"/>
      <c r="JGY108" s="47"/>
      <c r="JGZ108" s="47"/>
      <c r="JHA108" s="65"/>
      <c r="JHB108" s="47"/>
      <c r="JHC108" s="65"/>
      <c r="JHD108" s="65"/>
      <c r="JHE108" s="47"/>
      <c r="JHF108" s="927"/>
      <c r="JHG108" s="65"/>
      <c r="JHH108" s="65"/>
      <c r="JHI108" s="47"/>
      <c r="JHJ108" s="47"/>
      <c r="JHK108" s="47"/>
      <c r="JHL108" s="47"/>
      <c r="JHM108" s="593"/>
      <c r="JHN108" s="593"/>
      <c r="JHO108" s="143"/>
      <c r="JHP108" s="143"/>
      <c r="JHQ108" s="65"/>
      <c r="JHR108" s="65"/>
      <c r="JHS108" s="594"/>
      <c r="JHT108" s="65"/>
      <c r="JHU108" s="47"/>
      <c r="JHV108" s="47"/>
      <c r="JHW108" s="47"/>
      <c r="JHX108" s="59"/>
      <c r="JHY108" s="594"/>
      <c r="JHZ108" s="65"/>
      <c r="JIA108" s="7"/>
      <c r="JIB108" s="101"/>
      <c r="JIC108" s="13"/>
      <c r="JID108" s="13"/>
      <c r="JIE108" s="13"/>
      <c r="JIF108" s="13"/>
      <c r="JIG108" s="61"/>
      <c r="JIH108" s="47"/>
      <c r="JII108" s="47"/>
      <c r="JIJ108" s="65"/>
      <c r="JIK108" s="47"/>
      <c r="JIL108" s="65"/>
      <c r="JIM108" s="65"/>
      <c r="JIN108" s="47"/>
      <c r="JIO108" s="927"/>
      <c r="JIP108" s="65"/>
      <c r="JIQ108" s="65"/>
      <c r="JIR108" s="47"/>
      <c r="JIS108" s="47"/>
      <c r="JIT108" s="47"/>
      <c r="JIU108" s="47"/>
      <c r="JIV108" s="593"/>
      <c r="JIW108" s="593"/>
      <c r="JIX108" s="143"/>
      <c r="JIY108" s="143"/>
      <c r="JIZ108" s="65"/>
      <c r="JJA108" s="65"/>
      <c r="JJB108" s="594"/>
      <c r="JJC108" s="65"/>
      <c r="JJD108" s="47"/>
      <c r="JJE108" s="47"/>
      <c r="JJF108" s="47"/>
      <c r="JJG108" s="59"/>
      <c r="JJH108" s="594"/>
      <c r="JJI108" s="65"/>
      <c r="JJJ108" s="7"/>
      <c r="JJK108" s="101"/>
      <c r="JJL108" s="13"/>
      <c r="JJM108" s="13"/>
      <c r="JJN108" s="13"/>
      <c r="JJO108" s="13"/>
      <c r="JJP108" s="61"/>
      <c r="JJQ108" s="47"/>
      <c r="JJR108" s="47"/>
      <c r="JJS108" s="65"/>
      <c r="JJT108" s="47"/>
      <c r="JJU108" s="65"/>
      <c r="JJV108" s="65"/>
      <c r="JJW108" s="47"/>
      <c r="JJX108" s="927"/>
      <c r="JJY108" s="65"/>
      <c r="JJZ108" s="65"/>
      <c r="JKA108" s="47"/>
      <c r="JKB108" s="47"/>
      <c r="JKC108" s="47"/>
      <c r="JKD108" s="47"/>
      <c r="JKE108" s="593"/>
      <c r="JKF108" s="593"/>
      <c r="JKG108" s="143"/>
      <c r="JKH108" s="143"/>
      <c r="JKI108" s="65"/>
      <c r="JKJ108" s="65"/>
      <c r="JKK108" s="594"/>
      <c r="JKL108" s="65"/>
      <c r="JKM108" s="47"/>
      <c r="JKN108" s="47"/>
      <c r="JKO108" s="47"/>
      <c r="JKP108" s="59"/>
      <c r="JKQ108" s="594"/>
      <c r="JKR108" s="65"/>
      <c r="JKS108" s="7"/>
      <c r="JKT108" s="101"/>
      <c r="JKU108" s="13"/>
      <c r="JKV108" s="13"/>
      <c r="JKW108" s="13"/>
      <c r="JKX108" s="13"/>
      <c r="JKY108" s="61"/>
      <c r="JKZ108" s="47"/>
      <c r="JLA108" s="47"/>
      <c r="JLB108" s="65"/>
      <c r="JLC108" s="47"/>
      <c r="JLD108" s="65"/>
      <c r="JLE108" s="65"/>
      <c r="JLF108" s="47"/>
      <c r="JLG108" s="927"/>
      <c r="JLH108" s="65"/>
      <c r="JLI108" s="65"/>
      <c r="JLJ108" s="47"/>
      <c r="JLK108" s="47"/>
      <c r="JLL108" s="47"/>
      <c r="JLM108" s="47"/>
      <c r="JLN108" s="593"/>
      <c r="JLO108" s="593"/>
      <c r="JLP108" s="143"/>
      <c r="JLQ108" s="143"/>
      <c r="JLR108" s="65"/>
      <c r="JLS108" s="65"/>
      <c r="JLT108" s="594"/>
      <c r="JLU108" s="65"/>
      <c r="JLV108" s="47"/>
      <c r="JLW108" s="47"/>
      <c r="JLX108" s="47"/>
      <c r="JLY108" s="59"/>
      <c r="JLZ108" s="594"/>
      <c r="JMA108" s="65"/>
      <c r="JMB108" s="7"/>
      <c r="JMC108" s="101"/>
      <c r="JMD108" s="13"/>
      <c r="JME108" s="13"/>
      <c r="JMF108" s="13"/>
      <c r="JMG108" s="13"/>
      <c r="JMH108" s="61"/>
      <c r="JMI108" s="47"/>
      <c r="JMJ108" s="47"/>
      <c r="JMK108" s="65"/>
      <c r="JML108" s="47"/>
      <c r="JMM108" s="65"/>
      <c r="JMN108" s="65"/>
      <c r="JMO108" s="47"/>
      <c r="JMP108" s="927"/>
      <c r="JMQ108" s="65"/>
      <c r="JMR108" s="65"/>
      <c r="JMS108" s="47"/>
      <c r="JMT108" s="47"/>
      <c r="JMU108" s="47"/>
      <c r="JMV108" s="47"/>
      <c r="JMW108" s="593"/>
      <c r="JMX108" s="593"/>
      <c r="JMY108" s="143"/>
      <c r="JMZ108" s="143"/>
      <c r="JNA108" s="65"/>
      <c r="JNB108" s="65"/>
      <c r="JNC108" s="594"/>
      <c r="JND108" s="65"/>
      <c r="JNE108" s="47"/>
      <c r="JNF108" s="47"/>
      <c r="JNG108" s="47"/>
      <c r="JNH108" s="59"/>
      <c r="JNI108" s="594"/>
      <c r="JNJ108" s="65"/>
      <c r="JNK108" s="7"/>
      <c r="JNL108" s="101"/>
      <c r="JNM108" s="13"/>
      <c r="JNN108" s="13"/>
      <c r="JNO108" s="13"/>
      <c r="JNP108" s="13"/>
      <c r="JNQ108" s="61"/>
      <c r="JNR108" s="47"/>
      <c r="JNS108" s="47"/>
      <c r="JNT108" s="65"/>
      <c r="JNU108" s="47"/>
      <c r="JNV108" s="65"/>
      <c r="JNW108" s="65"/>
      <c r="JNX108" s="47"/>
      <c r="JNY108" s="927"/>
      <c r="JNZ108" s="65"/>
      <c r="JOA108" s="65"/>
      <c r="JOB108" s="47"/>
      <c r="JOC108" s="47"/>
      <c r="JOD108" s="47"/>
      <c r="JOE108" s="47"/>
      <c r="JOF108" s="593"/>
      <c r="JOG108" s="593"/>
      <c r="JOH108" s="143"/>
      <c r="JOI108" s="143"/>
      <c r="JOJ108" s="65"/>
      <c r="JOK108" s="65"/>
      <c r="JOL108" s="594"/>
      <c r="JOM108" s="65"/>
      <c r="JON108" s="47"/>
      <c r="JOO108" s="47"/>
      <c r="JOP108" s="47"/>
      <c r="JOQ108" s="59"/>
      <c r="JOR108" s="594"/>
      <c r="JOS108" s="65"/>
      <c r="JOT108" s="7"/>
      <c r="JOU108" s="101"/>
      <c r="JOV108" s="13"/>
      <c r="JOW108" s="13"/>
      <c r="JOX108" s="13"/>
      <c r="JOY108" s="13"/>
      <c r="JOZ108" s="61"/>
      <c r="JPA108" s="47"/>
      <c r="JPB108" s="47"/>
      <c r="JPC108" s="65"/>
      <c r="JPD108" s="47"/>
      <c r="JPE108" s="65"/>
      <c r="JPF108" s="65"/>
      <c r="JPG108" s="47"/>
      <c r="JPH108" s="927"/>
      <c r="JPI108" s="65"/>
      <c r="JPJ108" s="65"/>
      <c r="JPK108" s="47"/>
      <c r="JPL108" s="47"/>
      <c r="JPM108" s="47"/>
      <c r="JPN108" s="47"/>
      <c r="JPO108" s="593"/>
      <c r="JPP108" s="593"/>
      <c r="JPQ108" s="143"/>
      <c r="JPR108" s="143"/>
      <c r="JPS108" s="65"/>
      <c r="JPT108" s="65"/>
      <c r="JPU108" s="594"/>
      <c r="JPV108" s="65"/>
      <c r="JPW108" s="47"/>
      <c r="JPX108" s="47"/>
      <c r="JPY108" s="47"/>
      <c r="JPZ108" s="59"/>
      <c r="JQA108" s="594"/>
      <c r="JQB108" s="65"/>
      <c r="JQC108" s="7"/>
      <c r="JQD108" s="101"/>
      <c r="JQE108" s="13"/>
      <c r="JQF108" s="13"/>
      <c r="JQG108" s="13"/>
      <c r="JQH108" s="13"/>
      <c r="JQI108" s="61"/>
      <c r="JQJ108" s="47"/>
      <c r="JQK108" s="47"/>
      <c r="JQL108" s="65"/>
      <c r="JQM108" s="47"/>
      <c r="JQN108" s="65"/>
      <c r="JQO108" s="65"/>
      <c r="JQP108" s="47"/>
      <c r="JQQ108" s="927"/>
      <c r="JQR108" s="65"/>
      <c r="JQS108" s="65"/>
      <c r="JQT108" s="47"/>
      <c r="JQU108" s="47"/>
      <c r="JQV108" s="47"/>
      <c r="JQW108" s="47"/>
      <c r="JQX108" s="593"/>
      <c r="JQY108" s="593"/>
      <c r="JQZ108" s="143"/>
      <c r="JRA108" s="143"/>
      <c r="JRB108" s="65"/>
      <c r="JRC108" s="65"/>
      <c r="JRD108" s="594"/>
      <c r="JRE108" s="65"/>
      <c r="JRF108" s="47"/>
      <c r="JRG108" s="47"/>
      <c r="JRH108" s="47"/>
      <c r="JRI108" s="59"/>
      <c r="JRJ108" s="594"/>
      <c r="JRK108" s="65"/>
      <c r="JRL108" s="7"/>
      <c r="JRM108" s="101"/>
      <c r="JRN108" s="13"/>
      <c r="JRO108" s="13"/>
      <c r="JRP108" s="13"/>
      <c r="JRQ108" s="13"/>
      <c r="JRR108" s="61"/>
      <c r="JRS108" s="47"/>
      <c r="JRT108" s="47"/>
      <c r="JRU108" s="65"/>
      <c r="JRV108" s="47"/>
      <c r="JRW108" s="65"/>
      <c r="JRX108" s="65"/>
      <c r="JRY108" s="47"/>
      <c r="JRZ108" s="927"/>
      <c r="JSA108" s="65"/>
      <c r="JSB108" s="65"/>
      <c r="JSC108" s="47"/>
      <c r="JSD108" s="47"/>
      <c r="JSE108" s="47"/>
      <c r="JSF108" s="47"/>
      <c r="JSG108" s="593"/>
      <c r="JSH108" s="593"/>
      <c r="JSI108" s="143"/>
      <c r="JSJ108" s="143"/>
      <c r="JSK108" s="65"/>
      <c r="JSL108" s="65"/>
      <c r="JSM108" s="594"/>
      <c r="JSN108" s="65"/>
      <c r="JSO108" s="47"/>
      <c r="JSP108" s="47"/>
      <c r="JSQ108" s="47"/>
      <c r="JSR108" s="59"/>
      <c r="JSS108" s="594"/>
      <c r="JST108" s="65"/>
      <c r="JSU108" s="7"/>
      <c r="JSV108" s="101"/>
      <c r="JSW108" s="13"/>
      <c r="JSX108" s="13"/>
      <c r="JSY108" s="13"/>
      <c r="JSZ108" s="13"/>
      <c r="JTA108" s="61"/>
      <c r="JTB108" s="47"/>
      <c r="JTC108" s="47"/>
      <c r="JTD108" s="65"/>
      <c r="JTE108" s="47"/>
      <c r="JTF108" s="65"/>
      <c r="JTG108" s="65"/>
      <c r="JTH108" s="47"/>
      <c r="JTI108" s="927"/>
      <c r="JTJ108" s="65"/>
      <c r="JTK108" s="65"/>
      <c r="JTL108" s="47"/>
      <c r="JTM108" s="47"/>
      <c r="JTN108" s="47"/>
      <c r="JTO108" s="47"/>
      <c r="JTP108" s="593"/>
      <c r="JTQ108" s="593"/>
      <c r="JTR108" s="143"/>
      <c r="JTS108" s="143"/>
      <c r="JTT108" s="65"/>
      <c r="JTU108" s="65"/>
      <c r="JTV108" s="594"/>
      <c r="JTW108" s="65"/>
      <c r="JTX108" s="47"/>
      <c r="JTY108" s="47"/>
      <c r="JTZ108" s="47"/>
      <c r="JUA108" s="59"/>
      <c r="JUB108" s="594"/>
      <c r="JUC108" s="65"/>
      <c r="JUD108" s="7"/>
      <c r="JUE108" s="101"/>
      <c r="JUF108" s="13"/>
      <c r="JUG108" s="13"/>
      <c r="JUH108" s="13"/>
      <c r="JUI108" s="13"/>
      <c r="JUJ108" s="61"/>
      <c r="JUK108" s="47"/>
      <c r="JUL108" s="47"/>
      <c r="JUM108" s="65"/>
      <c r="JUN108" s="47"/>
      <c r="JUO108" s="65"/>
      <c r="JUP108" s="65"/>
      <c r="JUQ108" s="47"/>
      <c r="JUR108" s="927"/>
      <c r="JUS108" s="65"/>
      <c r="JUT108" s="65"/>
      <c r="JUU108" s="47"/>
      <c r="JUV108" s="47"/>
      <c r="JUW108" s="47"/>
      <c r="JUX108" s="47"/>
      <c r="JUY108" s="593"/>
      <c r="JUZ108" s="593"/>
      <c r="JVA108" s="143"/>
      <c r="JVB108" s="143"/>
      <c r="JVC108" s="65"/>
      <c r="JVD108" s="65"/>
      <c r="JVE108" s="594"/>
      <c r="JVF108" s="65"/>
      <c r="JVG108" s="47"/>
      <c r="JVH108" s="47"/>
      <c r="JVI108" s="47"/>
      <c r="JVJ108" s="59"/>
      <c r="JVK108" s="594"/>
      <c r="JVL108" s="65"/>
      <c r="JVM108" s="7"/>
      <c r="JVN108" s="101"/>
      <c r="JVO108" s="13"/>
      <c r="JVP108" s="13"/>
      <c r="JVQ108" s="13"/>
      <c r="JVR108" s="13"/>
      <c r="JVS108" s="61"/>
      <c r="JVT108" s="47"/>
      <c r="JVU108" s="47"/>
      <c r="JVV108" s="65"/>
      <c r="JVW108" s="47"/>
      <c r="JVX108" s="65"/>
      <c r="JVY108" s="65"/>
      <c r="JVZ108" s="47"/>
      <c r="JWA108" s="927"/>
      <c r="JWB108" s="65"/>
      <c r="JWC108" s="65"/>
      <c r="JWD108" s="47"/>
      <c r="JWE108" s="47"/>
      <c r="JWF108" s="47"/>
      <c r="JWG108" s="47"/>
      <c r="JWH108" s="593"/>
      <c r="JWI108" s="593"/>
      <c r="JWJ108" s="143"/>
      <c r="JWK108" s="143"/>
      <c r="JWL108" s="65"/>
      <c r="JWM108" s="65"/>
      <c r="JWN108" s="594"/>
      <c r="JWO108" s="65"/>
      <c r="JWP108" s="47"/>
      <c r="JWQ108" s="47"/>
      <c r="JWR108" s="47"/>
      <c r="JWS108" s="59"/>
      <c r="JWT108" s="594"/>
      <c r="JWU108" s="65"/>
      <c r="JWV108" s="7"/>
      <c r="JWW108" s="101"/>
      <c r="JWX108" s="13"/>
      <c r="JWY108" s="13"/>
      <c r="JWZ108" s="13"/>
      <c r="JXA108" s="13"/>
      <c r="JXB108" s="61"/>
      <c r="JXC108" s="47"/>
      <c r="JXD108" s="47"/>
      <c r="JXE108" s="65"/>
      <c r="JXF108" s="47"/>
      <c r="JXG108" s="65"/>
      <c r="JXH108" s="65"/>
      <c r="JXI108" s="47"/>
      <c r="JXJ108" s="927"/>
      <c r="JXK108" s="65"/>
      <c r="JXL108" s="65"/>
      <c r="JXM108" s="47"/>
      <c r="JXN108" s="47"/>
      <c r="JXO108" s="47"/>
      <c r="JXP108" s="47"/>
      <c r="JXQ108" s="593"/>
      <c r="JXR108" s="593"/>
      <c r="JXS108" s="143"/>
      <c r="JXT108" s="143"/>
      <c r="JXU108" s="65"/>
      <c r="JXV108" s="65"/>
      <c r="JXW108" s="594"/>
      <c r="JXX108" s="65"/>
      <c r="JXY108" s="47"/>
      <c r="JXZ108" s="47"/>
      <c r="JYA108" s="47"/>
      <c r="JYB108" s="59"/>
      <c r="JYC108" s="594"/>
      <c r="JYD108" s="65"/>
      <c r="JYE108" s="7"/>
      <c r="JYF108" s="101"/>
      <c r="JYG108" s="13"/>
      <c r="JYH108" s="13"/>
      <c r="JYI108" s="13"/>
      <c r="JYJ108" s="13"/>
      <c r="JYK108" s="61"/>
      <c r="JYL108" s="47"/>
      <c r="JYM108" s="47"/>
      <c r="JYN108" s="65"/>
      <c r="JYO108" s="47"/>
      <c r="JYP108" s="65"/>
      <c r="JYQ108" s="65"/>
      <c r="JYR108" s="47"/>
      <c r="JYS108" s="927"/>
      <c r="JYT108" s="65"/>
      <c r="JYU108" s="65"/>
      <c r="JYV108" s="47"/>
      <c r="JYW108" s="47"/>
      <c r="JYX108" s="47"/>
      <c r="JYY108" s="47"/>
      <c r="JYZ108" s="593"/>
      <c r="JZA108" s="593"/>
      <c r="JZB108" s="143"/>
      <c r="JZC108" s="143"/>
      <c r="JZD108" s="65"/>
      <c r="JZE108" s="65"/>
      <c r="JZF108" s="594"/>
      <c r="JZG108" s="65"/>
      <c r="JZH108" s="47"/>
      <c r="JZI108" s="47"/>
      <c r="JZJ108" s="47"/>
      <c r="JZK108" s="59"/>
      <c r="JZL108" s="594"/>
      <c r="JZM108" s="65"/>
      <c r="JZN108" s="7"/>
      <c r="JZO108" s="101"/>
      <c r="JZP108" s="13"/>
      <c r="JZQ108" s="13"/>
      <c r="JZR108" s="13"/>
      <c r="JZS108" s="13"/>
      <c r="JZT108" s="61"/>
      <c r="JZU108" s="47"/>
      <c r="JZV108" s="47"/>
      <c r="JZW108" s="65"/>
      <c r="JZX108" s="47"/>
      <c r="JZY108" s="65"/>
      <c r="JZZ108" s="65"/>
      <c r="KAA108" s="47"/>
      <c r="KAB108" s="927"/>
      <c r="KAC108" s="65"/>
      <c r="KAD108" s="65"/>
      <c r="KAE108" s="47"/>
      <c r="KAF108" s="47"/>
      <c r="KAG108" s="47"/>
      <c r="KAH108" s="47"/>
      <c r="KAI108" s="593"/>
      <c r="KAJ108" s="593"/>
      <c r="KAK108" s="143"/>
      <c r="KAL108" s="143"/>
      <c r="KAM108" s="65"/>
      <c r="KAN108" s="65"/>
      <c r="KAO108" s="594"/>
      <c r="KAP108" s="65"/>
      <c r="KAQ108" s="47"/>
      <c r="KAR108" s="47"/>
      <c r="KAS108" s="47"/>
      <c r="KAT108" s="59"/>
      <c r="KAU108" s="594"/>
      <c r="KAV108" s="65"/>
      <c r="KAW108" s="7"/>
      <c r="KAX108" s="101"/>
      <c r="KAY108" s="13"/>
      <c r="KAZ108" s="13"/>
      <c r="KBA108" s="13"/>
      <c r="KBB108" s="13"/>
      <c r="KBC108" s="61"/>
      <c r="KBD108" s="47"/>
      <c r="KBE108" s="47"/>
      <c r="KBF108" s="65"/>
      <c r="KBG108" s="47"/>
      <c r="KBH108" s="65"/>
      <c r="KBI108" s="65"/>
      <c r="KBJ108" s="47"/>
      <c r="KBK108" s="927"/>
      <c r="KBL108" s="65"/>
      <c r="KBM108" s="65"/>
      <c r="KBN108" s="47"/>
      <c r="KBO108" s="47"/>
      <c r="KBP108" s="47"/>
      <c r="KBQ108" s="47"/>
      <c r="KBR108" s="593"/>
      <c r="KBS108" s="593"/>
      <c r="KBT108" s="143"/>
      <c r="KBU108" s="143"/>
      <c r="KBV108" s="65"/>
      <c r="KBW108" s="65"/>
      <c r="KBX108" s="594"/>
      <c r="KBY108" s="65"/>
      <c r="KBZ108" s="47"/>
      <c r="KCA108" s="47"/>
      <c r="KCB108" s="47"/>
      <c r="KCC108" s="59"/>
      <c r="KCD108" s="594"/>
      <c r="KCE108" s="65"/>
      <c r="KCF108" s="7"/>
      <c r="KCG108" s="101"/>
      <c r="KCH108" s="13"/>
      <c r="KCI108" s="13"/>
      <c r="KCJ108" s="13"/>
      <c r="KCK108" s="13"/>
      <c r="KCL108" s="61"/>
      <c r="KCM108" s="47"/>
      <c r="KCN108" s="47"/>
      <c r="KCO108" s="65"/>
      <c r="KCP108" s="47"/>
      <c r="KCQ108" s="65"/>
      <c r="KCR108" s="65"/>
      <c r="KCS108" s="47"/>
      <c r="KCT108" s="927"/>
      <c r="KCU108" s="65"/>
      <c r="KCV108" s="65"/>
      <c r="KCW108" s="47"/>
      <c r="KCX108" s="47"/>
      <c r="KCY108" s="47"/>
      <c r="KCZ108" s="47"/>
      <c r="KDA108" s="593"/>
      <c r="KDB108" s="593"/>
      <c r="KDC108" s="143"/>
      <c r="KDD108" s="143"/>
      <c r="KDE108" s="65"/>
      <c r="KDF108" s="65"/>
      <c r="KDG108" s="594"/>
      <c r="KDH108" s="65"/>
      <c r="KDI108" s="47"/>
      <c r="KDJ108" s="47"/>
      <c r="KDK108" s="47"/>
      <c r="KDL108" s="59"/>
      <c r="KDM108" s="594"/>
      <c r="KDN108" s="65"/>
      <c r="KDO108" s="7"/>
      <c r="KDP108" s="101"/>
      <c r="KDQ108" s="13"/>
      <c r="KDR108" s="13"/>
      <c r="KDS108" s="13"/>
      <c r="KDT108" s="13"/>
      <c r="KDU108" s="61"/>
      <c r="KDV108" s="47"/>
      <c r="KDW108" s="47"/>
      <c r="KDX108" s="65"/>
      <c r="KDY108" s="47"/>
      <c r="KDZ108" s="65"/>
      <c r="KEA108" s="65"/>
      <c r="KEB108" s="47"/>
      <c r="KEC108" s="927"/>
      <c r="KED108" s="65"/>
      <c r="KEE108" s="65"/>
      <c r="KEF108" s="47"/>
      <c r="KEG108" s="47"/>
      <c r="KEH108" s="47"/>
      <c r="KEI108" s="47"/>
      <c r="KEJ108" s="593"/>
      <c r="KEK108" s="593"/>
      <c r="KEL108" s="143"/>
      <c r="KEM108" s="143"/>
      <c r="KEN108" s="65"/>
      <c r="KEO108" s="65"/>
      <c r="KEP108" s="594"/>
      <c r="KEQ108" s="65"/>
      <c r="KER108" s="47"/>
      <c r="KES108" s="47"/>
      <c r="KET108" s="47"/>
      <c r="KEU108" s="59"/>
      <c r="KEV108" s="594"/>
      <c r="KEW108" s="65"/>
      <c r="KEX108" s="7"/>
      <c r="KEY108" s="101"/>
      <c r="KEZ108" s="13"/>
      <c r="KFA108" s="13"/>
      <c r="KFB108" s="13"/>
      <c r="KFC108" s="13"/>
      <c r="KFD108" s="61"/>
      <c r="KFE108" s="47"/>
      <c r="KFF108" s="47"/>
      <c r="KFG108" s="65"/>
      <c r="KFH108" s="47"/>
      <c r="KFI108" s="65"/>
      <c r="KFJ108" s="65"/>
      <c r="KFK108" s="47"/>
      <c r="KFL108" s="927"/>
      <c r="KFM108" s="65"/>
      <c r="KFN108" s="65"/>
      <c r="KFO108" s="47"/>
      <c r="KFP108" s="47"/>
      <c r="KFQ108" s="47"/>
      <c r="KFR108" s="47"/>
      <c r="KFS108" s="593"/>
      <c r="KFT108" s="593"/>
      <c r="KFU108" s="143"/>
      <c r="KFV108" s="143"/>
      <c r="KFW108" s="65"/>
      <c r="KFX108" s="65"/>
      <c r="KFY108" s="594"/>
      <c r="KFZ108" s="65"/>
      <c r="KGA108" s="47"/>
      <c r="KGB108" s="47"/>
      <c r="KGC108" s="47"/>
      <c r="KGD108" s="59"/>
      <c r="KGE108" s="594"/>
      <c r="KGF108" s="65"/>
      <c r="KGG108" s="7"/>
      <c r="KGH108" s="101"/>
      <c r="KGI108" s="13"/>
      <c r="KGJ108" s="13"/>
      <c r="KGK108" s="13"/>
      <c r="KGL108" s="13"/>
      <c r="KGM108" s="61"/>
      <c r="KGN108" s="47"/>
      <c r="KGO108" s="47"/>
      <c r="KGP108" s="65"/>
      <c r="KGQ108" s="47"/>
      <c r="KGR108" s="65"/>
      <c r="KGS108" s="65"/>
      <c r="KGT108" s="47"/>
      <c r="KGU108" s="927"/>
      <c r="KGV108" s="65"/>
      <c r="KGW108" s="65"/>
      <c r="KGX108" s="47"/>
      <c r="KGY108" s="47"/>
      <c r="KGZ108" s="47"/>
      <c r="KHA108" s="47"/>
      <c r="KHB108" s="593"/>
      <c r="KHC108" s="593"/>
      <c r="KHD108" s="143"/>
      <c r="KHE108" s="143"/>
      <c r="KHF108" s="65"/>
      <c r="KHG108" s="65"/>
      <c r="KHH108" s="594"/>
      <c r="KHI108" s="65"/>
      <c r="KHJ108" s="47"/>
      <c r="KHK108" s="47"/>
      <c r="KHL108" s="47"/>
      <c r="KHM108" s="59"/>
      <c r="KHN108" s="594"/>
      <c r="KHO108" s="65"/>
      <c r="KHP108" s="7"/>
      <c r="KHQ108" s="101"/>
      <c r="KHR108" s="13"/>
      <c r="KHS108" s="13"/>
      <c r="KHT108" s="13"/>
      <c r="KHU108" s="13"/>
      <c r="KHV108" s="61"/>
      <c r="KHW108" s="47"/>
      <c r="KHX108" s="47"/>
      <c r="KHY108" s="65"/>
      <c r="KHZ108" s="47"/>
      <c r="KIA108" s="65"/>
      <c r="KIB108" s="65"/>
      <c r="KIC108" s="47"/>
      <c r="KID108" s="927"/>
      <c r="KIE108" s="65"/>
      <c r="KIF108" s="65"/>
      <c r="KIG108" s="47"/>
      <c r="KIH108" s="47"/>
      <c r="KII108" s="47"/>
      <c r="KIJ108" s="47"/>
      <c r="KIK108" s="593"/>
      <c r="KIL108" s="593"/>
      <c r="KIM108" s="143"/>
      <c r="KIN108" s="143"/>
      <c r="KIO108" s="65"/>
      <c r="KIP108" s="65"/>
      <c r="KIQ108" s="594"/>
      <c r="KIR108" s="65"/>
      <c r="KIS108" s="47"/>
      <c r="KIT108" s="47"/>
      <c r="KIU108" s="47"/>
      <c r="KIV108" s="59"/>
      <c r="KIW108" s="594"/>
      <c r="KIX108" s="65"/>
      <c r="KIY108" s="7"/>
      <c r="KIZ108" s="101"/>
      <c r="KJA108" s="13"/>
      <c r="KJB108" s="13"/>
      <c r="KJC108" s="13"/>
      <c r="KJD108" s="13"/>
      <c r="KJE108" s="61"/>
      <c r="KJF108" s="47"/>
      <c r="KJG108" s="47"/>
      <c r="KJH108" s="65"/>
      <c r="KJI108" s="47"/>
      <c r="KJJ108" s="65"/>
      <c r="KJK108" s="65"/>
      <c r="KJL108" s="47"/>
      <c r="KJM108" s="927"/>
      <c r="KJN108" s="65"/>
      <c r="KJO108" s="65"/>
      <c r="KJP108" s="47"/>
      <c r="KJQ108" s="47"/>
      <c r="KJR108" s="47"/>
      <c r="KJS108" s="47"/>
      <c r="KJT108" s="593"/>
      <c r="KJU108" s="593"/>
      <c r="KJV108" s="143"/>
      <c r="KJW108" s="143"/>
      <c r="KJX108" s="65"/>
      <c r="KJY108" s="65"/>
      <c r="KJZ108" s="594"/>
      <c r="KKA108" s="65"/>
      <c r="KKB108" s="47"/>
      <c r="KKC108" s="47"/>
      <c r="KKD108" s="47"/>
      <c r="KKE108" s="59"/>
      <c r="KKF108" s="594"/>
      <c r="KKG108" s="65"/>
      <c r="KKH108" s="7"/>
      <c r="KKI108" s="101"/>
      <c r="KKJ108" s="13"/>
      <c r="KKK108" s="13"/>
      <c r="KKL108" s="13"/>
      <c r="KKM108" s="13"/>
      <c r="KKN108" s="61"/>
      <c r="KKO108" s="47"/>
      <c r="KKP108" s="47"/>
      <c r="KKQ108" s="65"/>
      <c r="KKR108" s="47"/>
      <c r="KKS108" s="65"/>
      <c r="KKT108" s="65"/>
      <c r="KKU108" s="47"/>
      <c r="KKV108" s="927"/>
      <c r="KKW108" s="65"/>
      <c r="KKX108" s="65"/>
      <c r="KKY108" s="47"/>
      <c r="KKZ108" s="47"/>
      <c r="KLA108" s="47"/>
      <c r="KLB108" s="47"/>
      <c r="KLC108" s="593"/>
      <c r="KLD108" s="593"/>
      <c r="KLE108" s="143"/>
      <c r="KLF108" s="143"/>
      <c r="KLG108" s="65"/>
      <c r="KLH108" s="65"/>
      <c r="KLI108" s="594"/>
      <c r="KLJ108" s="65"/>
      <c r="KLK108" s="47"/>
      <c r="KLL108" s="47"/>
      <c r="KLM108" s="47"/>
      <c r="KLN108" s="59"/>
      <c r="KLO108" s="594"/>
      <c r="KLP108" s="65"/>
      <c r="KLQ108" s="7"/>
      <c r="KLR108" s="101"/>
      <c r="KLS108" s="13"/>
      <c r="KLT108" s="13"/>
      <c r="KLU108" s="13"/>
      <c r="KLV108" s="13"/>
      <c r="KLW108" s="61"/>
      <c r="KLX108" s="47"/>
      <c r="KLY108" s="47"/>
      <c r="KLZ108" s="65"/>
      <c r="KMA108" s="47"/>
      <c r="KMB108" s="65"/>
      <c r="KMC108" s="65"/>
      <c r="KMD108" s="47"/>
      <c r="KME108" s="927"/>
      <c r="KMF108" s="65"/>
      <c r="KMG108" s="65"/>
      <c r="KMH108" s="47"/>
      <c r="KMI108" s="47"/>
      <c r="KMJ108" s="47"/>
      <c r="KMK108" s="47"/>
      <c r="KML108" s="593"/>
      <c r="KMM108" s="593"/>
      <c r="KMN108" s="143"/>
      <c r="KMO108" s="143"/>
      <c r="KMP108" s="65"/>
      <c r="KMQ108" s="65"/>
      <c r="KMR108" s="594"/>
      <c r="KMS108" s="65"/>
      <c r="KMT108" s="47"/>
      <c r="KMU108" s="47"/>
      <c r="KMV108" s="47"/>
      <c r="KMW108" s="59"/>
      <c r="KMX108" s="594"/>
      <c r="KMY108" s="65"/>
      <c r="KMZ108" s="7"/>
      <c r="KNA108" s="101"/>
      <c r="KNB108" s="13"/>
      <c r="KNC108" s="13"/>
      <c r="KND108" s="13"/>
      <c r="KNE108" s="13"/>
      <c r="KNF108" s="61"/>
      <c r="KNG108" s="47"/>
      <c r="KNH108" s="47"/>
      <c r="KNI108" s="65"/>
      <c r="KNJ108" s="47"/>
      <c r="KNK108" s="65"/>
      <c r="KNL108" s="65"/>
      <c r="KNM108" s="47"/>
      <c r="KNN108" s="927"/>
      <c r="KNO108" s="65"/>
      <c r="KNP108" s="65"/>
      <c r="KNQ108" s="47"/>
      <c r="KNR108" s="47"/>
      <c r="KNS108" s="47"/>
      <c r="KNT108" s="47"/>
      <c r="KNU108" s="593"/>
      <c r="KNV108" s="593"/>
      <c r="KNW108" s="143"/>
      <c r="KNX108" s="143"/>
      <c r="KNY108" s="65"/>
      <c r="KNZ108" s="65"/>
      <c r="KOA108" s="594"/>
      <c r="KOB108" s="65"/>
      <c r="KOC108" s="47"/>
      <c r="KOD108" s="47"/>
      <c r="KOE108" s="47"/>
      <c r="KOF108" s="59"/>
      <c r="KOG108" s="594"/>
      <c r="KOH108" s="65"/>
      <c r="KOI108" s="7"/>
      <c r="KOJ108" s="101"/>
      <c r="KOK108" s="13"/>
      <c r="KOL108" s="13"/>
      <c r="KOM108" s="13"/>
      <c r="KON108" s="13"/>
      <c r="KOO108" s="61"/>
      <c r="KOP108" s="47"/>
      <c r="KOQ108" s="47"/>
      <c r="KOR108" s="65"/>
      <c r="KOS108" s="47"/>
      <c r="KOT108" s="65"/>
      <c r="KOU108" s="65"/>
      <c r="KOV108" s="47"/>
      <c r="KOW108" s="927"/>
      <c r="KOX108" s="65"/>
      <c r="KOY108" s="65"/>
      <c r="KOZ108" s="47"/>
      <c r="KPA108" s="47"/>
      <c r="KPB108" s="47"/>
      <c r="KPC108" s="47"/>
      <c r="KPD108" s="593"/>
      <c r="KPE108" s="593"/>
      <c r="KPF108" s="143"/>
      <c r="KPG108" s="143"/>
      <c r="KPH108" s="65"/>
      <c r="KPI108" s="65"/>
      <c r="KPJ108" s="594"/>
      <c r="KPK108" s="65"/>
      <c r="KPL108" s="47"/>
      <c r="KPM108" s="47"/>
      <c r="KPN108" s="47"/>
      <c r="KPO108" s="59"/>
      <c r="KPP108" s="594"/>
      <c r="KPQ108" s="65"/>
      <c r="KPR108" s="7"/>
      <c r="KPS108" s="101"/>
      <c r="KPT108" s="13"/>
      <c r="KPU108" s="13"/>
      <c r="KPV108" s="13"/>
      <c r="KPW108" s="13"/>
      <c r="KPX108" s="61"/>
      <c r="KPY108" s="47"/>
      <c r="KPZ108" s="47"/>
      <c r="KQA108" s="65"/>
      <c r="KQB108" s="47"/>
      <c r="KQC108" s="65"/>
      <c r="KQD108" s="65"/>
      <c r="KQE108" s="47"/>
      <c r="KQF108" s="927"/>
      <c r="KQG108" s="65"/>
      <c r="KQH108" s="65"/>
      <c r="KQI108" s="47"/>
      <c r="KQJ108" s="47"/>
      <c r="KQK108" s="47"/>
      <c r="KQL108" s="47"/>
      <c r="KQM108" s="593"/>
      <c r="KQN108" s="593"/>
      <c r="KQO108" s="143"/>
      <c r="KQP108" s="143"/>
      <c r="KQQ108" s="65"/>
      <c r="KQR108" s="65"/>
      <c r="KQS108" s="594"/>
      <c r="KQT108" s="65"/>
      <c r="KQU108" s="47"/>
      <c r="KQV108" s="47"/>
      <c r="KQW108" s="47"/>
      <c r="KQX108" s="59"/>
      <c r="KQY108" s="594"/>
      <c r="KQZ108" s="65"/>
      <c r="KRA108" s="7"/>
      <c r="KRB108" s="101"/>
      <c r="KRC108" s="13"/>
      <c r="KRD108" s="13"/>
      <c r="KRE108" s="13"/>
      <c r="KRF108" s="13"/>
      <c r="KRG108" s="61"/>
      <c r="KRH108" s="47"/>
      <c r="KRI108" s="47"/>
      <c r="KRJ108" s="65"/>
      <c r="KRK108" s="47"/>
      <c r="KRL108" s="65"/>
      <c r="KRM108" s="65"/>
      <c r="KRN108" s="47"/>
      <c r="KRO108" s="927"/>
      <c r="KRP108" s="65"/>
      <c r="KRQ108" s="65"/>
      <c r="KRR108" s="47"/>
      <c r="KRS108" s="47"/>
      <c r="KRT108" s="47"/>
      <c r="KRU108" s="47"/>
      <c r="KRV108" s="593"/>
      <c r="KRW108" s="593"/>
      <c r="KRX108" s="143"/>
      <c r="KRY108" s="143"/>
      <c r="KRZ108" s="65"/>
      <c r="KSA108" s="65"/>
      <c r="KSB108" s="594"/>
      <c r="KSC108" s="65"/>
      <c r="KSD108" s="47"/>
      <c r="KSE108" s="47"/>
      <c r="KSF108" s="47"/>
      <c r="KSG108" s="59"/>
      <c r="KSH108" s="594"/>
      <c r="KSI108" s="65"/>
      <c r="KSJ108" s="7"/>
      <c r="KSK108" s="101"/>
      <c r="KSL108" s="13"/>
      <c r="KSM108" s="13"/>
      <c r="KSN108" s="13"/>
      <c r="KSO108" s="13"/>
      <c r="KSP108" s="61"/>
      <c r="KSQ108" s="47"/>
      <c r="KSR108" s="47"/>
      <c r="KSS108" s="65"/>
      <c r="KST108" s="47"/>
      <c r="KSU108" s="65"/>
      <c r="KSV108" s="65"/>
      <c r="KSW108" s="47"/>
      <c r="KSX108" s="927"/>
      <c r="KSY108" s="65"/>
      <c r="KSZ108" s="65"/>
      <c r="KTA108" s="47"/>
      <c r="KTB108" s="47"/>
      <c r="KTC108" s="47"/>
      <c r="KTD108" s="47"/>
      <c r="KTE108" s="593"/>
      <c r="KTF108" s="593"/>
      <c r="KTG108" s="143"/>
      <c r="KTH108" s="143"/>
      <c r="KTI108" s="65"/>
      <c r="KTJ108" s="65"/>
      <c r="KTK108" s="594"/>
      <c r="KTL108" s="65"/>
      <c r="KTM108" s="47"/>
      <c r="KTN108" s="47"/>
      <c r="KTO108" s="47"/>
      <c r="KTP108" s="59"/>
      <c r="KTQ108" s="594"/>
      <c r="KTR108" s="65"/>
      <c r="KTS108" s="7"/>
      <c r="KTT108" s="101"/>
      <c r="KTU108" s="13"/>
      <c r="KTV108" s="13"/>
      <c r="KTW108" s="13"/>
      <c r="KTX108" s="13"/>
      <c r="KTY108" s="61"/>
      <c r="KTZ108" s="47"/>
      <c r="KUA108" s="47"/>
      <c r="KUB108" s="65"/>
      <c r="KUC108" s="47"/>
      <c r="KUD108" s="65"/>
      <c r="KUE108" s="65"/>
      <c r="KUF108" s="47"/>
      <c r="KUG108" s="927"/>
      <c r="KUH108" s="65"/>
      <c r="KUI108" s="65"/>
      <c r="KUJ108" s="47"/>
      <c r="KUK108" s="47"/>
      <c r="KUL108" s="47"/>
      <c r="KUM108" s="47"/>
      <c r="KUN108" s="593"/>
      <c r="KUO108" s="593"/>
      <c r="KUP108" s="143"/>
      <c r="KUQ108" s="143"/>
      <c r="KUR108" s="65"/>
      <c r="KUS108" s="65"/>
      <c r="KUT108" s="594"/>
      <c r="KUU108" s="65"/>
      <c r="KUV108" s="47"/>
      <c r="KUW108" s="47"/>
      <c r="KUX108" s="47"/>
      <c r="KUY108" s="59"/>
      <c r="KUZ108" s="594"/>
      <c r="KVA108" s="65"/>
      <c r="KVB108" s="7"/>
      <c r="KVC108" s="101"/>
      <c r="KVD108" s="13"/>
      <c r="KVE108" s="13"/>
      <c r="KVF108" s="13"/>
      <c r="KVG108" s="13"/>
      <c r="KVH108" s="61"/>
      <c r="KVI108" s="47"/>
      <c r="KVJ108" s="47"/>
      <c r="KVK108" s="65"/>
      <c r="KVL108" s="47"/>
      <c r="KVM108" s="65"/>
      <c r="KVN108" s="65"/>
      <c r="KVO108" s="47"/>
      <c r="KVP108" s="927"/>
      <c r="KVQ108" s="65"/>
      <c r="KVR108" s="65"/>
      <c r="KVS108" s="47"/>
      <c r="KVT108" s="47"/>
      <c r="KVU108" s="47"/>
      <c r="KVV108" s="47"/>
      <c r="KVW108" s="593"/>
      <c r="KVX108" s="593"/>
      <c r="KVY108" s="143"/>
      <c r="KVZ108" s="143"/>
      <c r="KWA108" s="65"/>
      <c r="KWB108" s="65"/>
      <c r="KWC108" s="594"/>
      <c r="KWD108" s="65"/>
      <c r="KWE108" s="47"/>
      <c r="KWF108" s="47"/>
      <c r="KWG108" s="47"/>
      <c r="KWH108" s="59"/>
      <c r="KWI108" s="594"/>
      <c r="KWJ108" s="65"/>
      <c r="KWK108" s="7"/>
      <c r="KWL108" s="101"/>
      <c r="KWM108" s="13"/>
      <c r="KWN108" s="13"/>
      <c r="KWO108" s="13"/>
      <c r="KWP108" s="13"/>
      <c r="KWQ108" s="61"/>
      <c r="KWR108" s="47"/>
      <c r="KWS108" s="47"/>
      <c r="KWT108" s="65"/>
      <c r="KWU108" s="47"/>
      <c r="KWV108" s="65"/>
      <c r="KWW108" s="65"/>
      <c r="KWX108" s="47"/>
      <c r="KWY108" s="927"/>
      <c r="KWZ108" s="65"/>
      <c r="KXA108" s="65"/>
      <c r="KXB108" s="47"/>
      <c r="KXC108" s="47"/>
      <c r="KXD108" s="47"/>
      <c r="KXE108" s="47"/>
      <c r="KXF108" s="593"/>
      <c r="KXG108" s="593"/>
      <c r="KXH108" s="143"/>
      <c r="KXI108" s="143"/>
      <c r="KXJ108" s="65"/>
      <c r="KXK108" s="65"/>
      <c r="KXL108" s="594"/>
      <c r="KXM108" s="65"/>
      <c r="KXN108" s="47"/>
      <c r="KXO108" s="47"/>
      <c r="KXP108" s="47"/>
      <c r="KXQ108" s="59"/>
      <c r="KXR108" s="594"/>
      <c r="KXS108" s="65"/>
      <c r="KXT108" s="7"/>
      <c r="KXU108" s="101"/>
      <c r="KXV108" s="13"/>
      <c r="KXW108" s="13"/>
      <c r="KXX108" s="13"/>
      <c r="KXY108" s="13"/>
      <c r="KXZ108" s="61"/>
      <c r="KYA108" s="47"/>
      <c r="KYB108" s="47"/>
      <c r="KYC108" s="65"/>
      <c r="KYD108" s="47"/>
      <c r="KYE108" s="65"/>
      <c r="KYF108" s="65"/>
      <c r="KYG108" s="47"/>
      <c r="KYH108" s="927"/>
      <c r="KYI108" s="65"/>
      <c r="KYJ108" s="65"/>
      <c r="KYK108" s="47"/>
      <c r="KYL108" s="47"/>
      <c r="KYM108" s="47"/>
      <c r="KYN108" s="47"/>
      <c r="KYO108" s="593"/>
      <c r="KYP108" s="593"/>
      <c r="KYQ108" s="143"/>
      <c r="KYR108" s="143"/>
      <c r="KYS108" s="65"/>
      <c r="KYT108" s="65"/>
      <c r="KYU108" s="594"/>
      <c r="KYV108" s="65"/>
      <c r="KYW108" s="47"/>
      <c r="KYX108" s="47"/>
      <c r="KYY108" s="47"/>
      <c r="KYZ108" s="59"/>
      <c r="KZA108" s="594"/>
      <c r="KZB108" s="65"/>
      <c r="KZC108" s="7"/>
      <c r="KZD108" s="101"/>
      <c r="KZE108" s="13"/>
      <c r="KZF108" s="13"/>
      <c r="KZG108" s="13"/>
      <c r="KZH108" s="13"/>
      <c r="KZI108" s="61"/>
      <c r="KZJ108" s="47"/>
      <c r="KZK108" s="47"/>
      <c r="KZL108" s="65"/>
      <c r="KZM108" s="47"/>
      <c r="KZN108" s="65"/>
      <c r="KZO108" s="65"/>
      <c r="KZP108" s="47"/>
      <c r="KZQ108" s="927"/>
      <c r="KZR108" s="65"/>
      <c r="KZS108" s="65"/>
      <c r="KZT108" s="47"/>
      <c r="KZU108" s="47"/>
      <c r="KZV108" s="47"/>
      <c r="KZW108" s="47"/>
      <c r="KZX108" s="593"/>
      <c r="KZY108" s="593"/>
      <c r="KZZ108" s="143"/>
      <c r="LAA108" s="143"/>
      <c r="LAB108" s="65"/>
      <c r="LAC108" s="65"/>
      <c r="LAD108" s="594"/>
      <c r="LAE108" s="65"/>
      <c r="LAF108" s="47"/>
      <c r="LAG108" s="47"/>
      <c r="LAH108" s="47"/>
      <c r="LAI108" s="59"/>
      <c r="LAJ108" s="594"/>
      <c r="LAK108" s="65"/>
      <c r="LAL108" s="7"/>
      <c r="LAM108" s="101"/>
      <c r="LAN108" s="13"/>
      <c r="LAO108" s="13"/>
      <c r="LAP108" s="13"/>
      <c r="LAQ108" s="13"/>
      <c r="LAR108" s="61"/>
      <c r="LAS108" s="47"/>
      <c r="LAT108" s="47"/>
      <c r="LAU108" s="65"/>
      <c r="LAV108" s="47"/>
      <c r="LAW108" s="65"/>
      <c r="LAX108" s="65"/>
      <c r="LAY108" s="47"/>
      <c r="LAZ108" s="927"/>
      <c r="LBA108" s="65"/>
      <c r="LBB108" s="65"/>
      <c r="LBC108" s="47"/>
      <c r="LBD108" s="47"/>
      <c r="LBE108" s="47"/>
      <c r="LBF108" s="47"/>
      <c r="LBG108" s="593"/>
      <c r="LBH108" s="593"/>
      <c r="LBI108" s="143"/>
      <c r="LBJ108" s="143"/>
      <c r="LBK108" s="65"/>
      <c r="LBL108" s="65"/>
      <c r="LBM108" s="594"/>
      <c r="LBN108" s="65"/>
      <c r="LBO108" s="47"/>
      <c r="LBP108" s="47"/>
      <c r="LBQ108" s="47"/>
      <c r="LBR108" s="59"/>
      <c r="LBS108" s="594"/>
      <c r="LBT108" s="65"/>
      <c r="LBU108" s="7"/>
      <c r="LBV108" s="101"/>
      <c r="LBW108" s="13"/>
      <c r="LBX108" s="13"/>
      <c r="LBY108" s="13"/>
      <c r="LBZ108" s="13"/>
      <c r="LCA108" s="61"/>
      <c r="LCB108" s="47"/>
      <c r="LCC108" s="47"/>
      <c r="LCD108" s="65"/>
      <c r="LCE108" s="47"/>
      <c r="LCF108" s="65"/>
      <c r="LCG108" s="65"/>
      <c r="LCH108" s="47"/>
      <c r="LCI108" s="927"/>
      <c r="LCJ108" s="65"/>
      <c r="LCK108" s="65"/>
      <c r="LCL108" s="47"/>
      <c r="LCM108" s="47"/>
      <c r="LCN108" s="47"/>
      <c r="LCO108" s="47"/>
      <c r="LCP108" s="593"/>
      <c r="LCQ108" s="593"/>
      <c r="LCR108" s="143"/>
      <c r="LCS108" s="143"/>
      <c r="LCT108" s="65"/>
      <c r="LCU108" s="65"/>
      <c r="LCV108" s="594"/>
      <c r="LCW108" s="65"/>
      <c r="LCX108" s="47"/>
      <c r="LCY108" s="47"/>
      <c r="LCZ108" s="47"/>
      <c r="LDA108" s="59"/>
      <c r="LDB108" s="594"/>
      <c r="LDC108" s="65"/>
      <c r="LDD108" s="7"/>
      <c r="LDE108" s="101"/>
      <c r="LDF108" s="13"/>
      <c r="LDG108" s="13"/>
      <c r="LDH108" s="13"/>
      <c r="LDI108" s="13"/>
      <c r="LDJ108" s="61"/>
      <c r="LDK108" s="47"/>
      <c r="LDL108" s="47"/>
      <c r="LDM108" s="65"/>
      <c r="LDN108" s="47"/>
      <c r="LDO108" s="65"/>
      <c r="LDP108" s="65"/>
      <c r="LDQ108" s="47"/>
      <c r="LDR108" s="927"/>
      <c r="LDS108" s="65"/>
      <c r="LDT108" s="65"/>
      <c r="LDU108" s="47"/>
      <c r="LDV108" s="47"/>
      <c r="LDW108" s="47"/>
      <c r="LDX108" s="47"/>
      <c r="LDY108" s="593"/>
      <c r="LDZ108" s="593"/>
      <c r="LEA108" s="143"/>
      <c r="LEB108" s="143"/>
      <c r="LEC108" s="65"/>
      <c r="LED108" s="65"/>
      <c r="LEE108" s="594"/>
      <c r="LEF108" s="65"/>
      <c r="LEG108" s="47"/>
      <c r="LEH108" s="47"/>
      <c r="LEI108" s="47"/>
      <c r="LEJ108" s="59"/>
      <c r="LEK108" s="594"/>
      <c r="LEL108" s="65"/>
      <c r="LEM108" s="7"/>
      <c r="LEN108" s="101"/>
      <c r="LEO108" s="13"/>
      <c r="LEP108" s="13"/>
      <c r="LEQ108" s="13"/>
      <c r="LER108" s="13"/>
      <c r="LES108" s="61"/>
      <c r="LET108" s="47"/>
      <c r="LEU108" s="47"/>
      <c r="LEV108" s="65"/>
      <c r="LEW108" s="47"/>
      <c r="LEX108" s="65"/>
      <c r="LEY108" s="65"/>
      <c r="LEZ108" s="47"/>
      <c r="LFA108" s="927"/>
      <c r="LFB108" s="65"/>
      <c r="LFC108" s="65"/>
      <c r="LFD108" s="47"/>
      <c r="LFE108" s="47"/>
      <c r="LFF108" s="47"/>
      <c r="LFG108" s="47"/>
      <c r="LFH108" s="593"/>
      <c r="LFI108" s="593"/>
      <c r="LFJ108" s="143"/>
      <c r="LFK108" s="143"/>
      <c r="LFL108" s="65"/>
      <c r="LFM108" s="65"/>
      <c r="LFN108" s="594"/>
      <c r="LFO108" s="65"/>
      <c r="LFP108" s="47"/>
      <c r="LFQ108" s="47"/>
      <c r="LFR108" s="47"/>
      <c r="LFS108" s="59"/>
      <c r="LFT108" s="594"/>
      <c r="LFU108" s="65"/>
      <c r="LFV108" s="7"/>
      <c r="LFW108" s="101"/>
      <c r="LFX108" s="13"/>
      <c r="LFY108" s="13"/>
      <c r="LFZ108" s="13"/>
      <c r="LGA108" s="13"/>
      <c r="LGB108" s="61"/>
      <c r="LGC108" s="47"/>
      <c r="LGD108" s="47"/>
      <c r="LGE108" s="65"/>
      <c r="LGF108" s="47"/>
      <c r="LGG108" s="65"/>
      <c r="LGH108" s="65"/>
      <c r="LGI108" s="47"/>
      <c r="LGJ108" s="927"/>
      <c r="LGK108" s="65"/>
      <c r="LGL108" s="65"/>
      <c r="LGM108" s="47"/>
      <c r="LGN108" s="47"/>
      <c r="LGO108" s="47"/>
      <c r="LGP108" s="47"/>
      <c r="LGQ108" s="593"/>
      <c r="LGR108" s="593"/>
      <c r="LGS108" s="143"/>
      <c r="LGT108" s="143"/>
      <c r="LGU108" s="65"/>
      <c r="LGV108" s="65"/>
      <c r="LGW108" s="594"/>
      <c r="LGX108" s="65"/>
      <c r="LGY108" s="47"/>
      <c r="LGZ108" s="47"/>
      <c r="LHA108" s="47"/>
      <c r="LHB108" s="59"/>
      <c r="LHC108" s="594"/>
      <c r="LHD108" s="65"/>
      <c r="LHE108" s="7"/>
      <c r="LHF108" s="101"/>
      <c r="LHG108" s="13"/>
      <c r="LHH108" s="13"/>
      <c r="LHI108" s="13"/>
      <c r="LHJ108" s="13"/>
      <c r="LHK108" s="61"/>
      <c r="LHL108" s="47"/>
      <c r="LHM108" s="47"/>
      <c r="LHN108" s="65"/>
      <c r="LHO108" s="47"/>
      <c r="LHP108" s="65"/>
      <c r="LHQ108" s="65"/>
      <c r="LHR108" s="47"/>
      <c r="LHS108" s="927"/>
      <c r="LHT108" s="65"/>
      <c r="LHU108" s="65"/>
      <c r="LHV108" s="47"/>
      <c r="LHW108" s="47"/>
      <c r="LHX108" s="47"/>
      <c r="LHY108" s="47"/>
      <c r="LHZ108" s="593"/>
      <c r="LIA108" s="593"/>
      <c r="LIB108" s="143"/>
      <c r="LIC108" s="143"/>
      <c r="LID108" s="65"/>
      <c r="LIE108" s="65"/>
      <c r="LIF108" s="594"/>
      <c r="LIG108" s="65"/>
      <c r="LIH108" s="47"/>
      <c r="LII108" s="47"/>
      <c r="LIJ108" s="47"/>
      <c r="LIK108" s="59"/>
      <c r="LIL108" s="594"/>
      <c r="LIM108" s="65"/>
      <c r="LIN108" s="7"/>
      <c r="LIO108" s="101"/>
      <c r="LIP108" s="13"/>
      <c r="LIQ108" s="13"/>
      <c r="LIR108" s="13"/>
      <c r="LIS108" s="13"/>
      <c r="LIT108" s="61"/>
      <c r="LIU108" s="47"/>
      <c r="LIV108" s="47"/>
      <c r="LIW108" s="65"/>
      <c r="LIX108" s="47"/>
      <c r="LIY108" s="65"/>
      <c r="LIZ108" s="65"/>
      <c r="LJA108" s="47"/>
      <c r="LJB108" s="927"/>
      <c r="LJC108" s="65"/>
      <c r="LJD108" s="65"/>
      <c r="LJE108" s="47"/>
      <c r="LJF108" s="47"/>
      <c r="LJG108" s="47"/>
      <c r="LJH108" s="47"/>
      <c r="LJI108" s="593"/>
      <c r="LJJ108" s="593"/>
      <c r="LJK108" s="143"/>
      <c r="LJL108" s="143"/>
      <c r="LJM108" s="65"/>
      <c r="LJN108" s="65"/>
      <c r="LJO108" s="594"/>
      <c r="LJP108" s="65"/>
      <c r="LJQ108" s="47"/>
      <c r="LJR108" s="47"/>
      <c r="LJS108" s="47"/>
      <c r="LJT108" s="59"/>
      <c r="LJU108" s="594"/>
      <c r="LJV108" s="65"/>
      <c r="LJW108" s="7"/>
      <c r="LJX108" s="101"/>
      <c r="LJY108" s="13"/>
      <c r="LJZ108" s="13"/>
      <c r="LKA108" s="13"/>
      <c r="LKB108" s="13"/>
      <c r="LKC108" s="61"/>
      <c r="LKD108" s="47"/>
      <c r="LKE108" s="47"/>
      <c r="LKF108" s="65"/>
      <c r="LKG108" s="47"/>
      <c r="LKH108" s="65"/>
      <c r="LKI108" s="65"/>
      <c r="LKJ108" s="47"/>
      <c r="LKK108" s="927"/>
      <c r="LKL108" s="65"/>
      <c r="LKM108" s="65"/>
      <c r="LKN108" s="47"/>
      <c r="LKO108" s="47"/>
      <c r="LKP108" s="47"/>
      <c r="LKQ108" s="47"/>
      <c r="LKR108" s="593"/>
      <c r="LKS108" s="593"/>
      <c r="LKT108" s="143"/>
      <c r="LKU108" s="143"/>
      <c r="LKV108" s="65"/>
      <c r="LKW108" s="65"/>
      <c r="LKX108" s="594"/>
      <c r="LKY108" s="65"/>
      <c r="LKZ108" s="47"/>
      <c r="LLA108" s="47"/>
      <c r="LLB108" s="47"/>
      <c r="LLC108" s="59"/>
      <c r="LLD108" s="594"/>
      <c r="LLE108" s="65"/>
      <c r="LLF108" s="7"/>
      <c r="LLG108" s="101"/>
      <c r="LLH108" s="13"/>
      <c r="LLI108" s="13"/>
      <c r="LLJ108" s="13"/>
      <c r="LLK108" s="13"/>
      <c r="LLL108" s="61"/>
      <c r="LLM108" s="47"/>
      <c r="LLN108" s="47"/>
      <c r="LLO108" s="65"/>
      <c r="LLP108" s="47"/>
      <c r="LLQ108" s="65"/>
      <c r="LLR108" s="65"/>
      <c r="LLS108" s="47"/>
      <c r="LLT108" s="927"/>
      <c r="LLU108" s="65"/>
      <c r="LLV108" s="65"/>
      <c r="LLW108" s="47"/>
      <c r="LLX108" s="47"/>
      <c r="LLY108" s="47"/>
      <c r="LLZ108" s="47"/>
      <c r="LMA108" s="593"/>
      <c r="LMB108" s="593"/>
      <c r="LMC108" s="143"/>
      <c r="LMD108" s="143"/>
      <c r="LME108" s="65"/>
      <c r="LMF108" s="65"/>
      <c r="LMG108" s="594"/>
      <c r="LMH108" s="65"/>
      <c r="LMI108" s="47"/>
      <c r="LMJ108" s="47"/>
      <c r="LMK108" s="47"/>
      <c r="LML108" s="59"/>
      <c r="LMM108" s="594"/>
      <c r="LMN108" s="65"/>
      <c r="LMO108" s="7"/>
      <c r="LMP108" s="101"/>
      <c r="LMQ108" s="13"/>
      <c r="LMR108" s="13"/>
      <c r="LMS108" s="13"/>
      <c r="LMT108" s="13"/>
      <c r="LMU108" s="61"/>
      <c r="LMV108" s="47"/>
      <c r="LMW108" s="47"/>
      <c r="LMX108" s="65"/>
      <c r="LMY108" s="47"/>
      <c r="LMZ108" s="65"/>
      <c r="LNA108" s="65"/>
      <c r="LNB108" s="47"/>
      <c r="LNC108" s="927"/>
      <c r="LND108" s="65"/>
      <c r="LNE108" s="65"/>
      <c r="LNF108" s="47"/>
      <c r="LNG108" s="47"/>
      <c r="LNH108" s="47"/>
      <c r="LNI108" s="47"/>
      <c r="LNJ108" s="593"/>
      <c r="LNK108" s="593"/>
      <c r="LNL108" s="143"/>
      <c r="LNM108" s="143"/>
      <c r="LNN108" s="65"/>
      <c r="LNO108" s="65"/>
      <c r="LNP108" s="594"/>
      <c r="LNQ108" s="65"/>
      <c r="LNR108" s="47"/>
      <c r="LNS108" s="47"/>
      <c r="LNT108" s="47"/>
      <c r="LNU108" s="59"/>
      <c r="LNV108" s="594"/>
      <c r="LNW108" s="65"/>
      <c r="LNX108" s="7"/>
      <c r="LNY108" s="101"/>
      <c r="LNZ108" s="13"/>
      <c r="LOA108" s="13"/>
      <c r="LOB108" s="13"/>
      <c r="LOC108" s="13"/>
      <c r="LOD108" s="61"/>
      <c r="LOE108" s="47"/>
      <c r="LOF108" s="47"/>
      <c r="LOG108" s="65"/>
      <c r="LOH108" s="47"/>
      <c r="LOI108" s="65"/>
      <c r="LOJ108" s="65"/>
      <c r="LOK108" s="47"/>
      <c r="LOL108" s="927"/>
      <c r="LOM108" s="65"/>
      <c r="LON108" s="65"/>
      <c r="LOO108" s="47"/>
      <c r="LOP108" s="47"/>
      <c r="LOQ108" s="47"/>
      <c r="LOR108" s="47"/>
      <c r="LOS108" s="593"/>
      <c r="LOT108" s="593"/>
      <c r="LOU108" s="143"/>
      <c r="LOV108" s="143"/>
      <c r="LOW108" s="65"/>
      <c r="LOX108" s="65"/>
      <c r="LOY108" s="594"/>
      <c r="LOZ108" s="65"/>
      <c r="LPA108" s="47"/>
      <c r="LPB108" s="47"/>
      <c r="LPC108" s="47"/>
      <c r="LPD108" s="59"/>
      <c r="LPE108" s="594"/>
      <c r="LPF108" s="65"/>
      <c r="LPG108" s="7"/>
      <c r="LPH108" s="101"/>
      <c r="LPI108" s="13"/>
      <c r="LPJ108" s="13"/>
      <c r="LPK108" s="13"/>
      <c r="LPL108" s="13"/>
      <c r="LPM108" s="61"/>
      <c r="LPN108" s="47"/>
      <c r="LPO108" s="47"/>
      <c r="LPP108" s="65"/>
      <c r="LPQ108" s="47"/>
      <c r="LPR108" s="65"/>
      <c r="LPS108" s="65"/>
      <c r="LPT108" s="47"/>
      <c r="LPU108" s="927"/>
      <c r="LPV108" s="65"/>
      <c r="LPW108" s="65"/>
      <c r="LPX108" s="47"/>
      <c r="LPY108" s="47"/>
      <c r="LPZ108" s="47"/>
      <c r="LQA108" s="47"/>
      <c r="LQB108" s="593"/>
      <c r="LQC108" s="593"/>
      <c r="LQD108" s="143"/>
      <c r="LQE108" s="143"/>
      <c r="LQF108" s="65"/>
      <c r="LQG108" s="65"/>
      <c r="LQH108" s="594"/>
      <c r="LQI108" s="65"/>
      <c r="LQJ108" s="47"/>
      <c r="LQK108" s="47"/>
      <c r="LQL108" s="47"/>
      <c r="LQM108" s="59"/>
      <c r="LQN108" s="594"/>
      <c r="LQO108" s="65"/>
      <c r="LQP108" s="7"/>
      <c r="LQQ108" s="101"/>
      <c r="LQR108" s="13"/>
      <c r="LQS108" s="13"/>
      <c r="LQT108" s="13"/>
      <c r="LQU108" s="13"/>
      <c r="LQV108" s="61"/>
      <c r="LQW108" s="47"/>
      <c r="LQX108" s="47"/>
      <c r="LQY108" s="65"/>
      <c r="LQZ108" s="47"/>
      <c r="LRA108" s="65"/>
      <c r="LRB108" s="65"/>
      <c r="LRC108" s="47"/>
      <c r="LRD108" s="927"/>
      <c r="LRE108" s="65"/>
      <c r="LRF108" s="65"/>
      <c r="LRG108" s="47"/>
      <c r="LRH108" s="47"/>
      <c r="LRI108" s="47"/>
      <c r="LRJ108" s="47"/>
      <c r="LRK108" s="593"/>
      <c r="LRL108" s="593"/>
      <c r="LRM108" s="143"/>
      <c r="LRN108" s="143"/>
      <c r="LRO108" s="65"/>
      <c r="LRP108" s="65"/>
      <c r="LRQ108" s="594"/>
      <c r="LRR108" s="65"/>
      <c r="LRS108" s="47"/>
      <c r="LRT108" s="47"/>
      <c r="LRU108" s="47"/>
      <c r="LRV108" s="59"/>
      <c r="LRW108" s="594"/>
      <c r="LRX108" s="65"/>
      <c r="LRY108" s="7"/>
      <c r="LRZ108" s="101"/>
      <c r="LSA108" s="13"/>
      <c r="LSB108" s="13"/>
      <c r="LSC108" s="13"/>
      <c r="LSD108" s="13"/>
      <c r="LSE108" s="61"/>
      <c r="LSF108" s="47"/>
      <c r="LSG108" s="47"/>
      <c r="LSH108" s="65"/>
      <c r="LSI108" s="47"/>
      <c r="LSJ108" s="65"/>
      <c r="LSK108" s="65"/>
      <c r="LSL108" s="47"/>
      <c r="LSM108" s="927"/>
      <c r="LSN108" s="65"/>
      <c r="LSO108" s="65"/>
      <c r="LSP108" s="47"/>
      <c r="LSQ108" s="47"/>
      <c r="LSR108" s="47"/>
      <c r="LSS108" s="47"/>
      <c r="LST108" s="593"/>
      <c r="LSU108" s="593"/>
      <c r="LSV108" s="143"/>
      <c r="LSW108" s="143"/>
      <c r="LSX108" s="65"/>
      <c r="LSY108" s="65"/>
      <c r="LSZ108" s="594"/>
      <c r="LTA108" s="65"/>
      <c r="LTB108" s="47"/>
      <c r="LTC108" s="47"/>
      <c r="LTD108" s="47"/>
      <c r="LTE108" s="59"/>
      <c r="LTF108" s="594"/>
      <c r="LTG108" s="65"/>
      <c r="LTH108" s="7"/>
      <c r="LTI108" s="101"/>
      <c r="LTJ108" s="13"/>
      <c r="LTK108" s="13"/>
      <c r="LTL108" s="13"/>
      <c r="LTM108" s="13"/>
      <c r="LTN108" s="61"/>
      <c r="LTO108" s="47"/>
      <c r="LTP108" s="47"/>
      <c r="LTQ108" s="65"/>
      <c r="LTR108" s="47"/>
      <c r="LTS108" s="65"/>
      <c r="LTT108" s="65"/>
      <c r="LTU108" s="47"/>
      <c r="LTV108" s="927"/>
      <c r="LTW108" s="65"/>
      <c r="LTX108" s="65"/>
      <c r="LTY108" s="47"/>
      <c r="LTZ108" s="47"/>
      <c r="LUA108" s="47"/>
      <c r="LUB108" s="47"/>
      <c r="LUC108" s="593"/>
      <c r="LUD108" s="593"/>
      <c r="LUE108" s="143"/>
      <c r="LUF108" s="143"/>
      <c r="LUG108" s="65"/>
      <c r="LUH108" s="65"/>
      <c r="LUI108" s="594"/>
      <c r="LUJ108" s="65"/>
      <c r="LUK108" s="47"/>
      <c r="LUL108" s="47"/>
      <c r="LUM108" s="47"/>
      <c r="LUN108" s="59"/>
      <c r="LUO108" s="594"/>
      <c r="LUP108" s="65"/>
      <c r="LUQ108" s="7"/>
      <c r="LUR108" s="101"/>
      <c r="LUS108" s="13"/>
      <c r="LUT108" s="13"/>
      <c r="LUU108" s="13"/>
      <c r="LUV108" s="13"/>
      <c r="LUW108" s="61"/>
      <c r="LUX108" s="47"/>
      <c r="LUY108" s="47"/>
      <c r="LUZ108" s="65"/>
      <c r="LVA108" s="47"/>
      <c r="LVB108" s="65"/>
      <c r="LVC108" s="65"/>
      <c r="LVD108" s="47"/>
      <c r="LVE108" s="927"/>
      <c r="LVF108" s="65"/>
      <c r="LVG108" s="65"/>
      <c r="LVH108" s="47"/>
      <c r="LVI108" s="47"/>
      <c r="LVJ108" s="47"/>
      <c r="LVK108" s="47"/>
      <c r="LVL108" s="593"/>
      <c r="LVM108" s="593"/>
      <c r="LVN108" s="143"/>
      <c r="LVO108" s="143"/>
      <c r="LVP108" s="65"/>
      <c r="LVQ108" s="65"/>
      <c r="LVR108" s="594"/>
      <c r="LVS108" s="65"/>
      <c r="LVT108" s="47"/>
      <c r="LVU108" s="47"/>
      <c r="LVV108" s="47"/>
      <c r="LVW108" s="59"/>
      <c r="LVX108" s="594"/>
      <c r="LVY108" s="65"/>
      <c r="LVZ108" s="7"/>
      <c r="LWA108" s="101"/>
      <c r="LWB108" s="13"/>
      <c r="LWC108" s="13"/>
      <c r="LWD108" s="13"/>
      <c r="LWE108" s="13"/>
      <c r="LWF108" s="61"/>
      <c r="LWG108" s="47"/>
      <c r="LWH108" s="47"/>
      <c r="LWI108" s="65"/>
      <c r="LWJ108" s="47"/>
      <c r="LWK108" s="65"/>
      <c r="LWL108" s="65"/>
      <c r="LWM108" s="47"/>
      <c r="LWN108" s="927"/>
      <c r="LWO108" s="65"/>
      <c r="LWP108" s="65"/>
      <c r="LWQ108" s="47"/>
      <c r="LWR108" s="47"/>
      <c r="LWS108" s="47"/>
      <c r="LWT108" s="47"/>
      <c r="LWU108" s="593"/>
      <c r="LWV108" s="593"/>
      <c r="LWW108" s="143"/>
      <c r="LWX108" s="143"/>
      <c r="LWY108" s="65"/>
      <c r="LWZ108" s="65"/>
      <c r="LXA108" s="594"/>
      <c r="LXB108" s="65"/>
      <c r="LXC108" s="47"/>
      <c r="LXD108" s="47"/>
      <c r="LXE108" s="47"/>
      <c r="LXF108" s="59"/>
      <c r="LXG108" s="594"/>
      <c r="LXH108" s="65"/>
      <c r="LXI108" s="7"/>
      <c r="LXJ108" s="101"/>
      <c r="LXK108" s="13"/>
      <c r="LXL108" s="13"/>
      <c r="LXM108" s="13"/>
      <c r="LXN108" s="13"/>
      <c r="LXO108" s="61"/>
      <c r="LXP108" s="47"/>
      <c r="LXQ108" s="47"/>
      <c r="LXR108" s="65"/>
      <c r="LXS108" s="47"/>
      <c r="LXT108" s="65"/>
      <c r="LXU108" s="65"/>
      <c r="LXV108" s="47"/>
      <c r="LXW108" s="927"/>
      <c r="LXX108" s="65"/>
      <c r="LXY108" s="65"/>
      <c r="LXZ108" s="47"/>
      <c r="LYA108" s="47"/>
      <c r="LYB108" s="47"/>
      <c r="LYC108" s="47"/>
      <c r="LYD108" s="593"/>
      <c r="LYE108" s="593"/>
      <c r="LYF108" s="143"/>
      <c r="LYG108" s="143"/>
      <c r="LYH108" s="65"/>
      <c r="LYI108" s="65"/>
      <c r="LYJ108" s="594"/>
      <c r="LYK108" s="65"/>
      <c r="LYL108" s="47"/>
      <c r="LYM108" s="47"/>
      <c r="LYN108" s="47"/>
      <c r="LYO108" s="59"/>
      <c r="LYP108" s="594"/>
      <c r="LYQ108" s="65"/>
      <c r="LYR108" s="7"/>
      <c r="LYS108" s="101"/>
      <c r="LYT108" s="13"/>
      <c r="LYU108" s="13"/>
      <c r="LYV108" s="13"/>
      <c r="LYW108" s="13"/>
      <c r="LYX108" s="61"/>
      <c r="LYY108" s="47"/>
      <c r="LYZ108" s="47"/>
      <c r="LZA108" s="65"/>
      <c r="LZB108" s="47"/>
      <c r="LZC108" s="65"/>
      <c r="LZD108" s="65"/>
      <c r="LZE108" s="47"/>
      <c r="LZF108" s="927"/>
      <c r="LZG108" s="65"/>
      <c r="LZH108" s="65"/>
      <c r="LZI108" s="47"/>
      <c r="LZJ108" s="47"/>
      <c r="LZK108" s="47"/>
      <c r="LZL108" s="47"/>
      <c r="LZM108" s="593"/>
      <c r="LZN108" s="593"/>
      <c r="LZO108" s="143"/>
      <c r="LZP108" s="143"/>
      <c r="LZQ108" s="65"/>
      <c r="LZR108" s="65"/>
      <c r="LZS108" s="594"/>
      <c r="LZT108" s="65"/>
      <c r="LZU108" s="47"/>
      <c r="LZV108" s="47"/>
      <c r="LZW108" s="47"/>
      <c r="LZX108" s="59"/>
      <c r="LZY108" s="594"/>
      <c r="LZZ108" s="65"/>
      <c r="MAA108" s="7"/>
      <c r="MAB108" s="101"/>
      <c r="MAC108" s="13"/>
      <c r="MAD108" s="13"/>
      <c r="MAE108" s="13"/>
      <c r="MAF108" s="13"/>
      <c r="MAG108" s="61"/>
      <c r="MAH108" s="47"/>
      <c r="MAI108" s="47"/>
      <c r="MAJ108" s="65"/>
      <c r="MAK108" s="47"/>
      <c r="MAL108" s="65"/>
      <c r="MAM108" s="65"/>
      <c r="MAN108" s="47"/>
      <c r="MAO108" s="927"/>
      <c r="MAP108" s="65"/>
      <c r="MAQ108" s="65"/>
      <c r="MAR108" s="47"/>
      <c r="MAS108" s="47"/>
      <c r="MAT108" s="47"/>
      <c r="MAU108" s="47"/>
      <c r="MAV108" s="593"/>
      <c r="MAW108" s="593"/>
      <c r="MAX108" s="143"/>
      <c r="MAY108" s="143"/>
      <c r="MAZ108" s="65"/>
      <c r="MBA108" s="65"/>
      <c r="MBB108" s="594"/>
      <c r="MBC108" s="65"/>
      <c r="MBD108" s="47"/>
      <c r="MBE108" s="47"/>
      <c r="MBF108" s="47"/>
      <c r="MBG108" s="59"/>
      <c r="MBH108" s="594"/>
      <c r="MBI108" s="65"/>
      <c r="MBJ108" s="7"/>
      <c r="MBK108" s="101"/>
      <c r="MBL108" s="13"/>
      <c r="MBM108" s="13"/>
      <c r="MBN108" s="13"/>
      <c r="MBO108" s="13"/>
      <c r="MBP108" s="61"/>
      <c r="MBQ108" s="47"/>
      <c r="MBR108" s="47"/>
      <c r="MBS108" s="65"/>
      <c r="MBT108" s="47"/>
      <c r="MBU108" s="65"/>
      <c r="MBV108" s="65"/>
      <c r="MBW108" s="47"/>
      <c r="MBX108" s="927"/>
      <c r="MBY108" s="65"/>
      <c r="MBZ108" s="65"/>
      <c r="MCA108" s="47"/>
      <c r="MCB108" s="47"/>
      <c r="MCC108" s="47"/>
      <c r="MCD108" s="47"/>
      <c r="MCE108" s="593"/>
      <c r="MCF108" s="593"/>
      <c r="MCG108" s="143"/>
      <c r="MCH108" s="143"/>
      <c r="MCI108" s="65"/>
      <c r="MCJ108" s="65"/>
      <c r="MCK108" s="594"/>
      <c r="MCL108" s="65"/>
      <c r="MCM108" s="47"/>
      <c r="MCN108" s="47"/>
      <c r="MCO108" s="47"/>
      <c r="MCP108" s="59"/>
      <c r="MCQ108" s="594"/>
      <c r="MCR108" s="65"/>
      <c r="MCS108" s="7"/>
      <c r="MCT108" s="101"/>
      <c r="MCU108" s="13"/>
      <c r="MCV108" s="13"/>
      <c r="MCW108" s="13"/>
      <c r="MCX108" s="13"/>
      <c r="MCY108" s="61"/>
      <c r="MCZ108" s="47"/>
      <c r="MDA108" s="47"/>
      <c r="MDB108" s="65"/>
      <c r="MDC108" s="47"/>
      <c r="MDD108" s="65"/>
      <c r="MDE108" s="65"/>
      <c r="MDF108" s="47"/>
      <c r="MDG108" s="927"/>
      <c r="MDH108" s="65"/>
      <c r="MDI108" s="65"/>
      <c r="MDJ108" s="47"/>
      <c r="MDK108" s="47"/>
      <c r="MDL108" s="47"/>
      <c r="MDM108" s="47"/>
      <c r="MDN108" s="593"/>
      <c r="MDO108" s="593"/>
      <c r="MDP108" s="143"/>
      <c r="MDQ108" s="143"/>
      <c r="MDR108" s="65"/>
      <c r="MDS108" s="65"/>
      <c r="MDT108" s="594"/>
      <c r="MDU108" s="65"/>
      <c r="MDV108" s="47"/>
      <c r="MDW108" s="47"/>
      <c r="MDX108" s="47"/>
      <c r="MDY108" s="59"/>
      <c r="MDZ108" s="594"/>
      <c r="MEA108" s="65"/>
      <c r="MEB108" s="7"/>
      <c r="MEC108" s="101"/>
      <c r="MED108" s="13"/>
      <c r="MEE108" s="13"/>
      <c r="MEF108" s="13"/>
      <c r="MEG108" s="13"/>
      <c r="MEH108" s="61"/>
      <c r="MEI108" s="47"/>
      <c r="MEJ108" s="47"/>
      <c r="MEK108" s="65"/>
      <c r="MEL108" s="47"/>
      <c r="MEM108" s="65"/>
      <c r="MEN108" s="65"/>
      <c r="MEO108" s="47"/>
      <c r="MEP108" s="927"/>
      <c r="MEQ108" s="65"/>
      <c r="MER108" s="65"/>
      <c r="MES108" s="47"/>
      <c r="MET108" s="47"/>
      <c r="MEU108" s="47"/>
      <c r="MEV108" s="47"/>
      <c r="MEW108" s="593"/>
      <c r="MEX108" s="593"/>
      <c r="MEY108" s="143"/>
      <c r="MEZ108" s="143"/>
      <c r="MFA108" s="65"/>
      <c r="MFB108" s="65"/>
      <c r="MFC108" s="594"/>
      <c r="MFD108" s="65"/>
      <c r="MFE108" s="47"/>
      <c r="MFF108" s="47"/>
      <c r="MFG108" s="47"/>
      <c r="MFH108" s="59"/>
      <c r="MFI108" s="594"/>
      <c r="MFJ108" s="65"/>
      <c r="MFK108" s="7"/>
      <c r="MFL108" s="101"/>
      <c r="MFM108" s="13"/>
      <c r="MFN108" s="13"/>
      <c r="MFO108" s="13"/>
      <c r="MFP108" s="13"/>
      <c r="MFQ108" s="61"/>
      <c r="MFR108" s="47"/>
      <c r="MFS108" s="47"/>
      <c r="MFT108" s="65"/>
      <c r="MFU108" s="47"/>
      <c r="MFV108" s="65"/>
      <c r="MFW108" s="65"/>
      <c r="MFX108" s="47"/>
      <c r="MFY108" s="927"/>
      <c r="MFZ108" s="65"/>
      <c r="MGA108" s="65"/>
      <c r="MGB108" s="47"/>
      <c r="MGC108" s="47"/>
      <c r="MGD108" s="47"/>
      <c r="MGE108" s="47"/>
      <c r="MGF108" s="593"/>
      <c r="MGG108" s="593"/>
      <c r="MGH108" s="143"/>
      <c r="MGI108" s="143"/>
      <c r="MGJ108" s="65"/>
      <c r="MGK108" s="65"/>
      <c r="MGL108" s="594"/>
      <c r="MGM108" s="65"/>
      <c r="MGN108" s="47"/>
      <c r="MGO108" s="47"/>
      <c r="MGP108" s="47"/>
      <c r="MGQ108" s="59"/>
      <c r="MGR108" s="594"/>
      <c r="MGS108" s="65"/>
      <c r="MGT108" s="7"/>
      <c r="MGU108" s="101"/>
      <c r="MGV108" s="13"/>
      <c r="MGW108" s="13"/>
      <c r="MGX108" s="13"/>
      <c r="MGY108" s="13"/>
      <c r="MGZ108" s="61"/>
      <c r="MHA108" s="47"/>
      <c r="MHB108" s="47"/>
      <c r="MHC108" s="65"/>
      <c r="MHD108" s="47"/>
      <c r="MHE108" s="65"/>
      <c r="MHF108" s="65"/>
      <c r="MHG108" s="47"/>
      <c r="MHH108" s="927"/>
      <c r="MHI108" s="65"/>
      <c r="MHJ108" s="65"/>
      <c r="MHK108" s="47"/>
      <c r="MHL108" s="47"/>
      <c r="MHM108" s="47"/>
      <c r="MHN108" s="47"/>
      <c r="MHO108" s="593"/>
      <c r="MHP108" s="593"/>
      <c r="MHQ108" s="143"/>
      <c r="MHR108" s="143"/>
      <c r="MHS108" s="65"/>
      <c r="MHT108" s="65"/>
      <c r="MHU108" s="594"/>
      <c r="MHV108" s="65"/>
      <c r="MHW108" s="47"/>
      <c r="MHX108" s="47"/>
      <c r="MHY108" s="47"/>
      <c r="MHZ108" s="59"/>
      <c r="MIA108" s="594"/>
      <c r="MIB108" s="65"/>
      <c r="MIC108" s="7"/>
      <c r="MID108" s="101"/>
      <c r="MIE108" s="13"/>
      <c r="MIF108" s="13"/>
      <c r="MIG108" s="13"/>
      <c r="MIH108" s="13"/>
      <c r="MII108" s="61"/>
      <c r="MIJ108" s="47"/>
      <c r="MIK108" s="47"/>
      <c r="MIL108" s="65"/>
      <c r="MIM108" s="47"/>
      <c r="MIN108" s="65"/>
      <c r="MIO108" s="65"/>
      <c r="MIP108" s="47"/>
      <c r="MIQ108" s="927"/>
      <c r="MIR108" s="65"/>
      <c r="MIS108" s="65"/>
      <c r="MIT108" s="47"/>
      <c r="MIU108" s="47"/>
      <c r="MIV108" s="47"/>
      <c r="MIW108" s="47"/>
      <c r="MIX108" s="593"/>
      <c r="MIY108" s="593"/>
      <c r="MIZ108" s="143"/>
      <c r="MJA108" s="143"/>
      <c r="MJB108" s="65"/>
      <c r="MJC108" s="65"/>
      <c r="MJD108" s="594"/>
      <c r="MJE108" s="65"/>
      <c r="MJF108" s="47"/>
      <c r="MJG108" s="47"/>
      <c r="MJH108" s="47"/>
      <c r="MJI108" s="59"/>
      <c r="MJJ108" s="594"/>
      <c r="MJK108" s="65"/>
      <c r="MJL108" s="7"/>
      <c r="MJM108" s="101"/>
      <c r="MJN108" s="13"/>
      <c r="MJO108" s="13"/>
      <c r="MJP108" s="13"/>
      <c r="MJQ108" s="13"/>
      <c r="MJR108" s="61"/>
      <c r="MJS108" s="47"/>
      <c r="MJT108" s="47"/>
      <c r="MJU108" s="65"/>
      <c r="MJV108" s="47"/>
      <c r="MJW108" s="65"/>
      <c r="MJX108" s="65"/>
      <c r="MJY108" s="47"/>
      <c r="MJZ108" s="927"/>
      <c r="MKA108" s="65"/>
      <c r="MKB108" s="65"/>
      <c r="MKC108" s="47"/>
      <c r="MKD108" s="47"/>
      <c r="MKE108" s="47"/>
      <c r="MKF108" s="47"/>
      <c r="MKG108" s="593"/>
      <c r="MKH108" s="593"/>
      <c r="MKI108" s="143"/>
      <c r="MKJ108" s="143"/>
      <c r="MKK108" s="65"/>
      <c r="MKL108" s="65"/>
      <c r="MKM108" s="594"/>
      <c r="MKN108" s="65"/>
      <c r="MKO108" s="47"/>
      <c r="MKP108" s="47"/>
      <c r="MKQ108" s="47"/>
      <c r="MKR108" s="59"/>
      <c r="MKS108" s="594"/>
      <c r="MKT108" s="65"/>
      <c r="MKU108" s="7"/>
      <c r="MKV108" s="101"/>
      <c r="MKW108" s="13"/>
      <c r="MKX108" s="13"/>
      <c r="MKY108" s="13"/>
      <c r="MKZ108" s="13"/>
      <c r="MLA108" s="61"/>
      <c r="MLB108" s="47"/>
      <c r="MLC108" s="47"/>
      <c r="MLD108" s="65"/>
      <c r="MLE108" s="47"/>
      <c r="MLF108" s="65"/>
      <c r="MLG108" s="65"/>
      <c r="MLH108" s="47"/>
      <c r="MLI108" s="927"/>
      <c r="MLJ108" s="65"/>
      <c r="MLK108" s="65"/>
      <c r="MLL108" s="47"/>
      <c r="MLM108" s="47"/>
      <c r="MLN108" s="47"/>
      <c r="MLO108" s="47"/>
      <c r="MLP108" s="593"/>
      <c r="MLQ108" s="593"/>
      <c r="MLR108" s="143"/>
      <c r="MLS108" s="143"/>
      <c r="MLT108" s="65"/>
      <c r="MLU108" s="65"/>
      <c r="MLV108" s="594"/>
      <c r="MLW108" s="65"/>
      <c r="MLX108" s="47"/>
      <c r="MLY108" s="47"/>
      <c r="MLZ108" s="47"/>
      <c r="MMA108" s="59"/>
      <c r="MMB108" s="594"/>
      <c r="MMC108" s="65"/>
      <c r="MMD108" s="7"/>
      <c r="MME108" s="101"/>
      <c r="MMF108" s="13"/>
      <c r="MMG108" s="13"/>
      <c r="MMH108" s="13"/>
      <c r="MMI108" s="13"/>
      <c r="MMJ108" s="61"/>
      <c r="MMK108" s="47"/>
      <c r="MML108" s="47"/>
      <c r="MMM108" s="65"/>
      <c r="MMN108" s="47"/>
      <c r="MMO108" s="65"/>
      <c r="MMP108" s="65"/>
      <c r="MMQ108" s="47"/>
      <c r="MMR108" s="927"/>
      <c r="MMS108" s="65"/>
      <c r="MMT108" s="65"/>
      <c r="MMU108" s="47"/>
      <c r="MMV108" s="47"/>
      <c r="MMW108" s="47"/>
      <c r="MMX108" s="47"/>
      <c r="MMY108" s="593"/>
      <c r="MMZ108" s="593"/>
      <c r="MNA108" s="143"/>
      <c r="MNB108" s="143"/>
      <c r="MNC108" s="65"/>
      <c r="MND108" s="65"/>
      <c r="MNE108" s="594"/>
      <c r="MNF108" s="65"/>
      <c r="MNG108" s="47"/>
      <c r="MNH108" s="47"/>
      <c r="MNI108" s="47"/>
      <c r="MNJ108" s="59"/>
      <c r="MNK108" s="594"/>
      <c r="MNL108" s="65"/>
      <c r="MNM108" s="7"/>
      <c r="MNN108" s="101"/>
      <c r="MNO108" s="13"/>
      <c r="MNP108" s="13"/>
      <c r="MNQ108" s="13"/>
      <c r="MNR108" s="13"/>
      <c r="MNS108" s="61"/>
      <c r="MNT108" s="47"/>
      <c r="MNU108" s="47"/>
      <c r="MNV108" s="65"/>
      <c r="MNW108" s="47"/>
      <c r="MNX108" s="65"/>
      <c r="MNY108" s="65"/>
      <c r="MNZ108" s="47"/>
      <c r="MOA108" s="927"/>
      <c r="MOB108" s="65"/>
      <c r="MOC108" s="65"/>
      <c r="MOD108" s="47"/>
      <c r="MOE108" s="47"/>
      <c r="MOF108" s="47"/>
      <c r="MOG108" s="47"/>
      <c r="MOH108" s="593"/>
      <c r="MOI108" s="593"/>
      <c r="MOJ108" s="143"/>
      <c r="MOK108" s="143"/>
      <c r="MOL108" s="65"/>
      <c r="MOM108" s="65"/>
      <c r="MON108" s="594"/>
      <c r="MOO108" s="65"/>
      <c r="MOP108" s="47"/>
      <c r="MOQ108" s="47"/>
      <c r="MOR108" s="47"/>
      <c r="MOS108" s="59"/>
      <c r="MOT108" s="594"/>
      <c r="MOU108" s="65"/>
      <c r="MOV108" s="7"/>
      <c r="MOW108" s="101"/>
      <c r="MOX108" s="13"/>
      <c r="MOY108" s="13"/>
      <c r="MOZ108" s="13"/>
      <c r="MPA108" s="13"/>
      <c r="MPB108" s="61"/>
      <c r="MPC108" s="47"/>
      <c r="MPD108" s="47"/>
      <c r="MPE108" s="65"/>
      <c r="MPF108" s="47"/>
      <c r="MPG108" s="65"/>
      <c r="MPH108" s="65"/>
      <c r="MPI108" s="47"/>
      <c r="MPJ108" s="927"/>
      <c r="MPK108" s="65"/>
      <c r="MPL108" s="65"/>
      <c r="MPM108" s="47"/>
      <c r="MPN108" s="47"/>
      <c r="MPO108" s="47"/>
      <c r="MPP108" s="47"/>
      <c r="MPQ108" s="593"/>
      <c r="MPR108" s="593"/>
      <c r="MPS108" s="143"/>
      <c r="MPT108" s="143"/>
      <c r="MPU108" s="65"/>
      <c r="MPV108" s="65"/>
      <c r="MPW108" s="594"/>
      <c r="MPX108" s="65"/>
      <c r="MPY108" s="47"/>
      <c r="MPZ108" s="47"/>
      <c r="MQA108" s="47"/>
      <c r="MQB108" s="59"/>
      <c r="MQC108" s="594"/>
      <c r="MQD108" s="65"/>
      <c r="MQE108" s="7"/>
      <c r="MQF108" s="101"/>
      <c r="MQG108" s="13"/>
      <c r="MQH108" s="13"/>
      <c r="MQI108" s="13"/>
      <c r="MQJ108" s="13"/>
      <c r="MQK108" s="61"/>
      <c r="MQL108" s="47"/>
      <c r="MQM108" s="47"/>
      <c r="MQN108" s="65"/>
      <c r="MQO108" s="47"/>
      <c r="MQP108" s="65"/>
      <c r="MQQ108" s="65"/>
      <c r="MQR108" s="47"/>
      <c r="MQS108" s="927"/>
      <c r="MQT108" s="65"/>
      <c r="MQU108" s="65"/>
      <c r="MQV108" s="47"/>
      <c r="MQW108" s="47"/>
      <c r="MQX108" s="47"/>
      <c r="MQY108" s="47"/>
      <c r="MQZ108" s="593"/>
      <c r="MRA108" s="593"/>
      <c r="MRB108" s="143"/>
      <c r="MRC108" s="143"/>
      <c r="MRD108" s="65"/>
      <c r="MRE108" s="65"/>
      <c r="MRF108" s="594"/>
      <c r="MRG108" s="65"/>
      <c r="MRH108" s="47"/>
      <c r="MRI108" s="47"/>
      <c r="MRJ108" s="47"/>
      <c r="MRK108" s="59"/>
      <c r="MRL108" s="594"/>
      <c r="MRM108" s="65"/>
      <c r="MRN108" s="7"/>
      <c r="MRO108" s="101"/>
      <c r="MRP108" s="13"/>
      <c r="MRQ108" s="13"/>
      <c r="MRR108" s="13"/>
      <c r="MRS108" s="13"/>
      <c r="MRT108" s="61"/>
      <c r="MRU108" s="47"/>
      <c r="MRV108" s="47"/>
      <c r="MRW108" s="65"/>
      <c r="MRX108" s="47"/>
      <c r="MRY108" s="65"/>
      <c r="MRZ108" s="65"/>
      <c r="MSA108" s="47"/>
      <c r="MSB108" s="927"/>
      <c r="MSC108" s="65"/>
      <c r="MSD108" s="65"/>
      <c r="MSE108" s="47"/>
      <c r="MSF108" s="47"/>
      <c r="MSG108" s="47"/>
      <c r="MSH108" s="47"/>
      <c r="MSI108" s="593"/>
      <c r="MSJ108" s="593"/>
      <c r="MSK108" s="143"/>
      <c r="MSL108" s="143"/>
      <c r="MSM108" s="65"/>
      <c r="MSN108" s="65"/>
      <c r="MSO108" s="594"/>
      <c r="MSP108" s="65"/>
      <c r="MSQ108" s="47"/>
      <c r="MSR108" s="47"/>
      <c r="MSS108" s="47"/>
      <c r="MST108" s="59"/>
      <c r="MSU108" s="594"/>
      <c r="MSV108" s="65"/>
      <c r="MSW108" s="7"/>
      <c r="MSX108" s="101"/>
      <c r="MSY108" s="13"/>
      <c r="MSZ108" s="13"/>
      <c r="MTA108" s="13"/>
      <c r="MTB108" s="13"/>
      <c r="MTC108" s="61"/>
      <c r="MTD108" s="47"/>
      <c r="MTE108" s="47"/>
      <c r="MTF108" s="65"/>
      <c r="MTG108" s="47"/>
      <c r="MTH108" s="65"/>
      <c r="MTI108" s="65"/>
      <c r="MTJ108" s="47"/>
      <c r="MTK108" s="927"/>
      <c r="MTL108" s="65"/>
      <c r="MTM108" s="65"/>
      <c r="MTN108" s="47"/>
      <c r="MTO108" s="47"/>
      <c r="MTP108" s="47"/>
      <c r="MTQ108" s="47"/>
      <c r="MTR108" s="593"/>
      <c r="MTS108" s="593"/>
      <c r="MTT108" s="143"/>
      <c r="MTU108" s="143"/>
      <c r="MTV108" s="65"/>
      <c r="MTW108" s="65"/>
      <c r="MTX108" s="594"/>
      <c r="MTY108" s="65"/>
      <c r="MTZ108" s="47"/>
      <c r="MUA108" s="47"/>
      <c r="MUB108" s="47"/>
      <c r="MUC108" s="59"/>
      <c r="MUD108" s="594"/>
      <c r="MUE108" s="65"/>
      <c r="MUF108" s="7"/>
      <c r="MUG108" s="101"/>
      <c r="MUH108" s="13"/>
      <c r="MUI108" s="13"/>
      <c r="MUJ108" s="13"/>
      <c r="MUK108" s="13"/>
      <c r="MUL108" s="61"/>
      <c r="MUM108" s="47"/>
      <c r="MUN108" s="47"/>
      <c r="MUO108" s="65"/>
      <c r="MUP108" s="47"/>
      <c r="MUQ108" s="65"/>
      <c r="MUR108" s="65"/>
      <c r="MUS108" s="47"/>
      <c r="MUT108" s="927"/>
      <c r="MUU108" s="65"/>
      <c r="MUV108" s="65"/>
      <c r="MUW108" s="47"/>
      <c r="MUX108" s="47"/>
      <c r="MUY108" s="47"/>
      <c r="MUZ108" s="47"/>
      <c r="MVA108" s="593"/>
      <c r="MVB108" s="593"/>
      <c r="MVC108" s="143"/>
      <c r="MVD108" s="143"/>
      <c r="MVE108" s="65"/>
      <c r="MVF108" s="65"/>
      <c r="MVG108" s="594"/>
      <c r="MVH108" s="65"/>
      <c r="MVI108" s="47"/>
      <c r="MVJ108" s="47"/>
      <c r="MVK108" s="47"/>
      <c r="MVL108" s="59"/>
      <c r="MVM108" s="594"/>
      <c r="MVN108" s="65"/>
      <c r="MVO108" s="7"/>
      <c r="MVP108" s="101"/>
      <c r="MVQ108" s="13"/>
      <c r="MVR108" s="13"/>
      <c r="MVS108" s="13"/>
      <c r="MVT108" s="13"/>
      <c r="MVU108" s="61"/>
      <c r="MVV108" s="47"/>
      <c r="MVW108" s="47"/>
      <c r="MVX108" s="65"/>
      <c r="MVY108" s="47"/>
      <c r="MVZ108" s="65"/>
      <c r="MWA108" s="65"/>
      <c r="MWB108" s="47"/>
      <c r="MWC108" s="927"/>
      <c r="MWD108" s="65"/>
      <c r="MWE108" s="65"/>
      <c r="MWF108" s="47"/>
      <c r="MWG108" s="47"/>
      <c r="MWH108" s="47"/>
      <c r="MWI108" s="47"/>
      <c r="MWJ108" s="593"/>
      <c r="MWK108" s="593"/>
      <c r="MWL108" s="143"/>
      <c r="MWM108" s="143"/>
      <c r="MWN108" s="65"/>
      <c r="MWO108" s="65"/>
      <c r="MWP108" s="594"/>
      <c r="MWQ108" s="65"/>
      <c r="MWR108" s="47"/>
      <c r="MWS108" s="47"/>
      <c r="MWT108" s="47"/>
      <c r="MWU108" s="59"/>
      <c r="MWV108" s="594"/>
      <c r="MWW108" s="65"/>
      <c r="MWX108" s="7"/>
      <c r="MWY108" s="101"/>
      <c r="MWZ108" s="13"/>
      <c r="MXA108" s="13"/>
      <c r="MXB108" s="13"/>
      <c r="MXC108" s="13"/>
      <c r="MXD108" s="61"/>
      <c r="MXE108" s="47"/>
      <c r="MXF108" s="47"/>
      <c r="MXG108" s="65"/>
      <c r="MXH108" s="47"/>
      <c r="MXI108" s="65"/>
      <c r="MXJ108" s="65"/>
      <c r="MXK108" s="47"/>
      <c r="MXL108" s="927"/>
      <c r="MXM108" s="65"/>
      <c r="MXN108" s="65"/>
      <c r="MXO108" s="47"/>
      <c r="MXP108" s="47"/>
      <c r="MXQ108" s="47"/>
      <c r="MXR108" s="47"/>
      <c r="MXS108" s="593"/>
      <c r="MXT108" s="593"/>
      <c r="MXU108" s="143"/>
      <c r="MXV108" s="143"/>
      <c r="MXW108" s="65"/>
      <c r="MXX108" s="65"/>
      <c r="MXY108" s="594"/>
      <c r="MXZ108" s="65"/>
      <c r="MYA108" s="47"/>
      <c r="MYB108" s="47"/>
      <c r="MYC108" s="47"/>
      <c r="MYD108" s="59"/>
      <c r="MYE108" s="594"/>
      <c r="MYF108" s="65"/>
      <c r="MYG108" s="7"/>
      <c r="MYH108" s="101"/>
      <c r="MYI108" s="13"/>
      <c r="MYJ108" s="13"/>
      <c r="MYK108" s="13"/>
      <c r="MYL108" s="13"/>
      <c r="MYM108" s="61"/>
      <c r="MYN108" s="47"/>
      <c r="MYO108" s="47"/>
      <c r="MYP108" s="65"/>
      <c r="MYQ108" s="47"/>
      <c r="MYR108" s="65"/>
      <c r="MYS108" s="65"/>
      <c r="MYT108" s="47"/>
      <c r="MYU108" s="927"/>
      <c r="MYV108" s="65"/>
      <c r="MYW108" s="65"/>
      <c r="MYX108" s="47"/>
      <c r="MYY108" s="47"/>
      <c r="MYZ108" s="47"/>
      <c r="MZA108" s="47"/>
      <c r="MZB108" s="593"/>
      <c r="MZC108" s="593"/>
      <c r="MZD108" s="143"/>
      <c r="MZE108" s="143"/>
      <c r="MZF108" s="65"/>
      <c r="MZG108" s="65"/>
      <c r="MZH108" s="594"/>
      <c r="MZI108" s="65"/>
      <c r="MZJ108" s="47"/>
      <c r="MZK108" s="47"/>
      <c r="MZL108" s="47"/>
      <c r="MZM108" s="59"/>
      <c r="MZN108" s="594"/>
      <c r="MZO108" s="65"/>
      <c r="MZP108" s="7"/>
      <c r="MZQ108" s="101"/>
      <c r="MZR108" s="13"/>
      <c r="MZS108" s="13"/>
      <c r="MZT108" s="13"/>
      <c r="MZU108" s="13"/>
      <c r="MZV108" s="61"/>
      <c r="MZW108" s="47"/>
      <c r="MZX108" s="47"/>
      <c r="MZY108" s="65"/>
      <c r="MZZ108" s="47"/>
      <c r="NAA108" s="65"/>
      <c r="NAB108" s="65"/>
      <c r="NAC108" s="47"/>
      <c r="NAD108" s="927"/>
      <c r="NAE108" s="65"/>
      <c r="NAF108" s="65"/>
      <c r="NAG108" s="47"/>
      <c r="NAH108" s="47"/>
      <c r="NAI108" s="47"/>
      <c r="NAJ108" s="47"/>
      <c r="NAK108" s="593"/>
      <c r="NAL108" s="593"/>
      <c r="NAM108" s="143"/>
      <c r="NAN108" s="143"/>
      <c r="NAO108" s="65"/>
      <c r="NAP108" s="65"/>
      <c r="NAQ108" s="594"/>
      <c r="NAR108" s="65"/>
      <c r="NAS108" s="47"/>
      <c r="NAT108" s="47"/>
      <c r="NAU108" s="47"/>
      <c r="NAV108" s="59"/>
      <c r="NAW108" s="594"/>
      <c r="NAX108" s="65"/>
      <c r="NAY108" s="7"/>
      <c r="NAZ108" s="101"/>
      <c r="NBA108" s="13"/>
      <c r="NBB108" s="13"/>
      <c r="NBC108" s="13"/>
      <c r="NBD108" s="13"/>
      <c r="NBE108" s="61"/>
      <c r="NBF108" s="47"/>
      <c r="NBG108" s="47"/>
      <c r="NBH108" s="65"/>
      <c r="NBI108" s="47"/>
      <c r="NBJ108" s="65"/>
      <c r="NBK108" s="65"/>
      <c r="NBL108" s="47"/>
      <c r="NBM108" s="927"/>
      <c r="NBN108" s="65"/>
      <c r="NBO108" s="65"/>
      <c r="NBP108" s="47"/>
      <c r="NBQ108" s="47"/>
      <c r="NBR108" s="47"/>
      <c r="NBS108" s="47"/>
      <c r="NBT108" s="593"/>
      <c r="NBU108" s="593"/>
      <c r="NBV108" s="143"/>
      <c r="NBW108" s="143"/>
      <c r="NBX108" s="65"/>
      <c r="NBY108" s="65"/>
      <c r="NBZ108" s="594"/>
      <c r="NCA108" s="65"/>
      <c r="NCB108" s="47"/>
      <c r="NCC108" s="47"/>
      <c r="NCD108" s="47"/>
      <c r="NCE108" s="59"/>
      <c r="NCF108" s="594"/>
      <c r="NCG108" s="65"/>
      <c r="NCH108" s="7"/>
      <c r="NCI108" s="101"/>
      <c r="NCJ108" s="13"/>
      <c r="NCK108" s="13"/>
      <c r="NCL108" s="13"/>
      <c r="NCM108" s="13"/>
      <c r="NCN108" s="61"/>
      <c r="NCO108" s="47"/>
      <c r="NCP108" s="47"/>
      <c r="NCQ108" s="65"/>
      <c r="NCR108" s="47"/>
      <c r="NCS108" s="65"/>
      <c r="NCT108" s="65"/>
      <c r="NCU108" s="47"/>
      <c r="NCV108" s="927"/>
      <c r="NCW108" s="65"/>
      <c r="NCX108" s="65"/>
      <c r="NCY108" s="47"/>
      <c r="NCZ108" s="47"/>
      <c r="NDA108" s="47"/>
      <c r="NDB108" s="47"/>
      <c r="NDC108" s="593"/>
      <c r="NDD108" s="593"/>
      <c r="NDE108" s="143"/>
      <c r="NDF108" s="143"/>
      <c r="NDG108" s="65"/>
      <c r="NDH108" s="65"/>
      <c r="NDI108" s="594"/>
      <c r="NDJ108" s="65"/>
      <c r="NDK108" s="47"/>
      <c r="NDL108" s="47"/>
      <c r="NDM108" s="47"/>
      <c r="NDN108" s="59"/>
      <c r="NDO108" s="594"/>
      <c r="NDP108" s="65"/>
      <c r="NDQ108" s="7"/>
      <c r="NDR108" s="101"/>
      <c r="NDS108" s="13"/>
      <c r="NDT108" s="13"/>
      <c r="NDU108" s="13"/>
      <c r="NDV108" s="13"/>
      <c r="NDW108" s="61"/>
      <c r="NDX108" s="47"/>
      <c r="NDY108" s="47"/>
      <c r="NDZ108" s="65"/>
      <c r="NEA108" s="47"/>
      <c r="NEB108" s="65"/>
      <c r="NEC108" s="65"/>
      <c r="NED108" s="47"/>
      <c r="NEE108" s="927"/>
      <c r="NEF108" s="65"/>
      <c r="NEG108" s="65"/>
      <c r="NEH108" s="47"/>
      <c r="NEI108" s="47"/>
      <c r="NEJ108" s="47"/>
      <c r="NEK108" s="47"/>
      <c r="NEL108" s="593"/>
      <c r="NEM108" s="593"/>
      <c r="NEN108" s="143"/>
      <c r="NEO108" s="143"/>
      <c r="NEP108" s="65"/>
      <c r="NEQ108" s="65"/>
      <c r="NER108" s="594"/>
      <c r="NES108" s="65"/>
      <c r="NET108" s="47"/>
      <c r="NEU108" s="47"/>
      <c r="NEV108" s="47"/>
      <c r="NEW108" s="59"/>
      <c r="NEX108" s="594"/>
      <c r="NEY108" s="65"/>
      <c r="NEZ108" s="7"/>
      <c r="NFA108" s="101"/>
      <c r="NFB108" s="13"/>
      <c r="NFC108" s="13"/>
      <c r="NFD108" s="13"/>
      <c r="NFE108" s="13"/>
      <c r="NFF108" s="61"/>
      <c r="NFG108" s="47"/>
      <c r="NFH108" s="47"/>
      <c r="NFI108" s="65"/>
      <c r="NFJ108" s="47"/>
      <c r="NFK108" s="65"/>
      <c r="NFL108" s="65"/>
      <c r="NFM108" s="47"/>
      <c r="NFN108" s="927"/>
      <c r="NFO108" s="65"/>
      <c r="NFP108" s="65"/>
      <c r="NFQ108" s="47"/>
      <c r="NFR108" s="47"/>
      <c r="NFS108" s="47"/>
      <c r="NFT108" s="47"/>
      <c r="NFU108" s="593"/>
      <c r="NFV108" s="593"/>
      <c r="NFW108" s="143"/>
      <c r="NFX108" s="143"/>
      <c r="NFY108" s="65"/>
      <c r="NFZ108" s="65"/>
      <c r="NGA108" s="594"/>
      <c r="NGB108" s="65"/>
      <c r="NGC108" s="47"/>
      <c r="NGD108" s="47"/>
      <c r="NGE108" s="47"/>
      <c r="NGF108" s="59"/>
      <c r="NGG108" s="594"/>
      <c r="NGH108" s="65"/>
      <c r="NGI108" s="7"/>
      <c r="NGJ108" s="101"/>
      <c r="NGK108" s="13"/>
      <c r="NGL108" s="13"/>
      <c r="NGM108" s="13"/>
      <c r="NGN108" s="13"/>
      <c r="NGO108" s="61"/>
      <c r="NGP108" s="47"/>
      <c r="NGQ108" s="47"/>
      <c r="NGR108" s="65"/>
      <c r="NGS108" s="47"/>
      <c r="NGT108" s="65"/>
      <c r="NGU108" s="65"/>
      <c r="NGV108" s="47"/>
      <c r="NGW108" s="927"/>
      <c r="NGX108" s="65"/>
      <c r="NGY108" s="65"/>
      <c r="NGZ108" s="47"/>
      <c r="NHA108" s="47"/>
      <c r="NHB108" s="47"/>
      <c r="NHC108" s="47"/>
      <c r="NHD108" s="593"/>
      <c r="NHE108" s="593"/>
      <c r="NHF108" s="143"/>
      <c r="NHG108" s="143"/>
      <c r="NHH108" s="65"/>
      <c r="NHI108" s="65"/>
      <c r="NHJ108" s="594"/>
      <c r="NHK108" s="65"/>
      <c r="NHL108" s="47"/>
      <c r="NHM108" s="47"/>
      <c r="NHN108" s="47"/>
      <c r="NHO108" s="59"/>
      <c r="NHP108" s="594"/>
      <c r="NHQ108" s="65"/>
      <c r="NHR108" s="7"/>
      <c r="NHS108" s="101"/>
      <c r="NHT108" s="13"/>
      <c r="NHU108" s="13"/>
      <c r="NHV108" s="13"/>
      <c r="NHW108" s="13"/>
      <c r="NHX108" s="61"/>
      <c r="NHY108" s="47"/>
      <c r="NHZ108" s="47"/>
      <c r="NIA108" s="65"/>
      <c r="NIB108" s="47"/>
      <c r="NIC108" s="65"/>
      <c r="NID108" s="65"/>
      <c r="NIE108" s="47"/>
      <c r="NIF108" s="927"/>
      <c r="NIG108" s="65"/>
      <c r="NIH108" s="65"/>
      <c r="NII108" s="47"/>
      <c r="NIJ108" s="47"/>
      <c r="NIK108" s="47"/>
      <c r="NIL108" s="47"/>
      <c r="NIM108" s="593"/>
      <c r="NIN108" s="593"/>
      <c r="NIO108" s="143"/>
      <c r="NIP108" s="143"/>
      <c r="NIQ108" s="65"/>
      <c r="NIR108" s="65"/>
      <c r="NIS108" s="594"/>
      <c r="NIT108" s="65"/>
      <c r="NIU108" s="47"/>
      <c r="NIV108" s="47"/>
      <c r="NIW108" s="47"/>
      <c r="NIX108" s="59"/>
      <c r="NIY108" s="594"/>
      <c r="NIZ108" s="65"/>
      <c r="NJA108" s="7"/>
      <c r="NJB108" s="101"/>
      <c r="NJC108" s="13"/>
      <c r="NJD108" s="13"/>
      <c r="NJE108" s="13"/>
      <c r="NJF108" s="13"/>
      <c r="NJG108" s="61"/>
      <c r="NJH108" s="47"/>
      <c r="NJI108" s="47"/>
      <c r="NJJ108" s="65"/>
      <c r="NJK108" s="47"/>
      <c r="NJL108" s="65"/>
      <c r="NJM108" s="65"/>
      <c r="NJN108" s="47"/>
      <c r="NJO108" s="927"/>
      <c r="NJP108" s="65"/>
      <c r="NJQ108" s="65"/>
      <c r="NJR108" s="47"/>
      <c r="NJS108" s="47"/>
      <c r="NJT108" s="47"/>
      <c r="NJU108" s="47"/>
      <c r="NJV108" s="593"/>
      <c r="NJW108" s="593"/>
      <c r="NJX108" s="143"/>
      <c r="NJY108" s="143"/>
      <c r="NJZ108" s="65"/>
      <c r="NKA108" s="65"/>
      <c r="NKB108" s="594"/>
      <c r="NKC108" s="65"/>
      <c r="NKD108" s="47"/>
      <c r="NKE108" s="47"/>
      <c r="NKF108" s="47"/>
      <c r="NKG108" s="59"/>
      <c r="NKH108" s="594"/>
      <c r="NKI108" s="65"/>
      <c r="NKJ108" s="7"/>
      <c r="NKK108" s="101"/>
      <c r="NKL108" s="13"/>
      <c r="NKM108" s="13"/>
      <c r="NKN108" s="13"/>
      <c r="NKO108" s="13"/>
      <c r="NKP108" s="61"/>
      <c r="NKQ108" s="47"/>
      <c r="NKR108" s="47"/>
      <c r="NKS108" s="65"/>
      <c r="NKT108" s="47"/>
      <c r="NKU108" s="65"/>
      <c r="NKV108" s="65"/>
      <c r="NKW108" s="47"/>
      <c r="NKX108" s="927"/>
      <c r="NKY108" s="65"/>
      <c r="NKZ108" s="65"/>
      <c r="NLA108" s="47"/>
      <c r="NLB108" s="47"/>
      <c r="NLC108" s="47"/>
      <c r="NLD108" s="47"/>
      <c r="NLE108" s="593"/>
      <c r="NLF108" s="593"/>
      <c r="NLG108" s="143"/>
      <c r="NLH108" s="143"/>
      <c r="NLI108" s="65"/>
      <c r="NLJ108" s="65"/>
      <c r="NLK108" s="594"/>
      <c r="NLL108" s="65"/>
      <c r="NLM108" s="47"/>
      <c r="NLN108" s="47"/>
      <c r="NLO108" s="47"/>
      <c r="NLP108" s="59"/>
      <c r="NLQ108" s="594"/>
      <c r="NLR108" s="65"/>
      <c r="NLS108" s="7"/>
      <c r="NLT108" s="101"/>
      <c r="NLU108" s="13"/>
      <c r="NLV108" s="13"/>
      <c r="NLW108" s="13"/>
      <c r="NLX108" s="13"/>
      <c r="NLY108" s="61"/>
      <c r="NLZ108" s="47"/>
      <c r="NMA108" s="47"/>
      <c r="NMB108" s="65"/>
      <c r="NMC108" s="47"/>
      <c r="NMD108" s="65"/>
      <c r="NME108" s="65"/>
      <c r="NMF108" s="47"/>
      <c r="NMG108" s="927"/>
      <c r="NMH108" s="65"/>
      <c r="NMI108" s="65"/>
      <c r="NMJ108" s="47"/>
      <c r="NMK108" s="47"/>
      <c r="NML108" s="47"/>
      <c r="NMM108" s="47"/>
      <c r="NMN108" s="593"/>
      <c r="NMO108" s="593"/>
      <c r="NMP108" s="143"/>
      <c r="NMQ108" s="143"/>
      <c r="NMR108" s="65"/>
      <c r="NMS108" s="65"/>
      <c r="NMT108" s="594"/>
      <c r="NMU108" s="65"/>
      <c r="NMV108" s="47"/>
      <c r="NMW108" s="47"/>
      <c r="NMX108" s="47"/>
      <c r="NMY108" s="59"/>
      <c r="NMZ108" s="594"/>
      <c r="NNA108" s="65"/>
      <c r="NNB108" s="7"/>
      <c r="NNC108" s="101"/>
      <c r="NND108" s="13"/>
      <c r="NNE108" s="13"/>
      <c r="NNF108" s="13"/>
      <c r="NNG108" s="13"/>
      <c r="NNH108" s="61"/>
      <c r="NNI108" s="47"/>
      <c r="NNJ108" s="47"/>
      <c r="NNK108" s="65"/>
      <c r="NNL108" s="47"/>
      <c r="NNM108" s="65"/>
      <c r="NNN108" s="65"/>
      <c r="NNO108" s="47"/>
      <c r="NNP108" s="927"/>
      <c r="NNQ108" s="65"/>
      <c r="NNR108" s="65"/>
      <c r="NNS108" s="47"/>
      <c r="NNT108" s="47"/>
      <c r="NNU108" s="47"/>
      <c r="NNV108" s="47"/>
      <c r="NNW108" s="593"/>
      <c r="NNX108" s="593"/>
      <c r="NNY108" s="143"/>
      <c r="NNZ108" s="143"/>
      <c r="NOA108" s="65"/>
      <c r="NOB108" s="65"/>
      <c r="NOC108" s="594"/>
      <c r="NOD108" s="65"/>
      <c r="NOE108" s="47"/>
      <c r="NOF108" s="47"/>
      <c r="NOG108" s="47"/>
      <c r="NOH108" s="59"/>
      <c r="NOI108" s="594"/>
      <c r="NOJ108" s="65"/>
      <c r="NOK108" s="7"/>
      <c r="NOL108" s="101"/>
      <c r="NOM108" s="13"/>
      <c r="NON108" s="13"/>
      <c r="NOO108" s="13"/>
      <c r="NOP108" s="13"/>
      <c r="NOQ108" s="61"/>
      <c r="NOR108" s="47"/>
      <c r="NOS108" s="47"/>
      <c r="NOT108" s="65"/>
      <c r="NOU108" s="47"/>
      <c r="NOV108" s="65"/>
      <c r="NOW108" s="65"/>
      <c r="NOX108" s="47"/>
      <c r="NOY108" s="927"/>
      <c r="NOZ108" s="65"/>
      <c r="NPA108" s="65"/>
      <c r="NPB108" s="47"/>
      <c r="NPC108" s="47"/>
      <c r="NPD108" s="47"/>
      <c r="NPE108" s="47"/>
      <c r="NPF108" s="593"/>
      <c r="NPG108" s="593"/>
      <c r="NPH108" s="143"/>
      <c r="NPI108" s="143"/>
      <c r="NPJ108" s="65"/>
      <c r="NPK108" s="65"/>
      <c r="NPL108" s="594"/>
      <c r="NPM108" s="65"/>
      <c r="NPN108" s="47"/>
      <c r="NPO108" s="47"/>
      <c r="NPP108" s="47"/>
      <c r="NPQ108" s="59"/>
      <c r="NPR108" s="594"/>
      <c r="NPS108" s="65"/>
      <c r="NPT108" s="7"/>
      <c r="NPU108" s="101"/>
      <c r="NPV108" s="13"/>
      <c r="NPW108" s="13"/>
      <c r="NPX108" s="13"/>
      <c r="NPY108" s="13"/>
      <c r="NPZ108" s="61"/>
      <c r="NQA108" s="47"/>
      <c r="NQB108" s="47"/>
      <c r="NQC108" s="65"/>
      <c r="NQD108" s="47"/>
      <c r="NQE108" s="65"/>
      <c r="NQF108" s="65"/>
      <c r="NQG108" s="47"/>
      <c r="NQH108" s="927"/>
      <c r="NQI108" s="65"/>
      <c r="NQJ108" s="65"/>
      <c r="NQK108" s="47"/>
      <c r="NQL108" s="47"/>
      <c r="NQM108" s="47"/>
      <c r="NQN108" s="47"/>
      <c r="NQO108" s="593"/>
      <c r="NQP108" s="593"/>
      <c r="NQQ108" s="143"/>
      <c r="NQR108" s="143"/>
      <c r="NQS108" s="65"/>
      <c r="NQT108" s="65"/>
      <c r="NQU108" s="594"/>
      <c r="NQV108" s="65"/>
      <c r="NQW108" s="47"/>
      <c r="NQX108" s="47"/>
      <c r="NQY108" s="47"/>
      <c r="NQZ108" s="59"/>
      <c r="NRA108" s="594"/>
      <c r="NRB108" s="65"/>
      <c r="NRC108" s="7"/>
      <c r="NRD108" s="101"/>
      <c r="NRE108" s="13"/>
      <c r="NRF108" s="13"/>
      <c r="NRG108" s="13"/>
      <c r="NRH108" s="13"/>
      <c r="NRI108" s="61"/>
      <c r="NRJ108" s="47"/>
      <c r="NRK108" s="47"/>
      <c r="NRL108" s="65"/>
      <c r="NRM108" s="47"/>
      <c r="NRN108" s="65"/>
      <c r="NRO108" s="65"/>
      <c r="NRP108" s="47"/>
      <c r="NRQ108" s="927"/>
      <c r="NRR108" s="65"/>
      <c r="NRS108" s="65"/>
      <c r="NRT108" s="47"/>
      <c r="NRU108" s="47"/>
      <c r="NRV108" s="47"/>
      <c r="NRW108" s="47"/>
      <c r="NRX108" s="593"/>
      <c r="NRY108" s="593"/>
      <c r="NRZ108" s="143"/>
      <c r="NSA108" s="143"/>
      <c r="NSB108" s="65"/>
      <c r="NSC108" s="65"/>
      <c r="NSD108" s="594"/>
      <c r="NSE108" s="65"/>
      <c r="NSF108" s="47"/>
      <c r="NSG108" s="47"/>
      <c r="NSH108" s="47"/>
      <c r="NSI108" s="59"/>
      <c r="NSJ108" s="594"/>
      <c r="NSK108" s="65"/>
      <c r="NSL108" s="7"/>
      <c r="NSM108" s="101"/>
      <c r="NSN108" s="13"/>
      <c r="NSO108" s="13"/>
      <c r="NSP108" s="13"/>
      <c r="NSQ108" s="13"/>
      <c r="NSR108" s="61"/>
      <c r="NSS108" s="47"/>
      <c r="NST108" s="47"/>
      <c r="NSU108" s="65"/>
      <c r="NSV108" s="47"/>
      <c r="NSW108" s="65"/>
      <c r="NSX108" s="65"/>
      <c r="NSY108" s="47"/>
      <c r="NSZ108" s="927"/>
      <c r="NTA108" s="65"/>
      <c r="NTB108" s="65"/>
      <c r="NTC108" s="47"/>
      <c r="NTD108" s="47"/>
      <c r="NTE108" s="47"/>
      <c r="NTF108" s="47"/>
      <c r="NTG108" s="593"/>
      <c r="NTH108" s="593"/>
      <c r="NTI108" s="143"/>
      <c r="NTJ108" s="143"/>
      <c r="NTK108" s="65"/>
      <c r="NTL108" s="65"/>
      <c r="NTM108" s="594"/>
      <c r="NTN108" s="65"/>
      <c r="NTO108" s="47"/>
      <c r="NTP108" s="47"/>
      <c r="NTQ108" s="47"/>
      <c r="NTR108" s="59"/>
      <c r="NTS108" s="594"/>
      <c r="NTT108" s="65"/>
      <c r="NTU108" s="7"/>
      <c r="NTV108" s="101"/>
      <c r="NTW108" s="13"/>
      <c r="NTX108" s="13"/>
      <c r="NTY108" s="13"/>
      <c r="NTZ108" s="13"/>
      <c r="NUA108" s="61"/>
      <c r="NUB108" s="47"/>
      <c r="NUC108" s="47"/>
      <c r="NUD108" s="65"/>
      <c r="NUE108" s="47"/>
      <c r="NUF108" s="65"/>
      <c r="NUG108" s="65"/>
      <c r="NUH108" s="47"/>
      <c r="NUI108" s="927"/>
      <c r="NUJ108" s="65"/>
      <c r="NUK108" s="65"/>
      <c r="NUL108" s="47"/>
      <c r="NUM108" s="47"/>
      <c r="NUN108" s="47"/>
      <c r="NUO108" s="47"/>
      <c r="NUP108" s="593"/>
      <c r="NUQ108" s="593"/>
      <c r="NUR108" s="143"/>
      <c r="NUS108" s="143"/>
      <c r="NUT108" s="65"/>
      <c r="NUU108" s="65"/>
      <c r="NUV108" s="594"/>
      <c r="NUW108" s="65"/>
      <c r="NUX108" s="47"/>
      <c r="NUY108" s="47"/>
      <c r="NUZ108" s="47"/>
      <c r="NVA108" s="59"/>
      <c r="NVB108" s="594"/>
      <c r="NVC108" s="65"/>
      <c r="NVD108" s="7"/>
      <c r="NVE108" s="101"/>
      <c r="NVF108" s="13"/>
      <c r="NVG108" s="13"/>
      <c r="NVH108" s="13"/>
      <c r="NVI108" s="13"/>
      <c r="NVJ108" s="61"/>
      <c r="NVK108" s="47"/>
      <c r="NVL108" s="47"/>
      <c r="NVM108" s="65"/>
      <c r="NVN108" s="47"/>
      <c r="NVO108" s="65"/>
      <c r="NVP108" s="65"/>
      <c r="NVQ108" s="47"/>
      <c r="NVR108" s="927"/>
      <c r="NVS108" s="65"/>
      <c r="NVT108" s="65"/>
      <c r="NVU108" s="47"/>
      <c r="NVV108" s="47"/>
      <c r="NVW108" s="47"/>
      <c r="NVX108" s="47"/>
      <c r="NVY108" s="593"/>
      <c r="NVZ108" s="593"/>
      <c r="NWA108" s="143"/>
      <c r="NWB108" s="143"/>
      <c r="NWC108" s="65"/>
      <c r="NWD108" s="65"/>
      <c r="NWE108" s="594"/>
      <c r="NWF108" s="65"/>
      <c r="NWG108" s="47"/>
      <c r="NWH108" s="47"/>
      <c r="NWI108" s="47"/>
      <c r="NWJ108" s="59"/>
      <c r="NWK108" s="594"/>
      <c r="NWL108" s="65"/>
      <c r="NWM108" s="7"/>
      <c r="NWN108" s="101"/>
      <c r="NWO108" s="13"/>
      <c r="NWP108" s="13"/>
      <c r="NWQ108" s="13"/>
      <c r="NWR108" s="13"/>
      <c r="NWS108" s="61"/>
      <c r="NWT108" s="47"/>
      <c r="NWU108" s="47"/>
      <c r="NWV108" s="65"/>
      <c r="NWW108" s="47"/>
      <c r="NWX108" s="65"/>
      <c r="NWY108" s="65"/>
      <c r="NWZ108" s="47"/>
      <c r="NXA108" s="927"/>
      <c r="NXB108" s="65"/>
      <c r="NXC108" s="65"/>
      <c r="NXD108" s="47"/>
      <c r="NXE108" s="47"/>
      <c r="NXF108" s="47"/>
      <c r="NXG108" s="47"/>
      <c r="NXH108" s="593"/>
      <c r="NXI108" s="593"/>
      <c r="NXJ108" s="143"/>
      <c r="NXK108" s="143"/>
      <c r="NXL108" s="65"/>
      <c r="NXM108" s="65"/>
      <c r="NXN108" s="594"/>
      <c r="NXO108" s="65"/>
      <c r="NXP108" s="47"/>
      <c r="NXQ108" s="47"/>
      <c r="NXR108" s="47"/>
      <c r="NXS108" s="59"/>
      <c r="NXT108" s="594"/>
      <c r="NXU108" s="65"/>
      <c r="NXV108" s="7"/>
      <c r="NXW108" s="101"/>
      <c r="NXX108" s="13"/>
      <c r="NXY108" s="13"/>
      <c r="NXZ108" s="13"/>
      <c r="NYA108" s="13"/>
      <c r="NYB108" s="61"/>
      <c r="NYC108" s="47"/>
      <c r="NYD108" s="47"/>
      <c r="NYE108" s="65"/>
      <c r="NYF108" s="47"/>
      <c r="NYG108" s="65"/>
      <c r="NYH108" s="65"/>
      <c r="NYI108" s="47"/>
      <c r="NYJ108" s="927"/>
      <c r="NYK108" s="65"/>
      <c r="NYL108" s="65"/>
      <c r="NYM108" s="47"/>
      <c r="NYN108" s="47"/>
      <c r="NYO108" s="47"/>
      <c r="NYP108" s="47"/>
      <c r="NYQ108" s="593"/>
      <c r="NYR108" s="593"/>
      <c r="NYS108" s="143"/>
      <c r="NYT108" s="143"/>
      <c r="NYU108" s="65"/>
      <c r="NYV108" s="65"/>
      <c r="NYW108" s="594"/>
      <c r="NYX108" s="65"/>
      <c r="NYY108" s="47"/>
      <c r="NYZ108" s="47"/>
      <c r="NZA108" s="47"/>
      <c r="NZB108" s="59"/>
      <c r="NZC108" s="594"/>
      <c r="NZD108" s="65"/>
      <c r="NZE108" s="7"/>
      <c r="NZF108" s="101"/>
      <c r="NZG108" s="13"/>
      <c r="NZH108" s="13"/>
      <c r="NZI108" s="13"/>
      <c r="NZJ108" s="13"/>
      <c r="NZK108" s="61"/>
      <c r="NZL108" s="47"/>
      <c r="NZM108" s="47"/>
      <c r="NZN108" s="65"/>
      <c r="NZO108" s="47"/>
      <c r="NZP108" s="65"/>
      <c r="NZQ108" s="65"/>
      <c r="NZR108" s="47"/>
      <c r="NZS108" s="927"/>
      <c r="NZT108" s="65"/>
      <c r="NZU108" s="65"/>
      <c r="NZV108" s="47"/>
      <c r="NZW108" s="47"/>
      <c r="NZX108" s="47"/>
      <c r="NZY108" s="47"/>
      <c r="NZZ108" s="593"/>
      <c r="OAA108" s="593"/>
      <c r="OAB108" s="143"/>
      <c r="OAC108" s="143"/>
      <c r="OAD108" s="65"/>
      <c r="OAE108" s="65"/>
      <c r="OAF108" s="594"/>
      <c r="OAG108" s="65"/>
      <c r="OAH108" s="47"/>
      <c r="OAI108" s="47"/>
      <c r="OAJ108" s="47"/>
      <c r="OAK108" s="59"/>
      <c r="OAL108" s="594"/>
      <c r="OAM108" s="65"/>
      <c r="OAN108" s="7"/>
      <c r="OAO108" s="101"/>
      <c r="OAP108" s="13"/>
      <c r="OAQ108" s="13"/>
      <c r="OAR108" s="13"/>
      <c r="OAS108" s="13"/>
      <c r="OAT108" s="61"/>
      <c r="OAU108" s="47"/>
      <c r="OAV108" s="47"/>
      <c r="OAW108" s="65"/>
      <c r="OAX108" s="47"/>
      <c r="OAY108" s="65"/>
      <c r="OAZ108" s="65"/>
      <c r="OBA108" s="47"/>
      <c r="OBB108" s="927"/>
      <c r="OBC108" s="65"/>
      <c r="OBD108" s="65"/>
      <c r="OBE108" s="47"/>
      <c r="OBF108" s="47"/>
      <c r="OBG108" s="47"/>
      <c r="OBH108" s="47"/>
      <c r="OBI108" s="593"/>
      <c r="OBJ108" s="593"/>
      <c r="OBK108" s="143"/>
      <c r="OBL108" s="143"/>
      <c r="OBM108" s="65"/>
      <c r="OBN108" s="65"/>
      <c r="OBO108" s="594"/>
      <c r="OBP108" s="65"/>
      <c r="OBQ108" s="47"/>
      <c r="OBR108" s="47"/>
      <c r="OBS108" s="47"/>
      <c r="OBT108" s="59"/>
      <c r="OBU108" s="594"/>
      <c r="OBV108" s="65"/>
      <c r="OBW108" s="7"/>
      <c r="OBX108" s="101"/>
      <c r="OBY108" s="13"/>
      <c r="OBZ108" s="13"/>
      <c r="OCA108" s="13"/>
      <c r="OCB108" s="13"/>
      <c r="OCC108" s="61"/>
      <c r="OCD108" s="47"/>
      <c r="OCE108" s="47"/>
      <c r="OCF108" s="65"/>
      <c r="OCG108" s="47"/>
      <c r="OCH108" s="65"/>
      <c r="OCI108" s="65"/>
      <c r="OCJ108" s="47"/>
      <c r="OCK108" s="927"/>
      <c r="OCL108" s="65"/>
      <c r="OCM108" s="65"/>
      <c r="OCN108" s="47"/>
      <c r="OCO108" s="47"/>
      <c r="OCP108" s="47"/>
      <c r="OCQ108" s="47"/>
      <c r="OCR108" s="593"/>
      <c r="OCS108" s="593"/>
      <c r="OCT108" s="143"/>
      <c r="OCU108" s="143"/>
      <c r="OCV108" s="65"/>
      <c r="OCW108" s="65"/>
      <c r="OCX108" s="594"/>
      <c r="OCY108" s="65"/>
      <c r="OCZ108" s="47"/>
      <c r="ODA108" s="47"/>
      <c r="ODB108" s="47"/>
      <c r="ODC108" s="59"/>
      <c r="ODD108" s="594"/>
      <c r="ODE108" s="65"/>
      <c r="ODF108" s="7"/>
      <c r="ODG108" s="101"/>
      <c r="ODH108" s="13"/>
      <c r="ODI108" s="13"/>
      <c r="ODJ108" s="13"/>
      <c r="ODK108" s="13"/>
      <c r="ODL108" s="61"/>
      <c r="ODM108" s="47"/>
      <c r="ODN108" s="47"/>
      <c r="ODO108" s="65"/>
      <c r="ODP108" s="47"/>
      <c r="ODQ108" s="65"/>
      <c r="ODR108" s="65"/>
      <c r="ODS108" s="47"/>
      <c r="ODT108" s="927"/>
      <c r="ODU108" s="65"/>
      <c r="ODV108" s="65"/>
      <c r="ODW108" s="47"/>
      <c r="ODX108" s="47"/>
      <c r="ODY108" s="47"/>
      <c r="ODZ108" s="47"/>
      <c r="OEA108" s="593"/>
      <c r="OEB108" s="593"/>
      <c r="OEC108" s="143"/>
      <c r="OED108" s="143"/>
      <c r="OEE108" s="65"/>
      <c r="OEF108" s="65"/>
      <c r="OEG108" s="594"/>
      <c r="OEH108" s="65"/>
      <c r="OEI108" s="47"/>
      <c r="OEJ108" s="47"/>
      <c r="OEK108" s="47"/>
      <c r="OEL108" s="59"/>
      <c r="OEM108" s="594"/>
      <c r="OEN108" s="65"/>
      <c r="OEO108" s="7"/>
      <c r="OEP108" s="101"/>
      <c r="OEQ108" s="13"/>
      <c r="OER108" s="13"/>
      <c r="OES108" s="13"/>
      <c r="OET108" s="13"/>
      <c r="OEU108" s="61"/>
      <c r="OEV108" s="47"/>
      <c r="OEW108" s="47"/>
      <c r="OEX108" s="65"/>
      <c r="OEY108" s="47"/>
      <c r="OEZ108" s="65"/>
      <c r="OFA108" s="65"/>
      <c r="OFB108" s="47"/>
      <c r="OFC108" s="927"/>
      <c r="OFD108" s="65"/>
      <c r="OFE108" s="65"/>
      <c r="OFF108" s="47"/>
      <c r="OFG108" s="47"/>
      <c r="OFH108" s="47"/>
      <c r="OFI108" s="47"/>
      <c r="OFJ108" s="593"/>
      <c r="OFK108" s="593"/>
      <c r="OFL108" s="143"/>
      <c r="OFM108" s="143"/>
      <c r="OFN108" s="65"/>
      <c r="OFO108" s="65"/>
      <c r="OFP108" s="594"/>
      <c r="OFQ108" s="65"/>
      <c r="OFR108" s="47"/>
      <c r="OFS108" s="47"/>
      <c r="OFT108" s="47"/>
      <c r="OFU108" s="59"/>
      <c r="OFV108" s="594"/>
      <c r="OFW108" s="65"/>
      <c r="OFX108" s="7"/>
      <c r="OFY108" s="101"/>
      <c r="OFZ108" s="13"/>
      <c r="OGA108" s="13"/>
      <c r="OGB108" s="13"/>
      <c r="OGC108" s="13"/>
      <c r="OGD108" s="61"/>
      <c r="OGE108" s="47"/>
      <c r="OGF108" s="47"/>
      <c r="OGG108" s="65"/>
      <c r="OGH108" s="47"/>
      <c r="OGI108" s="65"/>
      <c r="OGJ108" s="65"/>
      <c r="OGK108" s="47"/>
      <c r="OGL108" s="927"/>
      <c r="OGM108" s="65"/>
      <c r="OGN108" s="65"/>
      <c r="OGO108" s="47"/>
      <c r="OGP108" s="47"/>
      <c r="OGQ108" s="47"/>
      <c r="OGR108" s="47"/>
      <c r="OGS108" s="593"/>
      <c r="OGT108" s="593"/>
      <c r="OGU108" s="143"/>
      <c r="OGV108" s="143"/>
      <c r="OGW108" s="65"/>
      <c r="OGX108" s="65"/>
      <c r="OGY108" s="594"/>
      <c r="OGZ108" s="65"/>
      <c r="OHA108" s="47"/>
      <c r="OHB108" s="47"/>
      <c r="OHC108" s="47"/>
      <c r="OHD108" s="59"/>
      <c r="OHE108" s="594"/>
      <c r="OHF108" s="65"/>
      <c r="OHG108" s="7"/>
      <c r="OHH108" s="101"/>
      <c r="OHI108" s="13"/>
      <c r="OHJ108" s="13"/>
      <c r="OHK108" s="13"/>
      <c r="OHL108" s="13"/>
      <c r="OHM108" s="61"/>
      <c r="OHN108" s="47"/>
      <c r="OHO108" s="47"/>
      <c r="OHP108" s="65"/>
      <c r="OHQ108" s="47"/>
      <c r="OHR108" s="65"/>
      <c r="OHS108" s="65"/>
      <c r="OHT108" s="47"/>
      <c r="OHU108" s="927"/>
      <c r="OHV108" s="65"/>
      <c r="OHW108" s="65"/>
      <c r="OHX108" s="47"/>
      <c r="OHY108" s="47"/>
      <c r="OHZ108" s="47"/>
      <c r="OIA108" s="47"/>
      <c r="OIB108" s="593"/>
      <c r="OIC108" s="593"/>
      <c r="OID108" s="143"/>
      <c r="OIE108" s="143"/>
      <c r="OIF108" s="65"/>
      <c r="OIG108" s="65"/>
      <c r="OIH108" s="594"/>
      <c r="OII108" s="65"/>
      <c r="OIJ108" s="47"/>
      <c r="OIK108" s="47"/>
      <c r="OIL108" s="47"/>
      <c r="OIM108" s="59"/>
      <c r="OIN108" s="594"/>
      <c r="OIO108" s="65"/>
      <c r="OIP108" s="7"/>
      <c r="OIQ108" s="101"/>
      <c r="OIR108" s="13"/>
      <c r="OIS108" s="13"/>
      <c r="OIT108" s="13"/>
      <c r="OIU108" s="13"/>
      <c r="OIV108" s="61"/>
      <c r="OIW108" s="47"/>
      <c r="OIX108" s="47"/>
      <c r="OIY108" s="65"/>
      <c r="OIZ108" s="47"/>
      <c r="OJA108" s="65"/>
      <c r="OJB108" s="65"/>
      <c r="OJC108" s="47"/>
      <c r="OJD108" s="927"/>
      <c r="OJE108" s="65"/>
      <c r="OJF108" s="65"/>
      <c r="OJG108" s="47"/>
      <c r="OJH108" s="47"/>
      <c r="OJI108" s="47"/>
      <c r="OJJ108" s="47"/>
      <c r="OJK108" s="593"/>
      <c r="OJL108" s="593"/>
      <c r="OJM108" s="143"/>
      <c r="OJN108" s="143"/>
      <c r="OJO108" s="65"/>
      <c r="OJP108" s="65"/>
      <c r="OJQ108" s="594"/>
      <c r="OJR108" s="65"/>
      <c r="OJS108" s="47"/>
      <c r="OJT108" s="47"/>
      <c r="OJU108" s="47"/>
      <c r="OJV108" s="59"/>
      <c r="OJW108" s="594"/>
      <c r="OJX108" s="65"/>
      <c r="OJY108" s="7"/>
      <c r="OJZ108" s="101"/>
      <c r="OKA108" s="13"/>
      <c r="OKB108" s="13"/>
      <c r="OKC108" s="13"/>
      <c r="OKD108" s="13"/>
      <c r="OKE108" s="61"/>
      <c r="OKF108" s="47"/>
      <c r="OKG108" s="47"/>
      <c r="OKH108" s="65"/>
      <c r="OKI108" s="47"/>
      <c r="OKJ108" s="65"/>
      <c r="OKK108" s="65"/>
      <c r="OKL108" s="47"/>
      <c r="OKM108" s="927"/>
      <c r="OKN108" s="65"/>
      <c r="OKO108" s="65"/>
      <c r="OKP108" s="47"/>
      <c r="OKQ108" s="47"/>
      <c r="OKR108" s="47"/>
      <c r="OKS108" s="47"/>
      <c r="OKT108" s="593"/>
      <c r="OKU108" s="593"/>
      <c r="OKV108" s="143"/>
      <c r="OKW108" s="143"/>
      <c r="OKX108" s="65"/>
      <c r="OKY108" s="65"/>
      <c r="OKZ108" s="594"/>
      <c r="OLA108" s="65"/>
      <c r="OLB108" s="47"/>
      <c r="OLC108" s="47"/>
      <c r="OLD108" s="47"/>
      <c r="OLE108" s="59"/>
      <c r="OLF108" s="594"/>
      <c r="OLG108" s="65"/>
      <c r="OLH108" s="7"/>
      <c r="OLI108" s="101"/>
      <c r="OLJ108" s="13"/>
      <c r="OLK108" s="13"/>
      <c r="OLL108" s="13"/>
      <c r="OLM108" s="13"/>
      <c r="OLN108" s="61"/>
      <c r="OLO108" s="47"/>
      <c r="OLP108" s="47"/>
      <c r="OLQ108" s="65"/>
      <c r="OLR108" s="47"/>
      <c r="OLS108" s="65"/>
      <c r="OLT108" s="65"/>
      <c r="OLU108" s="47"/>
      <c r="OLV108" s="927"/>
      <c r="OLW108" s="65"/>
      <c r="OLX108" s="65"/>
      <c r="OLY108" s="47"/>
      <c r="OLZ108" s="47"/>
      <c r="OMA108" s="47"/>
      <c r="OMB108" s="47"/>
      <c r="OMC108" s="593"/>
      <c r="OMD108" s="593"/>
      <c r="OME108" s="143"/>
      <c r="OMF108" s="143"/>
      <c r="OMG108" s="65"/>
      <c r="OMH108" s="65"/>
      <c r="OMI108" s="594"/>
      <c r="OMJ108" s="65"/>
      <c r="OMK108" s="47"/>
      <c r="OML108" s="47"/>
      <c r="OMM108" s="47"/>
      <c r="OMN108" s="59"/>
      <c r="OMO108" s="594"/>
      <c r="OMP108" s="65"/>
      <c r="OMQ108" s="7"/>
      <c r="OMR108" s="101"/>
      <c r="OMS108" s="13"/>
      <c r="OMT108" s="13"/>
      <c r="OMU108" s="13"/>
      <c r="OMV108" s="13"/>
      <c r="OMW108" s="61"/>
      <c r="OMX108" s="47"/>
      <c r="OMY108" s="47"/>
      <c r="OMZ108" s="65"/>
      <c r="ONA108" s="47"/>
      <c r="ONB108" s="65"/>
      <c r="ONC108" s="65"/>
      <c r="OND108" s="47"/>
      <c r="ONE108" s="927"/>
      <c r="ONF108" s="65"/>
      <c r="ONG108" s="65"/>
      <c r="ONH108" s="47"/>
      <c r="ONI108" s="47"/>
      <c r="ONJ108" s="47"/>
      <c r="ONK108" s="47"/>
      <c r="ONL108" s="593"/>
      <c r="ONM108" s="593"/>
      <c r="ONN108" s="143"/>
      <c r="ONO108" s="143"/>
      <c r="ONP108" s="65"/>
      <c r="ONQ108" s="65"/>
      <c r="ONR108" s="594"/>
      <c r="ONS108" s="65"/>
      <c r="ONT108" s="47"/>
      <c r="ONU108" s="47"/>
      <c r="ONV108" s="47"/>
      <c r="ONW108" s="59"/>
      <c r="ONX108" s="594"/>
      <c r="ONY108" s="65"/>
      <c r="ONZ108" s="7"/>
      <c r="OOA108" s="101"/>
      <c r="OOB108" s="13"/>
      <c r="OOC108" s="13"/>
      <c r="OOD108" s="13"/>
      <c r="OOE108" s="13"/>
      <c r="OOF108" s="61"/>
      <c r="OOG108" s="47"/>
      <c r="OOH108" s="47"/>
      <c r="OOI108" s="65"/>
      <c r="OOJ108" s="47"/>
      <c r="OOK108" s="65"/>
      <c r="OOL108" s="65"/>
      <c r="OOM108" s="47"/>
      <c r="OON108" s="927"/>
      <c r="OOO108" s="65"/>
      <c r="OOP108" s="65"/>
      <c r="OOQ108" s="47"/>
      <c r="OOR108" s="47"/>
      <c r="OOS108" s="47"/>
      <c r="OOT108" s="47"/>
      <c r="OOU108" s="593"/>
      <c r="OOV108" s="593"/>
      <c r="OOW108" s="143"/>
      <c r="OOX108" s="143"/>
      <c r="OOY108" s="65"/>
      <c r="OOZ108" s="65"/>
      <c r="OPA108" s="594"/>
      <c r="OPB108" s="65"/>
      <c r="OPC108" s="47"/>
      <c r="OPD108" s="47"/>
      <c r="OPE108" s="47"/>
      <c r="OPF108" s="59"/>
      <c r="OPG108" s="594"/>
      <c r="OPH108" s="65"/>
      <c r="OPI108" s="7"/>
      <c r="OPJ108" s="101"/>
      <c r="OPK108" s="13"/>
      <c r="OPL108" s="13"/>
      <c r="OPM108" s="13"/>
      <c r="OPN108" s="13"/>
      <c r="OPO108" s="61"/>
      <c r="OPP108" s="47"/>
      <c r="OPQ108" s="47"/>
      <c r="OPR108" s="65"/>
      <c r="OPS108" s="47"/>
      <c r="OPT108" s="65"/>
      <c r="OPU108" s="65"/>
      <c r="OPV108" s="47"/>
      <c r="OPW108" s="927"/>
      <c r="OPX108" s="65"/>
      <c r="OPY108" s="65"/>
      <c r="OPZ108" s="47"/>
      <c r="OQA108" s="47"/>
      <c r="OQB108" s="47"/>
      <c r="OQC108" s="47"/>
      <c r="OQD108" s="593"/>
      <c r="OQE108" s="593"/>
      <c r="OQF108" s="143"/>
      <c r="OQG108" s="143"/>
      <c r="OQH108" s="65"/>
      <c r="OQI108" s="65"/>
      <c r="OQJ108" s="594"/>
      <c r="OQK108" s="65"/>
      <c r="OQL108" s="47"/>
      <c r="OQM108" s="47"/>
      <c r="OQN108" s="47"/>
      <c r="OQO108" s="59"/>
      <c r="OQP108" s="594"/>
      <c r="OQQ108" s="65"/>
      <c r="OQR108" s="7"/>
      <c r="OQS108" s="101"/>
      <c r="OQT108" s="13"/>
      <c r="OQU108" s="13"/>
      <c r="OQV108" s="13"/>
      <c r="OQW108" s="13"/>
      <c r="OQX108" s="61"/>
      <c r="OQY108" s="47"/>
      <c r="OQZ108" s="47"/>
      <c r="ORA108" s="65"/>
      <c r="ORB108" s="47"/>
      <c r="ORC108" s="65"/>
      <c r="ORD108" s="65"/>
      <c r="ORE108" s="47"/>
      <c r="ORF108" s="927"/>
      <c r="ORG108" s="65"/>
      <c r="ORH108" s="65"/>
      <c r="ORI108" s="47"/>
      <c r="ORJ108" s="47"/>
      <c r="ORK108" s="47"/>
      <c r="ORL108" s="47"/>
      <c r="ORM108" s="593"/>
      <c r="ORN108" s="593"/>
      <c r="ORO108" s="143"/>
      <c r="ORP108" s="143"/>
      <c r="ORQ108" s="65"/>
      <c r="ORR108" s="65"/>
      <c r="ORS108" s="594"/>
      <c r="ORT108" s="65"/>
      <c r="ORU108" s="47"/>
      <c r="ORV108" s="47"/>
      <c r="ORW108" s="47"/>
      <c r="ORX108" s="59"/>
      <c r="ORY108" s="594"/>
      <c r="ORZ108" s="65"/>
      <c r="OSA108" s="7"/>
      <c r="OSB108" s="101"/>
      <c r="OSC108" s="13"/>
      <c r="OSD108" s="13"/>
      <c r="OSE108" s="13"/>
      <c r="OSF108" s="13"/>
      <c r="OSG108" s="61"/>
      <c r="OSH108" s="47"/>
      <c r="OSI108" s="47"/>
      <c r="OSJ108" s="65"/>
      <c r="OSK108" s="47"/>
      <c r="OSL108" s="65"/>
      <c r="OSM108" s="65"/>
      <c r="OSN108" s="47"/>
      <c r="OSO108" s="927"/>
      <c r="OSP108" s="65"/>
      <c r="OSQ108" s="65"/>
      <c r="OSR108" s="47"/>
      <c r="OSS108" s="47"/>
      <c r="OST108" s="47"/>
      <c r="OSU108" s="47"/>
      <c r="OSV108" s="593"/>
      <c r="OSW108" s="593"/>
      <c r="OSX108" s="143"/>
      <c r="OSY108" s="143"/>
      <c r="OSZ108" s="65"/>
      <c r="OTA108" s="65"/>
      <c r="OTB108" s="594"/>
      <c r="OTC108" s="65"/>
      <c r="OTD108" s="47"/>
      <c r="OTE108" s="47"/>
      <c r="OTF108" s="47"/>
      <c r="OTG108" s="59"/>
      <c r="OTH108" s="594"/>
      <c r="OTI108" s="65"/>
      <c r="OTJ108" s="7"/>
      <c r="OTK108" s="101"/>
      <c r="OTL108" s="13"/>
      <c r="OTM108" s="13"/>
      <c r="OTN108" s="13"/>
      <c r="OTO108" s="13"/>
      <c r="OTP108" s="61"/>
      <c r="OTQ108" s="47"/>
      <c r="OTR108" s="47"/>
      <c r="OTS108" s="65"/>
      <c r="OTT108" s="47"/>
      <c r="OTU108" s="65"/>
      <c r="OTV108" s="65"/>
      <c r="OTW108" s="47"/>
      <c r="OTX108" s="927"/>
      <c r="OTY108" s="65"/>
      <c r="OTZ108" s="65"/>
      <c r="OUA108" s="47"/>
      <c r="OUB108" s="47"/>
      <c r="OUC108" s="47"/>
      <c r="OUD108" s="47"/>
      <c r="OUE108" s="593"/>
      <c r="OUF108" s="593"/>
      <c r="OUG108" s="143"/>
      <c r="OUH108" s="143"/>
      <c r="OUI108" s="65"/>
      <c r="OUJ108" s="65"/>
      <c r="OUK108" s="594"/>
      <c r="OUL108" s="65"/>
      <c r="OUM108" s="47"/>
      <c r="OUN108" s="47"/>
      <c r="OUO108" s="47"/>
      <c r="OUP108" s="59"/>
      <c r="OUQ108" s="594"/>
      <c r="OUR108" s="65"/>
      <c r="OUS108" s="7"/>
      <c r="OUT108" s="101"/>
      <c r="OUU108" s="13"/>
      <c r="OUV108" s="13"/>
      <c r="OUW108" s="13"/>
      <c r="OUX108" s="13"/>
      <c r="OUY108" s="61"/>
      <c r="OUZ108" s="47"/>
      <c r="OVA108" s="47"/>
      <c r="OVB108" s="65"/>
      <c r="OVC108" s="47"/>
      <c r="OVD108" s="65"/>
      <c r="OVE108" s="65"/>
      <c r="OVF108" s="47"/>
      <c r="OVG108" s="927"/>
      <c r="OVH108" s="65"/>
      <c r="OVI108" s="65"/>
      <c r="OVJ108" s="47"/>
      <c r="OVK108" s="47"/>
      <c r="OVL108" s="47"/>
      <c r="OVM108" s="47"/>
      <c r="OVN108" s="593"/>
      <c r="OVO108" s="593"/>
      <c r="OVP108" s="143"/>
      <c r="OVQ108" s="143"/>
      <c r="OVR108" s="65"/>
      <c r="OVS108" s="65"/>
      <c r="OVT108" s="594"/>
      <c r="OVU108" s="65"/>
      <c r="OVV108" s="47"/>
      <c r="OVW108" s="47"/>
      <c r="OVX108" s="47"/>
      <c r="OVY108" s="59"/>
      <c r="OVZ108" s="594"/>
      <c r="OWA108" s="65"/>
      <c r="OWB108" s="7"/>
      <c r="OWC108" s="101"/>
      <c r="OWD108" s="13"/>
      <c r="OWE108" s="13"/>
      <c r="OWF108" s="13"/>
      <c r="OWG108" s="13"/>
      <c r="OWH108" s="61"/>
      <c r="OWI108" s="47"/>
      <c r="OWJ108" s="47"/>
      <c r="OWK108" s="65"/>
      <c r="OWL108" s="47"/>
      <c r="OWM108" s="65"/>
      <c r="OWN108" s="65"/>
      <c r="OWO108" s="47"/>
      <c r="OWP108" s="927"/>
      <c r="OWQ108" s="65"/>
      <c r="OWR108" s="65"/>
      <c r="OWS108" s="47"/>
      <c r="OWT108" s="47"/>
      <c r="OWU108" s="47"/>
      <c r="OWV108" s="47"/>
      <c r="OWW108" s="593"/>
      <c r="OWX108" s="593"/>
      <c r="OWY108" s="143"/>
      <c r="OWZ108" s="143"/>
      <c r="OXA108" s="65"/>
      <c r="OXB108" s="65"/>
      <c r="OXC108" s="594"/>
      <c r="OXD108" s="65"/>
      <c r="OXE108" s="47"/>
      <c r="OXF108" s="47"/>
      <c r="OXG108" s="47"/>
      <c r="OXH108" s="59"/>
      <c r="OXI108" s="594"/>
      <c r="OXJ108" s="65"/>
      <c r="OXK108" s="7"/>
      <c r="OXL108" s="101"/>
      <c r="OXM108" s="13"/>
      <c r="OXN108" s="13"/>
      <c r="OXO108" s="13"/>
      <c r="OXP108" s="13"/>
      <c r="OXQ108" s="61"/>
      <c r="OXR108" s="47"/>
      <c r="OXS108" s="47"/>
      <c r="OXT108" s="65"/>
      <c r="OXU108" s="47"/>
      <c r="OXV108" s="65"/>
      <c r="OXW108" s="65"/>
      <c r="OXX108" s="47"/>
      <c r="OXY108" s="927"/>
      <c r="OXZ108" s="65"/>
      <c r="OYA108" s="65"/>
      <c r="OYB108" s="47"/>
      <c r="OYC108" s="47"/>
      <c r="OYD108" s="47"/>
      <c r="OYE108" s="47"/>
      <c r="OYF108" s="593"/>
      <c r="OYG108" s="593"/>
      <c r="OYH108" s="143"/>
      <c r="OYI108" s="143"/>
      <c r="OYJ108" s="65"/>
      <c r="OYK108" s="65"/>
      <c r="OYL108" s="594"/>
      <c r="OYM108" s="65"/>
      <c r="OYN108" s="47"/>
      <c r="OYO108" s="47"/>
      <c r="OYP108" s="47"/>
      <c r="OYQ108" s="59"/>
      <c r="OYR108" s="594"/>
      <c r="OYS108" s="65"/>
      <c r="OYT108" s="7"/>
      <c r="OYU108" s="101"/>
      <c r="OYV108" s="13"/>
      <c r="OYW108" s="13"/>
      <c r="OYX108" s="13"/>
      <c r="OYY108" s="13"/>
      <c r="OYZ108" s="61"/>
      <c r="OZA108" s="47"/>
      <c r="OZB108" s="47"/>
      <c r="OZC108" s="65"/>
      <c r="OZD108" s="47"/>
      <c r="OZE108" s="65"/>
      <c r="OZF108" s="65"/>
      <c r="OZG108" s="47"/>
      <c r="OZH108" s="927"/>
      <c r="OZI108" s="65"/>
      <c r="OZJ108" s="65"/>
      <c r="OZK108" s="47"/>
      <c r="OZL108" s="47"/>
      <c r="OZM108" s="47"/>
      <c r="OZN108" s="47"/>
      <c r="OZO108" s="593"/>
      <c r="OZP108" s="593"/>
      <c r="OZQ108" s="143"/>
      <c r="OZR108" s="143"/>
      <c r="OZS108" s="65"/>
      <c r="OZT108" s="65"/>
      <c r="OZU108" s="594"/>
      <c r="OZV108" s="65"/>
      <c r="OZW108" s="47"/>
      <c r="OZX108" s="47"/>
      <c r="OZY108" s="47"/>
      <c r="OZZ108" s="59"/>
      <c r="PAA108" s="594"/>
      <c r="PAB108" s="65"/>
      <c r="PAC108" s="7"/>
      <c r="PAD108" s="101"/>
      <c r="PAE108" s="13"/>
      <c r="PAF108" s="13"/>
      <c r="PAG108" s="13"/>
      <c r="PAH108" s="13"/>
      <c r="PAI108" s="61"/>
      <c r="PAJ108" s="47"/>
      <c r="PAK108" s="47"/>
      <c r="PAL108" s="65"/>
      <c r="PAM108" s="47"/>
      <c r="PAN108" s="65"/>
      <c r="PAO108" s="65"/>
      <c r="PAP108" s="47"/>
      <c r="PAQ108" s="927"/>
      <c r="PAR108" s="65"/>
      <c r="PAS108" s="65"/>
      <c r="PAT108" s="47"/>
      <c r="PAU108" s="47"/>
      <c r="PAV108" s="47"/>
      <c r="PAW108" s="47"/>
      <c r="PAX108" s="593"/>
      <c r="PAY108" s="593"/>
      <c r="PAZ108" s="143"/>
      <c r="PBA108" s="143"/>
      <c r="PBB108" s="65"/>
      <c r="PBC108" s="65"/>
      <c r="PBD108" s="594"/>
      <c r="PBE108" s="65"/>
      <c r="PBF108" s="47"/>
      <c r="PBG108" s="47"/>
      <c r="PBH108" s="47"/>
      <c r="PBI108" s="59"/>
      <c r="PBJ108" s="594"/>
      <c r="PBK108" s="65"/>
      <c r="PBL108" s="7"/>
      <c r="PBM108" s="101"/>
      <c r="PBN108" s="13"/>
      <c r="PBO108" s="13"/>
      <c r="PBP108" s="13"/>
      <c r="PBQ108" s="13"/>
      <c r="PBR108" s="61"/>
      <c r="PBS108" s="47"/>
      <c r="PBT108" s="47"/>
      <c r="PBU108" s="65"/>
      <c r="PBV108" s="47"/>
      <c r="PBW108" s="65"/>
      <c r="PBX108" s="65"/>
      <c r="PBY108" s="47"/>
      <c r="PBZ108" s="927"/>
      <c r="PCA108" s="65"/>
      <c r="PCB108" s="65"/>
      <c r="PCC108" s="47"/>
      <c r="PCD108" s="47"/>
      <c r="PCE108" s="47"/>
      <c r="PCF108" s="47"/>
      <c r="PCG108" s="593"/>
      <c r="PCH108" s="593"/>
      <c r="PCI108" s="143"/>
      <c r="PCJ108" s="143"/>
      <c r="PCK108" s="65"/>
      <c r="PCL108" s="65"/>
      <c r="PCM108" s="594"/>
      <c r="PCN108" s="65"/>
      <c r="PCO108" s="47"/>
      <c r="PCP108" s="47"/>
      <c r="PCQ108" s="47"/>
      <c r="PCR108" s="59"/>
      <c r="PCS108" s="594"/>
      <c r="PCT108" s="65"/>
      <c r="PCU108" s="7"/>
      <c r="PCV108" s="101"/>
      <c r="PCW108" s="13"/>
      <c r="PCX108" s="13"/>
      <c r="PCY108" s="13"/>
      <c r="PCZ108" s="13"/>
      <c r="PDA108" s="61"/>
      <c r="PDB108" s="47"/>
      <c r="PDC108" s="47"/>
      <c r="PDD108" s="65"/>
      <c r="PDE108" s="47"/>
      <c r="PDF108" s="65"/>
      <c r="PDG108" s="65"/>
      <c r="PDH108" s="47"/>
      <c r="PDI108" s="927"/>
      <c r="PDJ108" s="65"/>
      <c r="PDK108" s="65"/>
      <c r="PDL108" s="47"/>
      <c r="PDM108" s="47"/>
      <c r="PDN108" s="47"/>
      <c r="PDO108" s="47"/>
      <c r="PDP108" s="593"/>
      <c r="PDQ108" s="593"/>
      <c r="PDR108" s="143"/>
      <c r="PDS108" s="143"/>
      <c r="PDT108" s="65"/>
      <c r="PDU108" s="65"/>
      <c r="PDV108" s="594"/>
      <c r="PDW108" s="65"/>
      <c r="PDX108" s="47"/>
      <c r="PDY108" s="47"/>
      <c r="PDZ108" s="47"/>
      <c r="PEA108" s="59"/>
      <c r="PEB108" s="594"/>
      <c r="PEC108" s="65"/>
      <c r="PED108" s="7"/>
      <c r="PEE108" s="101"/>
      <c r="PEF108" s="13"/>
      <c r="PEG108" s="13"/>
      <c r="PEH108" s="13"/>
      <c r="PEI108" s="13"/>
      <c r="PEJ108" s="61"/>
      <c r="PEK108" s="47"/>
      <c r="PEL108" s="47"/>
      <c r="PEM108" s="65"/>
      <c r="PEN108" s="47"/>
      <c r="PEO108" s="65"/>
      <c r="PEP108" s="65"/>
      <c r="PEQ108" s="47"/>
      <c r="PER108" s="927"/>
      <c r="PES108" s="65"/>
      <c r="PET108" s="65"/>
      <c r="PEU108" s="47"/>
      <c r="PEV108" s="47"/>
      <c r="PEW108" s="47"/>
      <c r="PEX108" s="47"/>
      <c r="PEY108" s="593"/>
      <c r="PEZ108" s="593"/>
      <c r="PFA108" s="143"/>
      <c r="PFB108" s="143"/>
      <c r="PFC108" s="65"/>
      <c r="PFD108" s="65"/>
      <c r="PFE108" s="594"/>
      <c r="PFF108" s="65"/>
      <c r="PFG108" s="47"/>
      <c r="PFH108" s="47"/>
      <c r="PFI108" s="47"/>
      <c r="PFJ108" s="59"/>
      <c r="PFK108" s="594"/>
      <c r="PFL108" s="65"/>
      <c r="PFM108" s="7"/>
      <c r="PFN108" s="101"/>
      <c r="PFO108" s="13"/>
      <c r="PFP108" s="13"/>
      <c r="PFQ108" s="13"/>
      <c r="PFR108" s="13"/>
      <c r="PFS108" s="61"/>
      <c r="PFT108" s="47"/>
      <c r="PFU108" s="47"/>
      <c r="PFV108" s="65"/>
      <c r="PFW108" s="47"/>
      <c r="PFX108" s="65"/>
      <c r="PFY108" s="65"/>
      <c r="PFZ108" s="47"/>
      <c r="PGA108" s="927"/>
      <c r="PGB108" s="65"/>
      <c r="PGC108" s="65"/>
      <c r="PGD108" s="47"/>
      <c r="PGE108" s="47"/>
      <c r="PGF108" s="47"/>
      <c r="PGG108" s="47"/>
      <c r="PGH108" s="593"/>
      <c r="PGI108" s="593"/>
      <c r="PGJ108" s="143"/>
      <c r="PGK108" s="143"/>
      <c r="PGL108" s="65"/>
      <c r="PGM108" s="65"/>
      <c r="PGN108" s="594"/>
      <c r="PGO108" s="65"/>
      <c r="PGP108" s="47"/>
      <c r="PGQ108" s="47"/>
      <c r="PGR108" s="47"/>
      <c r="PGS108" s="59"/>
      <c r="PGT108" s="594"/>
      <c r="PGU108" s="65"/>
      <c r="PGV108" s="7"/>
      <c r="PGW108" s="101"/>
      <c r="PGX108" s="13"/>
      <c r="PGY108" s="13"/>
      <c r="PGZ108" s="13"/>
      <c r="PHA108" s="13"/>
      <c r="PHB108" s="61"/>
      <c r="PHC108" s="47"/>
      <c r="PHD108" s="47"/>
      <c r="PHE108" s="65"/>
      <c r="PHF108" s="47"/>
      <c r="PHG108" s="65"/>
      <c r="PHH108" s="65"/>
      <c r="PHI108" s="47"/>
      <c r="PHJ108" s="927"/>
      <c r="PHK108" s="65"/>
      <c r="PHL108" s="65"/>
      <c r="PHM108" s="47"/>
      <c r="PHN108" s="47"/>
      <c r="PHO108" s="47"/>
      <c r="PHP108" s="47"/>
      <c r="PHQ108" s="593"/>
      <c r="PHR108" s="593"/>
      <c r="PHS108" s="143"/>
      <c r="PHT108" s="143"/>
      <c r="PHU108" s="65"/>
      <c r="PHV108" s="65"/>
      <c r="PHW108" s="594"/>
      <c r="PHX108" s="65"/>
      <c r="PHY108" s="47"/>
      <c r="PHZ108" s="47"/>
      <c r="PIA108" s="47"/>
      <c r="PIB108" s="59"/>
      <c r="PIC108" s="594"/>
      <c r="PID108" s="65"/>
      <c r="PIE108" s="7"/>
      <c r="PIF108" s="101"/>
      <c r="PIG108" s="13"/>
      <c r="PIH108" s="13"/>
      <c r="PII108" s="13"/>
      <c r="PIJ108" s="13"/>
      <c r="PIK108" s="61"/>
      <c r="PIL108" s="47"/>
      <c r="PIM108" s="47"/>
      <c r="PIN108" s="65"/>
      <c r="PIO108" s="47"/>
      <c r="PIP108" s="65"/>
      <c r="PIQ108" s="65"/>
      <c r="PIR108" s="47"/>
      <c r="PIS108" s="927"/>
      <c r="PIT108" s="65"/>
      <c r="PIU108" s="65"/>
      <c r="PIV108" s="47"/>
      <c r="PIW108" s="47"/>
      <c r="PIX108" s="47"/>
      <c r="PIY108" s="47"/>
      <c r="PIZ108" s="593"/>
      <c r="PJA108" s="593"/>
      <c r="PJB108" s="143"/>
      <c r="PJC108" s="143"/>
      <c r="PJD108" s="65"/>
      <c r="PJE108" s="65"/>
      <c r="PJF108" s="594"/>
      <c r="PJG108" s="65"/>
      <c r="PJH108" s="47"/>
      <c r="PJI108" s="47"/>
      <c r="PJJ108" s="47"/>
      <c r="PJK108" s="59"/>
      <c r="PJL108" s="594"/>
      <c r="PJM108" s="65"/>
      <c r="PJN108" s="7"/>
      <c r="PJO108" s="101"/>
      <c r="PJP108" s="13"/>
      <c r="PJQ108" s="13"/>
      <c r="PJR108" s="13"/>
      <c r="PJS108" s="13"/>
      <c r="PJT108" s="61"/>
      <c r="PJU108" s="47"/>
      <c r="PJV108" s="47"/>
      <c r="PJW108" s="65"/>
      <c r="PJX108" s="47"/>
      <c r="PJY108" s="65"/>
      <c r="PJZ108" s="65"/>
      <c r="PKA108" s="47"/>
      <c r="PKB108" s="927"/>
      <c r="PKC108" s="65"/>
      <c r="PKD108" s="65"/>
      <c r="PKE108" s="47"/>
      <c r="PKF108" s="47"/>
      <c r="PKG108" s="47"/>
      <c r="PKH108" s="47"/>
      <c r="PKI108" s="593"/>
      <c r="PKJ108" s="593"/>
      <c r="PKK108" s="143"/>
      <c r="PKL108" s="143"/>
      <c r="PKM108" s="65"/>
      <c r="PKN108" s="65"/>
      <c r="PKO108" s="594"/>
      <c r="PKP108" s="65"/>
      <c r="PKQ108" s="47"/>
      <c r="PKR108" s="47"/>
      <c r="PKS108" s="47"/>
      <c r="PKT108" s="59"/>
      <c r="PKU108" s="594"/>
      <c r="PKV108" s="65"/>
      <c r="PKW108" s="7"/>
      <c r="PKX108" s="101"/>
      <c r="PKY108" s="13"/>
      <c r="PKZ108" s="13"/>
      <c r="PLA108" s="13"/>
      <c r="PLB108" s="13"/>
      <c r="PLC108" s="61"/>
      <c r="PLD108" s="47"/>
      <c r="PLE108" s="47"/>
      <c r="PLF108" s="65"/>
      <c r="PLG108" s="47"/>
      <c r="PLH108" s="65"/>
      <c r="PLI108" s="65"/>
      <c r="PLJ108" s="47"/>
      <c r="PLK108" s="927"/>
      <c r="PLL108" s="65"/>
      <c r="PLM108" s="65"/>
      <c r="PLN108" s="47"/>
      <c r="PLO108" s="47"/>
      <c r="PLP108" s="47"/>
      <c r="PLQ108" s="47"/>
      <c r="PLR108" s="593"/>
      <c r="PLS108" s="593"/>
      <c r="PLT108" s="143"/>
      <c r="PLU108" s="143"/>
      <c r="PLV108" s="65"/>
      <c r="PLW108" s="65"/>
      <c r="PLX108" s="594"/>
      <c r="PLY108" s="65"/>
      <c r="PLZ108" s="47"/>
      <c r="PMA108" s="47"/>
      <c r="PMB108" s="47"/>
      <c r="PMC108" s="59"/>
      <c r="PMD108" s="594"/>
      <c r="PME108" s="65"/>
      <c r="PMF108" s="7"/>
      <c r="PMG108" s="101"/>
      <c r="PMH108" s="13"/>
      <c r="PMI108" s="13"/>
      <c r="PMJ108" s="13"/>
      <c r="PMK108" s="13"/>
      <c r="PML108" s="61"/>
      <c r="PMM108" s="47"/>
      <c r="PMN108" s="47"/>
      <c r="PMO108" s="65"/>
      <c r="PMP108" s="47"/>
      <c r="PMQ108" s="65"/>
      <c r="PMR108" s="65"/>
      <c r="PMS108" s="47"/>
      <c r="PMT108" s="927"/>
      <c r="PMU108" s="65"/>
      <c r="PMV108" s="65"/>
      <c r="PMW108" s="47"/>
      <c r="PMX108" s="47"/>
      <c r="PMY108" s="47"/>
      <c r="PMZ108" s="47"/>
      <c r="PNA108" s="593"/>
      <c r="PNB108" s="593"/>
      <c r="PNC108" s="143"/>
      <c r="PND108" s="143"/>
      <c r="PNE108" s="65"/>
      <c r="PNF108" s="65"/>
      <c r="PNG108" s="594"/>
      <c r="PNH108" s="65"/>
      <c r="PNI108" s="47"/>
      <c r="PNJ108" s="47"/>
      <c r="PNK108" s="47"/>
      <c r="PNL108" s="59"/>
      <c r="PNM108" s="594"/>
      <c r="PNN108" s="65"/>
      <c r="PNO108" s="7"/>
      <c r="PNP108" s="101"/>
      <c r="PNQ108" s="13"/>
      <c r="PNR108" s="13"/>
      <c r="PNS108" s="13"/>
      <c r="PNT108" s="13"/>
      <c r="PNU108" s="61"/>
      <c r="PNV108" s="47"/>
      <c r="PNW108" s="47"/>
      <c r="PNX108" s="65"/>
      <c r="PNY108" s="47"/>
      <c r="PNZ108" s="65"/>
      <c r="POA108" s="65"/>
      <c r="POB108" s="47"/>
      <c r="POC108" s="927"/>
      <c r="POD108" s="65"/>
      <c r="POE108" s="65"/>
      <c r="POF108" s="47"/>
      <c r="POG108" s="47"/>
      <c r="POH108" s="47"/>
      <c r="POI108" s="47"/>
      <c r="POJ108" s="593"/>
      <c r="POK108" s="593"/>
      <c r="POL108" s="143"/>
      <c r="POM108" s="143"/>
      <c r="PON108" s="65"/>
      <c r="POO108" s="65"/>
      <c r="POP108" s="594"/>
      <c r="POQ108" s="65"/>
      <c r="POR108" s="47"/>
      <c r="POS108" s="47"/>
      <c r="POT108" s="47"/>
      <c r="POU108" s="59"/>
      <c r="POV108" s="594"/>
      <c r="POW108" s="65"/>
      <c r="POX108" s="7"/>
      <c r="POY108" s="101"/>
      <c r="POZ108" s="13"/>
      <c r="PPA108" s="13"/>
      <c r="PPB108" s="13"/>
      <c r="PPC108" s="13"/>
      <c r="PPD108" s="61"/>
      <c r="PPE108" s="47"/>
      <c r="PPF108" s="47"/>
      <c r="PPG108" s="65"/>
      <c r="PPH108" s="47"/>
      <c r="PPI108" s="65"/>
      <c r="PPJ108" s="65"/>
      <c r="PPK108" s="47"/>
      <c r="PPL108" s="927"/>
      <c r="PPM108" s="65"/>
      <c r="PPN108" s="65"/>
      <c r="PPO108" s="47"/>
      <c r="PPP108" s="47"/>
      <c r="PPQ108" s="47"/>
      <c r="PPR108" s="47"/>
      <c r="PPS108" s="593"/>
      <c r="PPT108" s="593"/>
      <c r="PPU108" s="143"/>
      <c r="PPV108" s="143"/>
      <c r="PPW108" s="65"/>
      <c r="PPX108" s="65"/>
      <c r="PPY108" s="594"/>
      <c r="PPZ108" s="65"/>
      <c r="PQA108" s="47"/>
      <c r="PQB108" s="47"/>
      <c r="PQC108" s="47"/>
      <c r="PQD108" s="59"/>
      <c r="PQE108" s="594"/>
      <c r="PQF108" s="65"/>
      <c r="PQG108" s="7"/>
      <c r="PQH108" s="101"/>
      <c r="PQI108" s="13"/>
      <c r="PQJ108" s="13"/>
      <c r="PQK108" s="13"/>
      <c r="PQL108" s="13"/>
      <c r="PQM108" s="61"/>
      <c r="PQN108" s="47"/>
      <c r="PQO108" s="47"/>
      <c r="PQP108" s="65"/>
      <c r="PQQ108" s="47"/>
      <c r="PQR108" s="65"/>
      <c r="PQS108" s="65"/>
      <c r="PQT108" s="47"/>
      <c r="PQU108" s="927"/>
      <c r="PQV108" s="65"/>
      <c r="PQW108" s="65"/>
      <c r="PQX108" s="47"/>
      <c r="PQY108" s="47"/>
      <c r="PQZ108" s="47"/>
      <c r="PRA108" s="47"/>
      <c r="PRB108" s="593"/>
      <c r="PRC108" s="593"/>
      <c r="PRD108" s="143"/>
      <c r="PRE108" s="143"/>
      <c r="PRF108" s="65"/>
      <c r="PRG108" s="65"/>
      <c r="PRH108" s="594"/>
      <c r="PRI108" s="65"/>
      <c r="PRJ108" s="47"/>
      <c r="PRK108" s="47"/>
      <c r="PRL108" s="47"/>
      <c r="PRM108" s="59"/>
      <c r="PRN108" s="594"/>
      <c r="PRO108" s="65"/>
      <c r="PRP108" s="7"/>
      <c r="PRQ108" s="101"/>
      <c r="PRR108" s="13"/>
      <c r="PRS108" s="13"/>
      <c r="PRT108" s="13"/>
      <c r="PRU108" s="13"/>
      <c r="PRV108" s="61"/>
      <c r="PRW108" s="47"/>
      <c r="PRX108" s="47"/>
      <c r="PRY108" s="65"/>
      <c r="PRZ108" s="47"/>
      <c r="PSA108" s="65"/>
      <c r="PSB108" s="65"/>
      <c r="PSC108" s="47"/>
      <c r="PSD108" s="927"/>
      <c r="PSE108" s="65"/>
      <c r="PSF108" s="65"/>
      <c r="PSG108" s="47"/>
      <c r="PSH108" s="47"/>
      <c r="PSI108" s="47"/>
      <c r="PSJ108" s="47"/>
      <c r="PSK108" s="593"/>
      <c r="PSL108" s="593"/>
      <c r="PSM108" s="143"/>
      <c r="PSN108" s="143"/>
      <c r="PSO108" s="65"/>
      <c r="PSP108" s="65"/>
      <c r="PSQ108" s="594"/>
      <c r="PSR108" s="65"/>
      <c r="PSS108" s="47"/>
      <c r="PST108" s="47"/>
      <c r="PSU108" s="47"/>
      <c r="PSV108" s="59"/>
      <c r="PSW108" s="594"/>
      <c r="PSX108" s="65"/>
      <c r="PSY108" s="7"/>
      <c r="PSZ108" s="101"/>
      <c r="PTA108" s="13"/>
      <c r="PTB108" s="13"/>
      <c r="PTC108" s="13"/>
      <c r="PTD108" s="13"/>
      <c r="PTE108" s="61"/>
      <c r="PTF108" s="47"/>
      <c r="PTG108" s="47"/>
      <c r="PTH108" s="65"/>
      <c r="PTI108" s="47"/>
      <c r="PTJ108" s="65"/>
      <c r="PTK108" s="65"/>
      <c r="PTL108" s="47"/>
      <c r="PTM108" s="927"/>
      <c r="PTN108" s="65"/>
      <c r="PTO108" s="65"/>
      <c r="PTP108" s="47"/>
      <c r="PTQ108" s="47"/>
      <c r="PTR108" s="47"/>
      <c r="PTS108" s="47"/>
      <c r="PTT108" s="593"/>
      <c r="PTU108" s="593"/>
      <c r="PTV108" s="143"/>
      <c r="PTW108" s="143"/>
      <c r="PTX108" s="65"/>
      <c r="PTY108" s="65"/>
      <c r="PTZ108" s="594"/>
      <c r="PUA108" s="65"/>
      <c r="PUB108" s="47"/>
      <c r="PUC108" s="47"/>
      <c r="PUD108" s="47"/>
      <c r="PUE108" s="59"/>
      <c r="PUF108" s="594"/>
      <c r="PUG108" s="65"/>
      <c r="PUH108" s="7"/>
      <c r="PUI108" s="101"/>
      <c r="PUJ108" s="13"/>
      <c r="PUK108" s="13"/>
      <c r="PUL108" s="13"/>
      <c r="PUM108" s="13"/>
      <c r="PUN108" s="61"/>
      <c r="PUO108" s="47"/>
      <c r="PUP108" s="47"/>
      <c r="PUQ108" s="65"/>
      <c r="PUR108" s="47"/>
      <c r="PUS108" s="65"/>
      <c r="PUT108" s="65"/>
      <c r="PUU108" s="47"/>
      <c r="PUV108" s="927"/>
      <c r="PUW108" s="65"/>
      <c r="PUX108" s="65"/>
      <c r="PUY108" s="47"/>
      <c r="PUZ108" s="47"/>
      <c r="PVA108" s="47"/>
      <c r="PVB108" s="47"/>
      <c r="PVC108" s="593"/>
      <c r="PVD108" s="593"/>
      <c r="PVE108" s="143"/>
      <c r="PVF108" s="143"/>
      <c r="PVG108" s="65"/>
      <c r="PVH108" s="65"/>
      <c r="PVI108" s="594"/>
      <c r="PVJ108" s="65"/>
      <c r="PVK108" s="47"/>
      <c r="PVL108" s="47"/>
      <c r="PVM108" s="47"/>
      <c r="PVN108" s="59"/>
      <c r="PVO108" s="594"/>
      <c r="PVP108" s="65"/>
      <c r="PVQ108" s="7"/>
      <c r="PVR108" s="101"/>
      <c r="PVS108" s="13"/>
      <c r="PVT108" s="13"/>
      <c r="PVU108" s="13"/>
      <c r="PVV108" s="13"/>
      <c r="PVW108" s="61"/>
      <c r="PVX108" s="47"/>
      <c r="PVY108" s="47"/>
      <c r="PVZ108" s="65"/>
      <c r="PWA108" s="47"/>
      <c r="PWB108" s="65"/>
      <c r="PWC108" s="65"/>
      <c r="PWD108" s="47"/>
      <c r="PWE108" s="927"/>
      <c r="PWF108" s="65"/>
      <c r="PWG108" s="65"/>
      <c r="PWH108" s="47"/>
      <c r="PWI108" s="47"/>
      <c r="PWJ108" s="47"/>
      <c r="PWK108" s="47"/>
      <c r="PWL108" s="593"/>
      <c r="PWM108" s="593"/>
      <c r="PWN108" s="143"/>
      <c r="PWO108" s="143"/>
      <c r="PWP108" s="65"/>
      <c r="PWQ108" s="65"/>
      <c r="PWR108" s="594"/>
      <c r="PWS108" s="65"/>
      <c r="PWT108" s="47"/>
      <c r="PWU108" s="47"/>
      <c r="PWV108" s="47"/>
      <c r="PWW108" s="59"/>
      <c r="PWX108" s="594"/>
      <c r="PWY108" s="65"/>
      <c r="PWZ108" s="7"/>
      <c r="PXA108" s="101"/>
      <c r="PXB108" s="13"/>
      <c r="PXC108" s="13"/>
      <c r="PXD108" s="13"/>
      <c r="PXE108" s="13"/>
      <c r="PXF108" s="61"/>
      <c r="PXG108" s="47"/>
      <c r="PXH108" s="47"/>
      <c r="PXI108" s="65"/>
      <c r="PXJ108" s="47"/>
      <c r="PXK108" s="65"/>
      <c r="PXL108" s="65"/>
      <c r="PXM108" s="47"/>
      <c r="PXN108" s="927"/>
      <c r="PXO108" s="65"/>
      <c r="PXP108" s="65"/>
      <c r="PXQ108" s="47"/>
      <c r="PXR108" s="47"/>
      <c r="PXS108" s="47"/>
      <c r="PXT108" s="47"/>
      <c r="PXU108" s="593"/>
      <c r="PXV108" s="593"/>
      <c r="PXW108" s="143"/>
      <c r="PXX108" s="143"/>
      <c r="PXY108" s="65"/>
      <c r="PXZ108" s="65"/>
      <c r="PYA108" s="594"/>
      <c r="PYB108" s="65"/>
      <c r="PYC108" s="47"/>
      <c r="PYD108" s="47"/>
      <c r="PYE108" s="47"/>
      <c r="PYF108" s="59"/>
      <c r="PYG108" s="594"/>
      <c r="PYH108" s="65"/>
      <c r="PYI108" s="7"/>
      <c r="PYJ108" s="101"/>
      <c r="PYK108" s="13"/>
      <c r="PYL108" s="13"/>
      <c r="PYM108" s="13"/>
      <c r="PYN108" s="13"/>
      <c r="PYO108" s="61"/>
      <c r="PYP108" s="47"/>
      <c r="PYQ108" s="47"/>
      <c r="PYR108" s="65"/>
      <c r="PYS108" s="47"/>
      <c r="PYT108" s="65"/>
      <c r="PYU108" s="65"/>
      <c r="PYV108" s="47"/>
      <c r="PYW108" s="927"/>
      <c r="PYX108" s="65"/>
      <c r="PYY108" s="65"/>
      <c r="PYZ108" s="47"/>
      <c r="PZA108" s="47"/>
      <c r="PZB108" s="47"/>
      <c r="PZC108" s="47"/>
      <c r="PZD108" s="593"/>
      <c r="PZE108" s="593"/>
      <c r="PZF108" s="143"/>
      <c r="PZG108" s="143"/>
      <c r="PZH108" s="65"/>
      <c r="PZI108" s="65"/>
      <c r="PZJ108" s="594"/>
      <c r="PZK108" s="65"/>
      <c r="PZL108" s="47"/>
      <c r="PZM108" s="47"/>
      <c r="PZN108" s="47"/>
      <c r="PZO108" s="59"/>
      <c r="PZP108" s="594"/>
      <c r="PZQ108" s="65"/>
      <c r="PZR108" s="7"/>
      <c r="PZS108" s="101"/>
      <c r="PZT108" s="13"/>
      <c r="PZU108" s="13"/>
      <c r="PZV108" s="13"/>
      <c r="PZW108" s="13"/>
      <c r="PZX108" s="61"/>
      <c r="PZY108" s="47"/>
      <c r="PZZ108" s="47"/>
      <c r="QAA108" s="65"/>
      <c r="QAB108" s="47"/>
      <c r="QAC108" s="65"/>
      <c r="QAD108" s="65"/>
      <c r="QAE108" s="47"/>
      <c r="QAF108" s="927"/>
      <c r="QAG108" s="65"/>
      <c r="QAH108" s="65"/>
      <c r="QAI108" s="47"/>
      <c r="QAJ108" s="47"/>
      <c r="QAK108" s="47"/>
      <c r="QAL108" s="47"/>
      <c r="QAM108" s="593"/>
      <c r="QAN108" s="593"/>
      <c r="QAO108" s="143"/>
      <c r="QAP108" s="143"/>
      <c r="QAQ108" s="65"/>
      <c r="QAR108" s="65"/>
      <c r="QAS108" s="594"/>
      <c r="QAT108" s="65"/>
      <c r="QAU108" s="47"/>
      <c r="QAV108" s="47"/>
      <c r="QAW108" s="47"/>
      <c r="QAX108" s="59"/>
      <c r="QAY108" s="594"/>
      <c r="QAZ108" s="65"/>
      <c r="QBA108" s="7"/>
      <c r="QBB108" s="101"/>
      <c r="QBC108" s="13"/>
      <c r="QBD108" s="13"/>
      <c r="QBE108" s="13"/>
      <c r="QBF108" s="13"/>
      <c r="QBG108" s="61"/>
      <c r="QBH108" s="47"/>
      <c r="QBI108" s="47"/>
      <c r="QBJ108" s="65"/>
      <c r="QBK108" s="47"/>
      <c r="QBL108" s="65"/>
      <c r="QBM108" s="65"/>
      <c r="QBN108" s="47"/>
      <c r="QBO108" s="927"/>
      <c r="QBP108" s="65"/>
      <c r="QBQ108" s="65"/>
      <c r="QBR108" s="47"/>
      <c r="QBS108" s="47"/>
      <c r="QBT108" s="47"/>
      <c r="QBU108" s="47"/>
      <c r="QBV108" s="593"/>
      <c r="QBW108" s="593"/>
      <c r="QBX108" s="143"/>
      <c r="QBY108" s="143"/>
      <c r="QBZ108" s="65"/>
      <c r="QCA108" s="65"/>
      <c r="QCB108" s="594"/>
      <c r="QCC108" s="65"/>
      <c r="QCD108" s="47"/>
      <c r="QCE108" s="47"/>
      <c r="QCF108" s="47"/>
      <c r="QCG108" s="59"/>
      <c r="QCH108" s="594"/>
      <c r="QCI108" s="65"/>
      <c r="QCJ108" s="7"/>
      <c r="QCK108" s="101"/>
      <c r="QCL108" s="13"/>
      <c r="QCM108" s="13"/>
      <c r="QCN108" s="13"/>
      <c r="QCO108" s="13"/>
      <c r="QCP108" s="61"/>
      <c r="QCQ108" s="47"/>
      <c r="QCR108" s="47"/>
      <c r="QCS108" s="65"/>
      <c r="QCT108" s="47"/>
      <c r="QCU108" s="65"/>
      <c r="QCV108" s="65"/>
      <c r="QCW108" s="47"/>
      <c r="QCX108" s="927"/>
      <c r="QCY108" s="65"/>
      <c r="QCZ108" s="65"/>
      <c r="QDA108" s="47"/>
      <c r="QDB108" s="47"/>
      <c r="QDC108" s="47"/>
      <c r="QDD108" s="47"/>
      <c r="QDE108" s="593"/>
      <c r="QDF108" s="593"/>
      <c r="QDG108" s="143"/>
      <c r="QDH108" s="143"/>
      <c r="QDI108" s="65"/>
      <c r="QDJ108" s="65"/>
      <c r="QDK108" s="594"/>
      <c r="QDL108" s="65"/>
      <c r="QDM108" s="47"/>
      <c r="QDN108" s="47"/>
      <c r="QDO108" s="47"/>
      <c r="QDP108" s="59"/>
      <c r="QDQ108" s="594"/>
      <c r="QDR108" s="65"/>
      <c r="QDS108" s="7"/>
      <c r="QDT108" s="101"/>
      <c r="QDU108" s="13"/>
      <c r="QDV108" s="13"/>
      <c r="QDW108" s="13"/>
      <c r="QDX108" s="13"/>
      <c r="QDY108" s="61"/>
      <c r="QDZ108" s="47"/>
      <c r="QEA108" s="47"/>
      <c r="QEB108" s="65"/>
      <c r="QEC108" s="47"/>
      <c r="QED108" s="65"/>
      <c r="QEE108" s="65"/>
      <c r="QEF108" s="47"/>
      <c r="QEG108" s="927"/>
      <c r="QEH108" s="65"/>
      <c r="QEI108" s="65"/>
      <c r="QEJ108" s="47"/>
      <c r="QEK108" s="47"/>
      <c r="QEL108" s="47"/>
      <c r="QEM108" s="47"/>
      <c r="QEN108" s="593"/>
      <c r="QEO108" s="593"/>
      <c r="QEP108" s="143"/>
      <c r="QEQ108" s="143"/>
      <c r="QER108" s="65"/>
      <c r="QES108" s="65"/>
      <c r="QET108" s="594"/>
      <c r="QEU108" s="65"/>
      <c r="QEV108" s="47"/>
      <c r="QEW108" s="47"/>
      <c r="QEX108" s="47"/>
      <c r="QEY108" s="59"/>
      <c r="QEZ108" s="594"/>
      <c r="QFA108" s="65"/>
      <c r="QFB108" s="7"/>
      <c r="QFC108" s="101"/>
      <c r="QFD108" s="13"/>
      <c r="QFE108" s="13"/>
      <c r="QFF108" s="13"/>
      <c r="QFG108" s="13"/>
      <c r="QFH108" s="61"/>
      <c r="QFI108" s="47"/>
      <c r="QFJ108" s="47"/>
      <c r="QFK108" s="65"/>
      <c r="QFL108" s="47"/>
      <c r="QFM108" s="65"/>
      <c r="QFN108" s="65"/>
      <c r="QFO108" s="47"/>
      <c r="QFP108" s="927"/>
      <c r="QFQ108" s="65"/>
      <c r="QFR108" s="65"/>
      <c r="QFS108" s="47"/>
      <c r="QFT108" s="47"/>
      <c r="QFU108" s="47"/>
      <c r="QFV108" s="47"/>
      <c r="QFW108" s="593"/>
      <c r="QFX108" s="593"/>
      <c r="QFY108" s="143"/>
      <c r="QFZ108" s="143"/>
      <c r="QGA108" s="65"/>
      <c r="QGB108" s="65"/>
      <c r="QGC108" s="594"/>
      <c r="QGD108" s="65"/>
      <c r="QGE108" s="47"/>
      <c r="QGF108" s="47"/>
      <c r="QGG108" s="47"/>
      <c r="QGH108" s="59"/>
      <c r="QGI108" s="594"/>
      <c r="QGJ108" s="65"/>
      <c r="QGK108" s="7"/>
      <c r="QGL108" s="101"/>
      <c r="QGM108" s="13"/>
      <c r="QGN108" s="13"/>
      <c r="QGO108" s="13"/>
      <c r="QGP108" s="13"/>
      <c r="QGQ108" s="61"/>
      <c r="QGR108" s="47"/>
      <c r="QGS108" s="47"/>
      <c r="QGT108" s="65"/>
      <c r="QGU108" s="47"/>
      <c r="QGV108" s="65"/>
      <c r="QGW108" s="65"/>
      <c r="QGX108" s="47"/>
      <c r="QGY108" s="927"/>
      <c r="QGZ108" s="65"/>
      <c r="QHA108" s="65"/>
      <c r="QHB108" s="47"/>
      <c r="QHC108" s="47"/>
      <c r="QHD108" s="47"/>
      <c r="QHE108" s="47"/>
      <c r="QHF108" s="593"/>
      <c r="QHG108" s="593"/>
      <c r="QHH108" s="143"/>
      <c r="QHI108" s="143"/>
      <c r="QHJ108" s="65"/>
      <c r="QHK108" s="65"/>
      <c r="QHL108" s="594"/>
      <c r="QHM108" s="65"/>
      <c r="QHN108" s="47"/>
      <c r="QHO108" s="47"/>
      <c r="QHP108" s="47"/>
      <c r="QHQ108" s="59"/>
      <c r="QHR108" s="594"/>
      <c r="QHS108" s="65"/>
      <c r="QHT108" s="7"/>
      <c r="QHU108" s="101"/>
      <c r="QHV108" s="13"/>
      <c r="QHW108" s="13"/>
      <c r="QHX108" s="13"/>
      <c r="QHY108" s="13"/>
      <c r="QHZ108" s="61"/>
      <c r="QIA108" s="47"/>
      <c r="QIB108" s="47"/>
      <c r="QIC108" s="65"/>
      <c r="QID108" s="47"/>
      <c r="QIE108" s="65"/>
      <c r="QIF108" s="65"/>
      <c r="QIG108" s="47"/>
      <c r="QIH108" s="927"/>
      <c r="QII108" s="65"/>
      <c r="QIJ108" s="65"/>
      <c r="QIK108" s="47"/>
      <c r="QIL108" s="47"/>
      <c r="QIM108" s="47"/>
      <c r="QIN108" s="47"/>
      <c r="QIO108" s="593"/>
      <c r="QIP108" s="593"/>
      <c r="QIQ108" s="143"/>
      <c r="QIR108" s="143"/>
      <c r="QIS108" s="65"/>
      <c r="QIT108" s="65"/>
      <c r="QIU108" s="594"/>
      <c r="QIV108" s="65"/>
      <c r="QIW108" s="47"/>
      <c r="QIX108" s="47"/>
      <c r="QIY108" s="47"/>
      <c r="QIZ108" s="59"/>
      <c r="QJA108" s="594"/>
      <c r="QJB108" s="65"/>
      <c r="QJC108" s="7"/>
      <c r="QJD108" s="101"/>
      <c r="QJE108" s="13"/>
      <c r="QJF108" s="13"/>
      <c r="QJG108" s="13"/>
      <c r="QJH108" s="13"/>
      <c r="QJI108" s="61"/>
      <c r="QJJ108" s="47"/>
      <c r="QJK108" s="47"/>
      <c r="QJL108" s="65"/>
      <c r="QJM108" s="47"/>
      <c r="QJN108" s="65"/>
      <c r="QJO108" s="65"/>
      <c r="QJP108" s="47"/>
      <c r="QJQ108" s="927"/>
      <c r="QJR108" s="65"/>
      <c r="QJS108" s="65"/>
      <c r="QJT108" s="47"/>
      <c r="QJU108" s="47"/>
      <c r="QJV108" s="47"/>
      <c r="QJW108" s="47"/>
      <c r="QJX108" s="593"/>
      <c r="QJY108" s="593"/>
      <c r="QJZ108" s="143"/>
      <c r="QKA108" s="143"/>
      <c r="QKB108" s="65"/>
      <c r="QKC108" s="65"/>
      <c r="QKD108" s="594"/>
      <c r="QKE108" s="65"/>
      <c r="QKF108" s="47"/>
      <c r="QKG108" s="47"/>
      <c r="QKH108" s="47"/>
      <c r="QKI108" s="59"/>
      <c r="QKJ108" s="594"/>
      <c r="QKK108" s="65"/>
      <c r="QKL108" s="7"/>
      <c r="QKM108" s="101"/>
      <c r="QKN108" s="13"/>
      <c r="QKO108" s="13"/>
      <c r="QKP108" s="13"/>
      <c r="QKQ108" s="13"/>
      <c r="QKR108" s="61"/>
      <c r="QKS108" s="47"/>
      <c r="QKT108" s="47"/>
      <c r="QKU108" s="65"/>
      <c r="QKV108" s="47"/>
      <c r="QKW108" s="65"/>
      <c r="QKX108" s="65"/>
      <c r="QKY108" s="47"/>
      <c r="QKZ108" s="927"/>
      <c r="QLA108" s="65"/>
      <c r="QLB108" s="65"/>
      <c r="QLC108" s="47"/>
      <c r="QLD108" s="47"/>
      <c r="QLE108" s="47"/>
      <c r="QLF108" s="47"/>
      <c r="QLG108" s="593"/>
      <c r="QLH108" s="593"/>
      <c r="QLI108" s="143"/>
      <c r="QLJ108" s="143"/>
      <c r="QLK108" s="65"/>
      <c r="QLL108" s="65"/>
      <c r="QLM108" s="594"/>
      <c r="QLN108" s="65"/>
      <c r="QLO108" s="47"/>
      <c r="QLP108" s="47"/>
      <c r="QLQ108" s="47"/>
      <c r="QLR108" s="59"/>
      <c r="QLS108" s="594"/>
      <c r="QLT108" s="65"/>
      <c r="QLU108" s="7"/>
      <c r="QLV108" s="101"/>
      <c r="QLW108" s="13"/>
      <c r="QLX108" s="13"/>
      <c r="QLY108" s="13"/>
      <c r="QLZ108" s="13"/>
      <c r="QMA108" s="61"/>
      <c r="QMB108" s="47"/>
      <c r="QMC108" s="47"/>
      <c r="QMD108" s="65"/>
      <c r="QME108" s="47"/>
      <c r="QMF108" s="65"/>
      <c r="QMG108" s="65"/>
      <c r="QMH108" s="47"/>
      <c r="QMI108" s="927"/>
      <c r="QMJ108" s="65"/>
      <c r="QMK108" s="65"/>
      <c r="QML108" s="47"/>
      <c r="QMM108" s="47"/>
      <c r="QMN108" s="47"/>
      <c r="QMO108" s="47"/>
      <c r="QMP108" s="593"/>
      <c r="QMQ108" s="593"/>
      <c r="QMR108" s="143"/>
      <c r="QMS108" s="143"/>
      <c r="QMT108" s="65"/>
      <c r="QMU108" s="65"/>
      <c r="QMV108" s="594"/>
      <c r="QMW108" s="65"/>
      <c r="QMX108" s="47"/>
      <c r="QMY108" s="47"/>
      <c r="QMZ108" s="47"/>
      <c r="QNA108" s="59"/>
      <c r="QNB108" s="594"/>
      <c r="QNC108" s="65"/>
      <c r="QND108" s="7"/>
      <c r="QNE108" s="101"/>
      <c r="QNF108" s="13"/>
      <c r="QNG108" s="13"/>
      <c r="QNH108" s="13"/>
      <c r="QNI108" s="13"/>
      <c r="QNJ108" s="61"/>
      <c r="QNK108" s="47"/>
      <c r="QNL108" s="47"/>
      <c r="QNM108" s="65"/>
      <c r="QNN108" s="47"/>
      <c r="QNO108" s="65"/>
      <c r="QNP108" s="65"/>
      <c r="QNQ108" s="47"/>
      <c r="QNR108" s="927"/>
      <c r="QNS108" s="65"/>
      <c r="QNT108" s="65"/>
      <c r="QNU108" s="47"/>
      <c r="QNV108" s="47"/>
      <c r="QNW108" s="47"/>
      <c r="QNX108" s="47"/>
      <c r="QNY108" s="593"/>
      <c r="QNZ108" s="593"/>
      <c r="QOA108" s="143"/>
      <c r="QOB108" s="143"/>
      <c r="QOC108" s="65"/>
      <c r="QOD108" s="65"/>
      <c r="QOE108" s="594"/>
      <c r="QOF108" s="65"/>
      <c r="QOG108" s="47"/>
      <c r="QOH108" s="47"/>
      <c r="QOI108" s="47"/>
      <c r="QOJ108" s="59"/>
      <c r="QOK108" s="594"/>
      <c r="QOL108" s="65"/>
      <c r="QOM108" s="7"/>
      <c r="QON108" s="101"/>
      <c r="QOO108" s="13"/>
      <c r="QOP108" s="13"/>
      <c r="QOQ108" s="13"/>
      <c r="QOR108" s="13"/>
      <c r="QOS108" s="61"/>
      <c r="QOT108" s="47"/>
      <c r="QOU108" s="47"/>
      <c r="QOV108" s="65"/>
      <c r="QOW108" s="47"/>
      <c r="QOX108" s="65"/>
      <c r="QOY108" s="65"/>
      <c r="QOZ108" s="47"/>
      <c r="QPA108" s="927"/>
      <c r="QPB108" s="65"/>
      <c r="QPC108" s="65"/>
      <c r="QPD108" s="47"/>
      <c r="QPE108" s="47"/>
      <c r="QPF108" s="47"/>
      <c r="QPG108" s="47"/>
      <c r="QPH108" s="593"/>
      <c r="QPI108" s="593"/>
      <c r="QPJ108" s="143"/>
      <c r="QPK108" s="143"/>
      <c r="QPL108" s="65"/>
      <c r="QPM108" s="65"/>
      <c r="QPN108" s="594"/>
      <c r="QPO108" s="65"/>
      <c r="QPP108" s="47"/>
      <c r="QPQ108" s="47"/>
      <c r="QPR108" s="47"/>
      <c r="QPS108" s="59"/>
      <c r="QPT108" s="594"/>
      <c r="QPU108" s="65"/>
      <c r="QPV108" s="7"/>
      <c r="QPW108" s="101"/>
      <c r="QPX108" s="13"/>
      <c r="QPY108" s="13"/>
      <c r="QPZ108" s="13"/>
      <c r="QQA108" s="13"/>
      <c r="QQB108" s="61"/>
      <c r="QQC108" s="47"/>
      <c r="QQD108" s="47"/>
      <c r="QQE108" s="65"/>
      <c r="QQF108" s="47"/>
      <c r="QQG108" s="65"/>
      <c r="QQH108" s="65"/>
      <c r="QQI108" s="47"/>
      <c r="QQJ108" s="927"/>
      <c r="QQK108" s="65"/>
      <c r="QQL108" s="65"/>
      <c r="QQM108" s="47"/>
      <c r="QQN108" s="47"/>
      <c r="QQO108" s="47"/>
      <c r="QQP108" s="47"/>
      <c r="QQQ108" s="593"/>
      <c r="QQR108" s="593"/>
      <c r="QQS108" s="143"/>
      <c r="QQT108" s="143"/>
      <c r="QQU108" s="65"/>
      <c r="QQV108" s="65"/>
      <c r="QQW108" s="594"/>
      <c r="QQX108" s="65"/>
      <c r="QQY108" s="47"/>
      <c r="QQZ108" s="47"/>
      <c r="QRA108" s="47"/>
      <c r="QRB108" s="59"/>
      <c r="QRC108" s="594"/>
      <c r="QRD108" s="65"/>
      <c r="QRE108" s="7"/>
      <c r="QRF108" s="101"/>
      <c r="QRG108" s="13"/>
      <c r="QRH108" s="13"/>
      <c r="QRI108" s="13"/>
      <c r="QRJ108" s="13"/>
      <c r="QRK108" s="61"/>
      <c r="QRL108" s="47"/>
      <c r="QRM108" s="47"/>
      <c r="QRN108" s="65"/>
      <c r="QRO108" s="47"/>
      <c r="QRP108" s="65"/>
      <c r="QRQ108" s="65"/>
      <c r="QRR108" s="47"/>
      <c r="QRS108" s="927"/>
      <c r="QRT108" s="65"/>
      <c r="QRU108" s="65"/>
      <c r="QRV108" s="47"/>
      <c r="QRW108" s="47"/>
      <c r="QRX108" s="47"/>
      <c r="QRY108" s="47"/>
      <c r="QRZ108" s="593"/>
      <c r="QSA108" s="593"/>
      <c r="QSB108" s="143"/>
      <c r="QSC108" s="143"/>
      <c r="QSD108" s="65"/>
      <c r="QSE108" s="65"/>
      <c r="QSF108" s="594"/>
      <c r="QSG108" s="65"/>
      <c r="QSH108" s="47"/>
      <c r="QSI108" s="47"/>
      <c r="QSJ108" s="47"/>
      <c r="QSK108" s="59"/>
      <c r="QSL108" s="594"/>
      <c r="QSM108" s="65"/>
      <c r="QSN108" s="7"/>
      <c r="QSO108" s="101"/>
      <c r="QSP108" s="13"/>
      <c r="QSQ108" s="13"/>
      <c r="QSR108" s="13"/>
      <c r="QSS108" s="13"/>
      <c r="QST108" s="61"/>
      <c r="QSU108" s="47"/>
      <c r="QSV108" s="47"/>
      <c r="QSW108" s="65"/>
      <c r="QSX108" s="47"/>
      <c r="QSY108" s="65"/>
      <c r="QSZ108" s="65"/>
      <c r="QTA108" s="47"/>
      <c r="QTB108" s="927"/>
      <c r="QTC108" s="65"/>
      <c r="QTD108" s="65"/>
      <c r="QTE108" s="47"/>
      <c r="QTF108" s="47"/>
      <c r="QTG108" s="47"/>
      <c r="QTH108" s="47"/>
      <c r="QTI108" s="593"/>
      <c r="QTJ108" s="593"/>
      <c r="QTK108" s="143"/>
      <c r="QTL108" s="143"/>
      <c r="QTM108" s="65"/>
      <c r="QTN108" s="65"/>
      <c r="QTO108" s="594"/>
      <c r="QTP108" s="65"/>
      <c r="QTQ108" s="47"/>
      <c r="QTR108" s="47"/>
      <c r="QTS108" s="47"/>
      <c r="QTT108" s="59"/>
      <c r="QTU108" s="594"/>
      <c r="QTV108" s="65"/>
      <c r="QTW108" s="7"/>
      <c r="QTX108" s="101"/>
      <c r="QTY108" s="13"/>
      <c r="QTZ108" s="13"/>
      <c r="QUA108" s="13"/>
      <c r="QUB108" s="13"/>
      <c r="QUC108" s="61"/>
      <c r="QUD108" s="47"/>
      <c r="QUE108" s="47"/>
      <c r="QUF108" s="65"/>
      <c r="QUG108" s="47"/>
      <c r="QUH108" s="65"/>
      <c r="QUI108" s="65"/>
      <c r="QUJ108" s="47"/>
      <c r="QUK108" s="927"/>
      <c r="QUL108" s="65"/>
      <c r="QUM108" s="65"/>
      <c r="QUN108" s="47"/>
      <c r="QUO108" s="47"/>
      <c r="QUP108" s="47"/>
      <c r="QUQ108" s="47"/>
      <c r="QUR108" s="593"/>
      <c r="QUS108" s="593"/>
      <c r="QUT108" s="143"/>
      <c r="QUU108" s="143"/>
      <c r="QUV108" s="65"/>
      <c r="QUW108" s="65"/>
      <c r="QUX108" s="594"/>
      <c r="QUY108" s="65"/>
      <c r="QUZ108" s="47"/>
      <c r="QVA108" s="47"/>
      <c r="QVB108" s="47"/>
      <c r="QVC108" s="59"/>
      <c r="QVD108" s="594"/>
      <c r="QVE108" s="65"/>
      <c r="QVF108" s="7"/>
      <c r="QVG108" s="101"/>
      <c r="QVH108" s="13"/>
      <c r="QVI108" s="13"/>
      <c r="QVJ108" s="13"/>
      <c r="QVK108" s="13"/>
      <c r="QVL108" s="61"/>
      <c r="QVM108" s="47"/>
      <c r="QVN108" s="47"/>
      <c r="QVO108" s="65"/>
      <c r="QVP108" s="47"/>
      <c r="QVQ108" s="65"/>
      <c r="QVR108" s="65"/>
      <c r="QVS108" s="47"/>
      <c r="QVT108" s="927"/>
      <c r="QVU108" s="65"/>
      <c r="QVV108" s="65"/>
      <c r="QVW108" s="47"/>
      <c r="QVX108" s="47"/>
      <c r="QVY108" s="47"/>
      <c r="QVZ108" s="47"/>
      <c r="QWA108" s="593"/>
      <c r="QWB108" s="593"/>
      <c r="QWC108" s="143"/>
      <c r="QWD108" s="143"/>
      <c r="QWE108" s="65"/>
      <c r="QWF108" s="65"/>
      <c r="QWG108" s="594"/>
      <c r="QWH108" s="65"/>
      <c r="QWI108" s="47"/>
      <c r="QWJ108" s="47"/>
      <c r="QWK108" s="47"/>
      <c r="QWL108" s="59"/>
      <c r="QWM108" s="594"/>
      <c r="QWN108" s="65"/>
      <c r="QWO108" s="7"/>
      <c r="QWP108" s="101"/>
      <c r="QWQ108" s="13"/>
      <c r="QWR108" s="13"/>
      <c r="QWS108" s="13"/>
      <c r="QWT108" s="13"/>
      <c r="QWU108" s="61"/>
      <c r="QWV108" s="47"/>
      <c r="QWW108" s="47"/>
      <c r="QWX108" s="65"/>
      <c r="QWY108" s="47"/>
      <c r="QWZ108" s="65"/>
      <c r="QXA108" s="65"/>
      <c r="QXB108" s="47"/>
      <c r="QXC108" s="927"/>
      <c r="QXD108" s="65"/>
      <c r="QXE108" s="65"/>
      <c r="QXF108" s="47"/>
      <c r="QXG108" s="47"/>
      <c r="QXH108" s="47"/>
      <c r="QXI108" s="47"/>
      <c r="QXJ108" s="593"/>
      <c r="QXK108" s="593"/>
      <c r="QXL108" s="143"/>
      <c r="QXM108" s="143"/>
      <c r="QXN108" s="65"/>
      <c r="QXO108" s="65"/>
      <c r="QXP108" s="594"/>
      <c r="QXQ108" s="65"/>
      <c r="QXR108" s="47"/>
      <c r="QXS108" s="47"/>
      <c r="QXT108" s="47"/>
      <c r="QXU108" s="59"/>
      <c r="QXV108" s="594"/>
      <c r="QXW108" s="65"/>
      <c r="QXX108" s="7"/>
      <c r="QXY108" s="101"/>
      <c r="QXZ108" s="13"/>
      <c r="QYA108" s="13"/>
      <c r="QYB108" s="13"/>
      <c r="QYC108" s="13"/>
      <c r="QYD108" s="61"/>
      <c r="QYE108" s="47"/>
      <c r="QYF108" s="47"/>
      <c r="QYG108" s="65"/>
      <c r="QYH108" s="47"/>
      <c r="QYI108" s="65"/>
      <c r="QYJ108" s="65"/>
      <c r="QYK108" s="47"/>
      <c r="QYL108" s="927"/>
      <c r="QYM108" s="65"/>
      <c r="QYN108" s="65"/>
      <c r="QYO108" s="47"/>
      <c r="QYP108" s="47"/>
      <c r="QYQ108" s="47"/>
      <c r="QYR108" s="47"/>
      <c r="QYS108" s="593"/>
      <c r="QYT108" s="593"/>
      <c r="QYU108" s="143"/>
      <c r="QYV108" s="143"/>
      <c r="QYW108" s="65"/>
      <c r="QYX108" s="65"/>
      <c r="QYY108" s="594"/>
      <c r="QYZ108" s="65"/>
      <c r="QZA108" s="47"/>
      <c r="QZB108" s="47"/>
      <c r="QZC108" s="47"/>
      <c r="QZD108" s="59"/>
      <c r="QZE108" s="594"/>
      <c r="QZF108" s="65"/>
      <c r="QZG108" s="7"/>
      <c r="QZH108" s="101"/>
      <c r="QZI108" s="13"/>
      <c r="QZJ108" s="13"/>
      <c r="QZK108" s="13"/>
      <c r="QZL108" s="13"/>
      <c r="QZM108" s="61"/>
      <c r="QZN108" s="47"/>
      <c r="QZO108" s="47"/>
      <c r="QZP108" s="65"/>
      <c r="QZQ108" s="47"/>
      <c r="QZR108" s="65"/>
      <c r="QZS108" s="65"/>
      <c r="QZT108" s="47"/>
      <c r="QZU108" s="927"/>
      <c r="QZV108" s="65"/>
      <c r="QZW108" s="65"/>
      <c r="QZX108" s="47"/>
      <c r="QZY108" s="47"/>
      <c r="QZZ108" s="47"/>
      <c r="RAA108" s="47"/>
      <c r="RAB108" s="593"/>
      <c r="RAC108" s="593"/>
      <c r="RAD108" s="143"/>
      <c r="RAE108" s="143"/>
      <c r="RAF108" s="65"/>
      <c r="RAG108" s="65"/>
      <c r="RAH108" s="594"/>
      <c r="RAI108" s="65"/>
      <c r="RAJ108" s="47"/>
      <c r="RAK108" s="47"/>
      <c r="RAL108" s="47"/>
      <c r="RAM108" s="59"/>
      <c r="RAN108" s="594"/>
      <c r="RAO108" s="65"/>
      <c r="RAP108" s="7"/>
      <c r="RAQ108" s="101"/>
      <c r="RAR108" s="13"/>
      <c r="RAS108" s="13"/>
      <c r="RAT108" s="13"/>
      <c r="RAU108" s="13"/>
      <c r="RAV108" s="61"/>
      <c r="RAW108" s="47"/>
      <c r="RAX108" s="47"/>
      <c r="RAY108" s="65"/>
      <c r="RAZ108" s="47"/>
      <c r="RBA108" s="65"/>
      <c r="RBB108" s="65"/>
      <c r="RBC108" s="47"/>
      <c r="RBD108" s="927"/>
      <c r="RBE108" s="65"/>
      <c r="RBF108" s="65"/>
      <c r="RBG108" s="47"/>
      <c r="RBH108" s="47"/>
      <c r="RBI108" s="47"/>
      <c r="RBJ108" s="47"/>
      <c r="RBK108" s="593"/>
      <c r="RBL108" s="593"/>
      <c r="RBM108" s="143"/>
      <c r="RBN108" s="143"/>
      <c r="RBO108" s="65"/>
      <c r="RBP108" s="65"/>
      <c r="RBQ108" s="594"/>
      <c r="RBR108" s="65"/>
      <c r="RBS108" s="47"/>
      <c r="RBT108" s="47"/>
      <c r="RBU108" s="47"/>
      <c r="RBV108" s="59"/>
      <c r="RBW108" s="594"/>
      <c r="RBX108" s="65"/>
      <c r="RBY108" s="7"/>
      <c r="RBZ108" s="101"/>
      <c r="RCA108" s="13"/>
      <c r="RCB108" s="13"/>
      <c r="RCC108" s="13"/>
      <c r="RCD108" s="13"/>
      <c r="RCE108" s="61"/>
      <c r="RCF108" s="47"/>
      <c r="RCG108" s="47"/>
      <c r="RCH108" s="65"/>
      <c r="RCI108" s="47"/>
      <c r="RCJ108" s="65"/>
      <c r="RCK108" s="65"/>
      <c r="RCL108" s="47"/>
      <c r="RCM108" s="927"/>
      <c r="RCN108" s="65"/>
      <c r="RCO108" s="65"/>
      <c r="RCP108" s="47"/>
      <c r="RCQ108" s="47"/>
      <c r="RCR108" s="47"/>
      <c r="RCS108" s="47"/>
      <c r="RCT108" s="593"/>
      <c r="RCU108" s="593"/>
      <c r="RCV108" s="143"/>
      <c r="RCW108" s="143"/>
      <c r="RCX108" s="65"/>
      <c r="RCY108" s="65"/>
      <c r="RCZ108" s="594"/>
      <c r="RDA108" s="65"/>
      <c r="RDB108" s="47"/>
      <c r="RDC108" s="47"/>
      <c r="RDD108" s="47"/>
      <c r="RDE108" s="59"/>
      <c r="RDF108" s="594"/>
      <c r="RDG108" s="65"/>
      <c r="RDH108" s="7"/>
      <c r="RDI108" s="101"/>
      <c r="RDJ108" s="13"/>
      <c r="RDK108" s="13"/>
      <c r="RDL108" s="13"/>
      <c r="RDM108" s="13"/>
      <c r="RDN108" s="61"/>
      <c r="RDO108" s="47"/>
      <c r="RDP108" s="47"/>
      <c r="RDQ108" s="65"/>
      <c r="RDR108" s="47"/>
      <c r="RDS108" s="65"/>
      <c r="RDT108" s="65"/>
      <c r="RDU108" s="47"/>
      <c r="RDV108" s="927"/>
      <c r="RDW108" s="65"/>
      <c r="RDX108" s="65"/>
      <c r="RDY108" s="47"/>
      <c r="RDZ108" s="47"/>
      <c r="REA108" s="47"/>
      <c r="REB108" s="47"/>
      <c r="REC108" s="593"/>
      <c r="RED108" s="593"/>
      <c r="REE108" s="143"/>
      <c r="REF108" s="143"/>
      <c r="REG108" s="65"/>
      <c r="REH108" s="65"/>
      <c r="REI108" s="594"/>
      <c r="REJ108" s="65"/>
      <c r="REK108" s="47"/>
      <c r="REL108" s="47"/>
      <c r="REM108" s="47"/>
      <c r="REN108" s="59"/>
      <c r="REO108" s="594"/>
      <c r="REP108" s="65"/>
      <c r="REQ108" s="7"/>
      <c r="RER108" s="101"/>
      <c r="RES108" s="13"/>
      <c r="RET108" s="13"/>
      <c r="REU108" s="13"/>
      <c r="REV108" s="13"/>
      <c r="REW108" s="61"/>
      <c r="REX108" s="47"/>
      <c r="REY108" s="47"/>
      <c r="REZ108" s="65"/>
      <c r="RFA108" s="47"/>
      <c r="RFB108" s="65"/>
      <c r="RFC108" s="65"/>
      <c r="RFD108" s="47"/>
      <c r="RFE108" s="927"/>
      <c r="RFF108" s="65"/>
      <c r="RFG108" s="65"/>
      <c r="RFH108" s="47"/>
      <c r="RFI108" s="47"/>
      <c r="RFJ108" s="47"/>
      <c r="RFK108" s="47"/>
      <c r="RFL108" s="593"/>
      <c r="RFM108" s="593"/>
      <c r="RFN108" s="143"/>
      <c r="RFO108" s="143"/>
      <c r="RFP108" s="65"/>
      <c r="RFQ108" s="65"/>
      <c r="RFR108" s="594"/>
      <c r="RFS108" s="65"/>
      <c r="RFT108" s="47"/>
      <c r="RFU108" s="47"/>
      <c r="RFV108" s="47"/>
      <c r="RFW108" s="59"/>
      <c r="RFX108" s="594"/>
      <c r="RFY108" s="65"/>
      <c r="RFZ108" s="7"/>
      <c r="RGA108" s="101"/>
      <c r="RGB108" s="13"/>
      <c r="RGC108" s="13"/>
      <c r="RGD108" s="13"/>
      <c r="RGE108" s="13"/>
      <c r="RGF108" s="61"/>
      <c r="RGG108" s="47"/>
      <c r="RGH108" s="47"/>
      <c r="RGI108" s="65"/>
      <c r="RGJ108" s="47"/>
      <c r="RGK108" s="65"/>
      <c r="RGL108" s="65"/>
      <c r="RGM108" s="47"/>
      <c r="RGN108" s="927"/>
      <c r="RGO108" s="65"/>
      <c r="RGP108" s="65"/>
      <c r="RGQ108" s="47"/>
      <c r="RGR108" s="47"/>
      <c r="RGS108" s="47"/>
      <c r="RGT108" s="47"/>
      <c r="RGU108" s="593"/>
      <c r="RGV108" s="593"/>
      <c r="RGW108" s="143"/>
      <c r="RGX108" s="143"/>
      <c r="RGY108" s="65"/>
      <c r="RGZ108" s="65"/>
      <c r="RHA108" s="594"/>
      <c r="RHB108" s="65"/>
      <c r="RHC108" s="47"/>
      <c r="RHD108" s="47"/>
      <c r="RHE108" s="47"/>
      <c r="RHF108" s="59"/>
      <c r="RHG108" s="594"/>
      <c r="RHH108" s="65"/>
      <c r="RHI108" s="7"/>
      <c r="RHJ108" s="101"/>
      <c r="RHK108" s="13"/>
      <c r="RHL108" s="13"/>
      <c r="RHM108" s="13"/>
      <c r="RHN108" s="13"/>
      <c r="RHO108" s="61"/>
      <c r="RHP108" s="47"/>
      <c r="RHQ108" s="47"/>
      <c r="RHR108" s="65"/>
      <c r="RHS108" s="47"/>
      <c r="RHT108" s="65"/>
      <c r="RHU108" s="65"/>
      <c r="RHV108" s="47"/>
      <c r="RHW108" s="927"/>
      <c r="RHX108" s="65"/>
      <c r="RHY108" s="65"/>
      <c r="RHZ108" s="47"/>
      <c r="RIA108" s="47"/>
      <c r="RIB108" s="47"/>
      <c r="RIC108" s="47"/>
      <c r="RID108" s="593"/>
      <c r="RIE108" s="593"/>
      <c r="RIF108" s="143"/>
      <c r="RIG108" s="143"/>
      <c r="RIH108" s="65"/>
      <c r="RII108" s="65"/>
      <c r="RIJ108" s="594"/>
      <c r="RIK108" s="65"/>
      <c r="RIL108" s="47"/>
      <c r="RIM108" s="47"/>
      <c r="RIN108" s="47"/>
      <c r="RIO108" s="59"/>
      <c r="RIP108" s="594"/>
      <c r="RIQ108" s="65"/>
      <c r="RIR108" s="7"/>
      <c r="RIS108" s="101"/>
      <c r="RIT108" s="13"/>
      <c r="RIU108" s="13"/>
      <c r="RIV108" s="13"/>
      <c r="RIW108" s="13"/>
      <c r="RIX108" s="61"/>
      <c r="RIY108" s="47"/>
      <c r="RIZ108" s="47"/>
      <c r="RJA108" s="65"/>
      <c r="RJB108" s="47"/>
      <c r="RJC108" s="65"/>
      <c r="RJD108" s="65"/>
      <c r="RJE108" s="47"/>
      <c r="RJF108" s="927"/>
      <c r="RJG108" s="65"/>
      <c r="RJH108" s="65"/>
      <c r="RJI108" s="47"/>
      <c r="RJJ108" s="47"/>
      <c r="RJK108" s="47"/>
      <c r="RJL108" s="47"/>
      <c r="RJM108" s="593"/>
      <c r="RJN108" s="593"/>
      <c r="RJO108" s="143"/>
      <c r="RJP108" s="143"/>
      <c r="RJQ108" s="65"/>
      <c r="RJR108" s="65"/>
      <c r="RJS108" s="594"/>
      <c r="RJT108" s="65"/>
      <c r="RJU108" s="47"/>
      <c r="RJV108" s="47"/>
      <c r="RJW108" s="47"/>
      <c r="RJX108" s="59"/>
      <c r="RJY108" s="594"/>
      <c r="RJZ108" s="65"/>
      <c r="RKA108" s="7"/>
      <c r="RKB108" s="101"/>
      <c r="RKC108" s="13"/>
      <c r="RKD108" s="13"/>
      <c r="RKE108" s="13"/>
      <c r="RKF108" s="13"/>
      <c r="RKG108" s="61"/>
      <c r="RKH108" s="47"/>
      <c r="RKI108" s="47"/>
      <c r="RKJ108" s="65"/>
      <c r="RKK108" s="47"/>
      <c r="RKL108" s="65"/>
      <c r="RKM108" s="65"/>
      <c r="RKN108" s="47"/>
      <c r="RKO108" s="927"/>
      <c r="RKP108" s="65"/>
      <c r="RKQ108" s="65"/>
      <c r="RKR108" s="47"/>
      <c r="RKS108" s="47"/>
      <c r="RKT108" s="47"/>
      <c r="RKU108" s="47"/>
      <c r="RKV108" s="593"/>
      <c r="RKW108" s="593"/>
      <c r="RKX108" s="143"/>
      <c r="RKY108" s="143"/>
      <c r="RKZ108" s="65"/>
      <c r="RLA108" s="65"/>
      <c r="RLB108" s="594"/>
      <c r="RLC108" s="65"/>
      <c r="RLD108" s="47"/>
      <c r="RLE108" s="47"/>
      <c r="RLF108" s="47"/>
      <c r="RLG108" s="59"/>
      <c r="RLH108" s="594"/>
      <c r="RLI108" s="65"/>
      <c r="RLJ108" s="7"/>
      <c r="RLK108" s="101"/>
      <c r="RLL108" s="13"/>
      <c r="RLM108" s="13"/>
      <c r="RLN108" s="13"/>
      <c r="RLO108" s="13"/>
      <c r="RLP108" s="61"/>
      <c r="RLQ108" s="47"/>
      <c r="RLR108" s="47"/>
      <c r="RLS108" s="65"/>
      <c r="RLT108" s="47"/>
      <c r="RLU108" s="65"/>
      <c r="RLV108" s="65"/>
      <c r="RLW108" s="47"/>
      <c r="RLX108" s="927"/>
      <c r="RLY108" s="65"/>
      <c r="RLZ108" s="65"/>
      <c r="RMA108" s="47"/>
      <c r="RMB108" s="47"/>
      <c r="RMC108" s="47"/>
      <c r="RMD108" s="47"/>
      <c r="RME108" s="593"/>
      <c r="RMF108" s="593"/>
      <c r="RMG108" s="143"/>
      <c r="RMH108" s="143"/>
      <c r="RMI108" s="65"/>
      <c r="RMJ108" s="65"/>
      <c r="RMK108" s="594"/>
      <c r="RML108" s="65"/>
      <c r="RMM108" s="47"/>
      <c r="RMN108" s="47"/>
      <c r="RMO108" s="47"/>
      <c r="RMP108" s="59"/>
      <c r="RMQ108" s="594"/>
      <c r="RMR108" s="65"/>
      <c r="RMS108" s="7"/>
      <c r="RMT108" s="101"/>
      <c r="RMU108" s="13"/>
      <c r="RMV108" s="13"/>
      <c r="RMW108" s="13"/>
      <c r="RMX108" s="13"/>
      <c r="RMY108" s="61"/>
      <c r="RMZ108" s="47"/>
      <c r="RNA108" s="47"/>
      <c r="RNB108" s="65"/>
      <c r="RNC108" s="47"/>
      <c r="RND108" s="65"/>
      <c r="RNE108" s="65"/>
      <c r="RNF108" s="47"/>
      <c r="RNG108" s="927"/>
      <c r="RNH108" s="65"/>
      <c r="RNI108" s="65"/>
      <c r="RNJ108" s="47"/>
      <c r="RNK108" s="47"/>
      <c r="RNL108" s="47"/>
      <c r="RNM108" s="47"/>
      <c r="RNN108" s="593"/>
      <c r="RNO108" s="593"/>
      <c r="RNP108" s="143"/>
      <c r="RNQ108" s="143"/>
      <c r="RNR108" s="65"/>
      <c r="RNS108" s="65"/>
      <c r="RNT108" s="594"/>
      <c r="RNU108" s="65"/>
      <c r="RNV108" s="47"/>
      <c r="RNW108" s="47"/>
      <c r="RNX108" s="47"/>
      <c r="RNY108" s="59"/>
      <c r="RNZ108" s="594"/>
      <c r="ROA108" s="65"/>
      <c r="ROB108" s="7"/>
      <c r="ROC108" s="101"/>
      <c r="ROD108" s="13"/>
      <c r="ROE108" s="13"/>
      <c r="ROF108" s="13"/>
      <c r="ROG108" s="13"/>
      <c r="ROH108" s="61"/>
      <c r="ROI108" s="47"/>
      <c r="ROJ108" s="47"/>
      <c r="ROK108" s="65"/>
      <c r="ROL108" s="47"/>
      <c r="ROM108" s="65"/>
      <c r="RON108" s="65"/>
      <c r="ROO108" s="47"/>
      <c r="ROP108" s="927"/>
      <c r="ROQ108" s="65"/>
      <c r="ROR108" s="65"/>
      <c r="ROS108" s="47"/>
      <c r="ROT108" s="47"/>
      <c r="ROU108" s="47"/>
      <c r="ROV108" s="47"/>
      <c r="ROW108" s="593"/>
      <c r="ROX108" s="593"/>
      <c r="ROY108" s="143"/>
      <c r="ROZ108" s="143"/>
      <c r="RPA108" s="65"/>
      <c r="RPB108" s="65"/>
      <c r="RPC108" s="594"/>
      <c r="RPD108" s="65"/>
      <c r="RPE108" s="47"/>
      <c r="RPF108" s="47"/>
      <c r="RPG108" s="47"/>
      <c r="RPH108" s="59"/>
      <c r="RPI108" s="594"/>
      <c r="RPJ108" s="65"/>
      <c r="RPK108" s="7"/>
      <c r="RPL108" s="101"/>
      <c r="RPM108" s="13"/>
      <c r="RPN108" s="13"/>
      <c r="RPO108" s="13"/>
      <c r="RPP108" s="13"/>
      <c r="RPQ108" s="61"/>
      <c r="RPR108" s="47"/>
      <c r="RPS108" s="47"/>
      <c r="RPT108" s="65"/>
      <c r="RPU108" s="47"/>
      <c r="RPV108" s="65"/>
      <c r="RPW108" s="65"/>
      <c r="RPX108" s="47"/>
      <c r="RPY108" s="927"/>
      <c r="RPZ108" s="65"/>
      <c r="RQA108" s="65"/>
      <c r="RQB108" s="47"/>
      <c r="RQC108" s="47"/>
      <c r="RQD108" s="47"/>
      <c r="RQE108" s="47"/>
      <c r="RQF108" s="593"/>
      <c r="RQG108" s="593"/>
      <c r="RQH108" s="143"/>
      <c r="RQI108" s="143"/>
      <c r="RQJ108" s="65"/>
      <c r="RQK108" s="65"/>
      <c r="RQL108" s="594"/>
      <c r="RQM108" s="65"/>
      <c r="RQN108" s="47"/>
      <c r="RQO108" s="47"/>
      <c r="RQP108" s="47"/>
      <c r="RQQ108" s="59"/>
      <c r="RQR108" s="594"/>
      <c r="RQS108" s="65"/>
      <c r="RQT108" s="7"/>
      <c r="RQU108" s="101"/>
      <c r="RQV108" s="13"/>
      <c r="RQW108" s="13"/>
      <c r="RQX108" s="13"/>
      <c r="RQY108" s="13"/>
      <c r="RQZ108" s="61"/>
      <c r="RRA108" s="47"/>
      <c r="RRB108" s="47"/>
      <c r="RRC108" s="65"/>
      <c r="RRD108" s="47"/>
      <c r="RRE108" s="65"/>
      <c r="RRF108" s="65"/>
      <c r="RRG108" s="47"/>
      <c r="RRH108" s="927"/>
      <c r="RRI108" s="65"/>
      <c r="RRJ108" s="65"/>
      <c r="RRK108" s="47"/>
      <c r="RRL108" s="47"/>
      <c r="RRM108" s="47"/>
      <c r="RRN108" s="47"/>
      <c r="RRO108" s="593"/>
      <c r="RRP108" s="593"/>
      <c r="RRQ108" s="143"/>
      <c r="RRR108" s="143"/>
      <c r="RRS108" s="65"/>
      <c r="RRT108" s="65"/>
      <c r="RRU108" s="594"/>
      <c r="RRV108" s="65"/>
      <c r="RRW108" s="47"/>
      <c r="RRX108" s="47"/>
      <c r="RRY108" s="47"/>
      <c r="RRZ108" s="59"/>
      <c r="RSA108" s="594"/>
      <c r="RSB108" s="65"/>
      <c r="RSC108" s="7"/>
      <c r="RSD108" s="101"/>
      <c r="RSE108" s="13"/>
      <c r="RSF108" s="13"/>
      <c r="RSG108" s="13"/>
      <c r="RSH108" s="13"/>
      <c r="RSI108" s="61"/>
      <c r="RSJ108" s="47"/>
      <c r="RSK108" s="47"/>
      <c r="RSL108" s="65"/>
      <c r="RSM108" s="47"/>
      <c r="RSN108" s="65"/>
      <c r="RSO108" s="65"/>
      <c r="RSP108" s="47"/>
      <c r="RSQ108" s="927"/>
      <c r="RSR108" s="65"/>
      <c r="RSS108" s="65"/>
      <c r="RST108" s="47"/>
      <c r="RSU108" s="47"/>
      <c r="RSV108" s="47"/>
      <c r="RSW108" s="47"/>
      <c r="RSX108" s="593"/>
      <c r="RSY108" s="593"/>
      <c r="RSZ108" s="143"/>
      <c r="RTA108" s="143"/>
      <c r="RTB108" s="65"/>
      <c r="RTC108" s="65"/>
      <c r="RTD108" s="594"/>
      <c r="RTE108" s="65"/>
      <c r="RTF108" s="47"/>
      <c r="RTG108" s="47"/>
      <c r="RTH108" s="47"/>
      <c r="RTI108" s="59"/>
      <c r="RTJ108" s="594"/>
      <c r="RTK108" s="65"/>
      <c r="RTL108" s="7"/>
      <c r="RTM108" s="101"/>
      <c r="RTN108" s="13"/>
      <c r="RTO108" s="13"/>
      <c r="RTP108" s="13"/>
      <c r="RTQ108" s="13"/>
      <c r="RTR108" s="61"/>
      <c r="RTS108" s="47"/>
      <c r="RTT108" s="47"/>
      <c r="RTU108" s="65"/>
      <c r="RTV108" s="47"/>
      <c r="RTW108" s="65"/>
      <c r="RTX108" s="65"/>
      <c r="RTY108" s="47"/>
      <c r="RTZ108" s="927"/>
      <c r="RUA108" s="65"/>
      <c r="RUB108" s="65"/>
      <c r="RUC108" s="47"/>
      <c r="RUD108" s="47"/>
      <c r="RUE108" s="47"/>
      <c r="RUF108" s="47"/>
      <c r="RUG108" s="593"/>
      <c r="RUH108" s="593"/>
      <c r="RUI108" s="143"/>
      <c r="RUJ108" s="143"/>
      <c r="RUK108" s="65"/>
      <c r="RUL108" s="65"/>
      <c r="RUM108" s="594"/>
      <c r="RUN108" s="65"/>
      <c r="RUO108" s="47"/>
      <c r="RUP108" s="47"/>
      <c r="RUQ108" s="47"/>
      <c r="RUR108" s="59"/>
      <c r="RUS108" s="594"/>
      <c r="RUT108" s="65"/>
      <c r="RUU108" s="7"/>
      <c r="RUV108" s="101"/>
      <c r="RUW108" s="13"/>
      <c r="RUX108" s="13"/>
      <c r="RUY108" s="13"/>
      <c r="RUZ108" s="13"/>
      <c r="RVA108" s="61"/>
      <c r="RVB108" s="47"/>
      <c r="RVC108" s="47"/>
      <c r="RVD108" s="65"/>
      <c r="RVE108" s="47"/>
      <c r="RVF108" s="65"/>
      <c r="RVG108" s="65"/>
      <c r="RVH108" s="47"/>
      <c r="RVI108" s="927"/>
      <c r="RVJ108" s="65"/>
      <c r="RVK108" s="65"/>
      <c r="RVL108" s="47"/>
      <c r="RVM108" s="47"/>
      <c r="RVN108" s="47"/>
      <c r="RVO108" s="47"/>
      <c r="RVP108" s="593"/>
      <c r="RVQ108" s="593"/>
      <c r="RVR108" s="143"/>
      <c r="RVS108" s="143"/>
      <c r="RVT108" s="65"/>
      <c r="RVU108" s="65"/>
      <c r="RVV108" s="594"/>
      <c r="RVW108" s="65"/>
      <c r="RVX108" s="47"/>
      <c r="RVY108" s="47"/>
      <c r="RVZ108" s="47"/>
      <c r="RWA108" s="59"/>
      <c r="RWB108" s="594"/>
      <c r="RWC108" s="65"/>
      <c r="RWD108" s="7"/>
      <c r="RWE108" s="101"/>
      <c r="RWF108" s="13"/>
      <c r="RWG108" s="13"/>
      <c r="RWH108" s="13"/>
      <c r="RWI108" s="13"/>
      <c r="RWJ108" s="61"/>
      <c r="RWK108" s="47"/>
      <c r="RWL108" s="47"/>
      <c r="RWM108" s="65"/>
      <c r="RWN108" s="47"/>
      <c r="RWO108" s="65"/>
      <c r="RWP108" s="65"/>
      <c r="RWQ108" s="47"/>
      <c r="RWR108" s="927"/>
      <c r="RWS108" s="65"/>
      <c r="RWT108" s="65"/>
      <c r="RWU108" s="47"/>
      <c r="RWV108" s="47"/>
      <c r="RWW108" s="47"/>
      <c r="RWX108" s="47"/>
      <c r="RWY108" s="593"/>
      <c r="RWZ108" s="593"/>
      <c r="RXA108" s="143"/>
      <c r="RXB108" s="143"/>
      <c r="RXC108" s="65"/>
      <c r="RXD108" s="65"/>
      <c r="RXE108" s="594"/>
      <c r="RXF108" s="65"/>
      <c r="RXG108" s="47"/>
      <c r="RXH108" s="47"/>
      <c r="RXI108" s="47"/>
      <c r="RXJ108" s="59"/>
      <c r="RXK108" s="594"/>
      <c r="RXL108" s="65"/>
      <c r="RXM108" s="7"/>
      <c r="RXN108" s="101"/>
      <c r="RXO108" s="13"/>
      <c r="RXP108" s="13"/>
      <c r="RXQ108" s="13"/>
      <c r="RXR108" s="13"/>
      <c r="RXS108" s="61"/>
      <c r="RXT108" s="47"/>
      <c r="RXU108" s="47"/>
      <c r="RXV108" s="65"/>
      <c r="RXW108" s="47"/>
      <c r="RXX108" s="65"/>
      <c r="RXY108" s="65"/>
      <c r="RXZ108" s="47"/>
      <c r="RYA108" s="927"/>
      <c r="RYB108" s="65"/>
      <c r="RYC108" s="65"/>
      <c r="RYD108" s="47"/>
      <c r="RYE108" s="47"/>
      <c r="RYF108" s="47"/>
      <c r="RYG108" s="47"/>
      <c r="RYH108" s="593"/>
      <c r="RYI108" s="593"/>
      <c r="RYJ108" s="143"/>
      <c r="RYK108" s="143"/>
      <c r="RYL108" s="65"/>
      <c r="RYM108" s="65"/>
      <c r="RYN108" s="594"/>
      <c r="RYO108" s="65"/>
      <c r="RYP108" s="47"/>
      <c r="RYQ108" s="47"/>
      <c r="RYR108" s="47"/>
      <c r="RYS108" s="59"/>
      <c r="RYT108" s="594"/>
      <c r="RYU108" s="65"/>
      <c r="RYV108" s="7"/>
      <c r="RYW108" s="101"/>
      <c r="RYX108" s="13"/>
      <c r="RYY108" s="13"/>
      <c r="RYZ108" s="13"/>
      <c r="RZA108" s="13"/>
      <c r="RZB108" s="61"/>
      <c r="RZC108" s="47"/>
      <c r="RZD108" s="47"/>
      <c r="RZE108" s="65"/>
      <c r="RZF108" s="47"/>
      <c r="RZG108" s="65"/>
      <c r="RZH108" s="65"/>
      <c r="RZI108" s="47"/>
      <c r="RZJ108" s="927"/>
      <c r="RZK108" s="65"/>
      <c r="RZL108" s="65"/>
      <c r="RZM108" s="47"/>
      <c r="RZN108" s="47"/>
      <c r="RZO108" s="47"/>
      <c r="RZP108" s="47"/>
      <c r="RZQ108" s="593"/>
      <c r="RZR108" s="593"/>
      <c r="RZS108" s="143"/>
      <c r="RZT108" s="143"/>
      <c r="RZU108" s="65"/>
      <c r="RZV108" s="65"/>
      <c r="RZW108" s="594"/>
      <c r="RZX108" s="65"/>
      <c r="RZY108" s="47"/>
      <c r="RZZ108" s="47"/>
      <c r="SAA108" s="47"/>
      <c r="SAB108" s="59"/>
      <c r="SAC108" s="594"/>
      <c r="SAD108" s="65"/>
      <c r="SAE108" s="7"/>
      <c r="SAF108" s="101"/>
      <c r="SAG108" s="13"/>
      <c r="SAH108" s="13"/>
      <c r="SAI108" s="13"/>
      <c r="SAJ108" s="13"/>
      <c r="SAK108" s="61"/>
      <c r="SAL108" s="47"/>
      <c r="SAM108" s="47"/>
      <c r="SAN108" s="65"/>
      <c r="SAO108" s="47"/>
      <c r="SAP108" s="65"/>
      <c r="SAQ108" s="65"/>
      <c r="SAR108" s="47"/>
      <c r="SAS108" s="927"/>
      <c r="SAT108" s="65"/>
      <c r="SAU108" s="65"/>
      <c r="SAV108" s="47"/>
      <c r="SAW108" s="47"/>
      <c r="SAX108" s="47"/>
      <c r="SAY108" s="47"/>
      <c r="SAZ108" s="593"/>
      <c r="SBA108" s="593"/>
      <c r="SBB108" s="143"/>
      <c r="SBC108" s="143"/>
      <c r="SBD108" s="65"/>
      <c r="SBE108" s="65"/>
      <c r="SBF108" s="594"/>
      <c r="SBG108" s="65"/>
      <c r="SBH108" s="47"/>
      <c r="SBI108" s="47"/>
      <c r="SBJ108" s="47"/>
      <c r="SBK108" s="59"/>
      <c r="SBL108" s="594"/>
      <c r="SBM108" s="65"/>
      <c r="SBN108" s="7"/>
      <c r="SBO108" s="101"/>
      <c r="SBP108" s="13"/>
      <c r="SBQ108" s="13"/>
      <c r="SBR108" s="13"/>
      <c r="SBS108" s="13"/>
      <c r="SBT108" s="61"/>
      <c r="SBU108" s="47"/>
      <c r="SBV108" s="47"/>
      <c r="SBW108" s="65"/>
      <c r="SBX108" s="47"/>
      <c r="SBY108" s="65"/>
      <c r="SBZ108" s="65"/>
      <c r="SCA108" s="47"/>
      <c r="SCB108" s="927"/>
      <c r="SCC108" s="65"/>
      <c r="SCD108" s="65"/>
      <c r="SCE108" s="47"/>
      <c r="SCF108" s="47"/>
      <c r="SCG108" s="47"/>
      <c r="SCH108" s="47"/>
      <c r="SCI108" s="593"/>
      <c r="SCJ108" s="593"/>
      <c r="SCK108" s="143"/>
      <c r="SCL108" s="143"/>
      <c r="SCM108" s="65"/>
      <c r="SCN108" s="65"/>
      <c r="SCO108" s="594"/>
      <c r="SCP108" s="65"/>
      <c r="SCQ108" s="47"/>
      <c r="SCR108" s="47"/>
      <c r="SCS108" s="47"/>
      <c r="SCT108" s="59"/>
      <c r="SCU108" s="594"/>
      <c r="SCV108" s="65"/>
      <c r="SCW108" s="7"/>
      <c r="SCX108" s="101"/>
      <c r="SCY108" s="13"/>
      <c r="SCZ108" s="13"/>
      <c r="SDA108" s="13"/>
      <c r="SDB108" s="13"/>
      <c r="SDC108" s="61"/>
      <c r="SDD108" s="47"/>
      <c r="SDE108" s="47"/>
      <c r="SDF108" s="65"/>
      <c r="SDG108" s="47"/>
      <c r="SDH108" s="65"/>
      <c r="SDI108" s="65"/>
      <c r="SDJ108" s="47"/>
      <c r="SDK108" s="927"/>
      <c r="SDL108" s="65"/>
      <c r="SDM108" s="65"/>
      <c r="SDN108" s="47"/>
      <c r="SDO108" s="47"/>
      <c r="SDP108" s="47"/>
      <c r="SDQ108" s="47"/>
      <c r="SDR108" s="593"/>
      <c r="SDS108" s="593"/>
      <c r="SDT108" s="143"/>
      <c r="SDU108" s="143"/>
      <c r="SDV108" s="65"/>
      <c r="SDW108" s="65"/>
      <c r="SDX108" s="594"/>
      <c r="SDY108" s="65"/>
      <c r="SDZ108" s="47"/>
      <c r="SEA108" s="47"/>
      <c r="SEB108" s="47"/>
      <c r="SEC108" s="59"/>
      <c r="SED108" s="594"/>
      <c r="SEE108" s="65"/>
      <c r="SEF108" s="7"/>
      <c r="SEG108" s="101"/>
      <c r="SEH108" s="13"/>
      <c r="SEI108" s="13"/>
      <c r="SEJ108" s="13"/>
      <c r="SEK108" s="13"/>
      <c r="SEL108" s="61"/>
      <c r="SEM108" s="47"/>
      <c r="SEN108" s="47"/>
      <c r="SEO108" s="65"/>
      <c r="SEP108" s="47"/>
      <c r="SEQ108" s="65"/>
      <c r="SER108" s="65"/>
      <c r="SES108" s="47"/>
      <c r="SET108" s="927"/>
      <c r="SEU108" s="65"/>
      <c r="SEV108" s="65"/>
      <c r="SEW108" s="47"/>
      <c r="SEX108" s="47"/>
      <c r="SEY108" s="47"/>
      <c r="SEZ108" s="47"/>
      <c r="SFA108" s="593"/>
      <c r="SFB108" s="593"/>
      <c r="SFC108" s="143"/>
      <c r="SFD108" s="143"/>
      <c r="SFE108" s="65"/>
      <c r="SFF108" s="65"/>
      <c r="SFG108" s="594"/>
      <c r="SFH108" s="65"/>
      <c r="SFI108" s="47"/>
      <c r="SFJ108" s="47"/>
      <c r="SFK108" s="47"/>
      <c r="SFL108" s="59"/>
      <c r="SFM108" s="594"/>
      <c r="SFN108" s="65"/>
      <c r="SFO108" s="7"/>
      <c r="SFP108" s="101"/>
      <c r="SFQ108" s="13"/>
      <c r="SFR108" s="13"/>
      <c r="SFS108" s="13"/>
      <c r="SFT108" s="13"/>
      <c r="SFU108" s="61"/>
      <c r="SFV108" s="47"/>
      <c r="SFW108" s="47"/>
      <c r="SFX108" s="65"/>
      <c r="SFY108" s="47"/>
      <c r="SFZ108" s="65"/>
      <c r="SGA108" s="65"/>
      <c r="SGB108" s="47"/>
      <c r="SGC108" s="927"/>
      <c r="SGD108" s="65"/>
      <c r="SGE108" s="65"/>
      <c r="SGF108" s="47"/>
      <c r="SGG108" s="47"/>
      <c r="SGH108" s="47"/>
      <c r="SGI108" s="47"/>
      <c r="SGJ108" s="593"/>
      <c r="SGK108" s="593"/>
      <c r="SGL108" s="143"/>
      <c r="SGM108" s="143"/>
      <c r="SGN108" s="65"/>
      <c r="SGO108" s="65"/>
      <c r="SGP108" s="594"/>
      <c r="SGQ108" s="65"/>
      <c r="SGR108" s="47"/>
      <c r="SGS108" s="47"/>
      <c r="SGT108" s="47"/>
      <c r="SGU108" s="59"/>
      <c r="SGV108" s="594"/>
      <c r="SGW108" s="65"/>
      <c r="SGX108" s="7"/>
      <c r="SGY108" s="101"/>
      <c r="SGZ108" s="13"/>
      <c r="SHA108" s="13"/>
      <c r="SHB108" s="13"/>
      <c r="SHC108" s="13"/>
      <c r="SHD108" s="61"/>
      <c r="SHE108" s="47"/>
      <c r="SHF108" s="47"/>
      <c r="SHG108" s="65"/>
      <c r="SHH108" s="47"/>
      <c r="SHI108" s="65"/>
      <c r="SHJ108" s="65"/>
      <c r="SHK108" s="47"/>
      <c r="SHL108" s="927"/>
      <c r="SHM108" s="65"/>
      <c r="SHN108" s="65"/>
      <c r="SHO108" s="47"/>
      <c r="SHP108" s="47"/>
      <c r="SHQ108" s="47"/>
      <c r="SHR108" s="47"/>
      <c r="SHS108" s="593"/>
      <c r="SHT108" s="593"/>
      <c r="SHU108" s="143"/>
      <c r="SHV108" s="143"/>
      <c r="SHW108" s="65"/>
      <c r="SHX108" s="65"/>
      <c r="SHY108" s="594"/>
      <c r="SHZ108" s="65"/>
      <c r="SIA108" s="47"/>
      <c r="SIB108" s="47"/>
      <c r="SIC108" s="47"/>
      <c r="SID108" s="59"/>
      <c r="SIE108" s="594"/>
      <c r="SIF108" s="65"/>
      <c r="SIG108" s="7"/>
      <c r="SIH108" s="101"/>
      <c r="SII108" s="13"/>
      <c r="SIJ108" s="13"/>
      <c r="SIK108" s="13"/>
      <c r="SIL108" s="13"/>
      <c r="SIM108" s="61"/>
      <c r="SIN108" s="47"/>
      <c r="SIO108" s="47"/>
      <c r="SIP108" s="65"/>
      <c r="SIQ108" s="47"/>
      <c r="SIR108" s="65"/>
      <c r="SIS108" s="65"/>
      <c r="SIT108" s="47"/>
      <c r="SIU108" s="927"/>
      <c r="SIV108" s="65"/>
      <c r="SIW108" s="65"/>
      <c r="SIX108" s="47"/>
      <c r="SIY108" s="47"/>
      <c r="SIZ108" s="47"/>
      <c r="SJA108" s="47"/>
      <c r="SJB108" s="593"/>
      <c r="SJC108" s="593"/>
      <c r="SJD108" s="143"/>
      <c r="SJE108" s="143"/>
      <c r="SJF108" s="65"/>
      <c r="SJG108" s="65"/>
      <c r="SJH108" s="594"/>
      <c r="SJI108" s="65"/>
      <c r="SJJ108" s="47"/>
      <c r="SJK108" s="47"/>
      <c r="SJL108" s="47"/>
      <c r="SJM108" s="59"/>
      <c r="SJN108" s="594"/>
      <c r="SJO108" s="65"/>
      <c r="SJP108" s="7"/>
      <c r="SJQ108" s="101"/>
      <c r="SJR108" s="13"/>
      <c r="SJS108" s="13"/>
      <c r="SJT108" s="13"/>
      <c r="SJU108" s="13"/>
      <c r="SJV108" s="61"/>
      <c r="SJW108" s="47"/>
      <c r="SJX108" s="47"/>
      <c r="SJY108" s="65"/>
      <c r="SJZ108" s="47"/>
      <c r="SKA108" s="65"/>
      <c r="SKB108" s="65"/>
      <c r="SKC108" s="47"/>
      <c r="SKD108" s="927"/>
      <c r="SKE108" s="65"/>
      <c r="SKF108" s="65"/>
      <c r="SKG108" s="47"/>
      <c r="SKH108" s="47"/>
      <c r="SKI108" s="47"/>
      <c r="SKJ108" s="47"/>
      <c r="SKK108" s="593"/>
      <c r="SKL108" s="593"/>
      <c r="SKM108" s="143"/>
      <c r="SKN108" s="143"/>
      <c r="SKO108" s="65"/>
      <c r="SKP108" s="65"/>
      <c r="SKQ108" s="594"/>
      <c r="SKR108" s="65"/>
      <c r="SKS108" s="47"/>
      <c r="SKT108" s="47"/>
      <c r="SKU108" s="47"/>
      <c r="SKV108" s="59"/>
      <c r="SKW108" s="594"/>
      <c r="SKX108" s="65"/>
      <c r="SKY108" s="7"/>
      <c r="SKZ108" s="101"/>
      <c r="SLA108" s="13"/>
      <c r="SLB108" s="13"/>
      <c r="SLC108" s="13"/>
      <c r="SLD108" s="13"/>
      <c r="SLE108" s="61"/>
      <c r="SLF108" s="47"/>
      <c r="SLG108" s="47"/>
      <c r="SLH108" s="65"/>
      <c r="SLI108" s="47"/>
      <c r="SLJ108" s="65"/>
      <c r="SLK108" s="65"/>
      <c r="SLL108" s="47"/>
      <c r="SLM108" s="927"/>
      <c r="SLN108" s="65"/>
      <c r="SLO108" s="65"/>
      <c r="SLP108" s="47"/>
      <c r="SLQ108" s="47"/>
      <c r="SLR108" s="47"/>
      <c r="SLS108" s="47"/>
      <c r="SLT108" s="593"/>
      <c r="SLU108" s="593"/>
      <c r="SLV108" s="143"/>
      <c r="SLW108" s="143"/>
      <c r="SLX108" s="65"/>
      <c r="SLY108" s="65"/>
      <c r="SLZ108" s="594"/>
      <c r="SMA108" s="65"/>
      <c r="SMB108" s="47"/>
      <c r="SMC108" s="47"/>
      <c r="SMD108" s="47"/>
      <c r="SME108" s="59"/>
      <c r="SMF108" s="594"/>
      <c r="SMG108" s="65"/>
      <c r="SMH108" s="7"/>
      <c r="SMI108" s="101"/>
      <c r="SMJ108" s="13"/>
      <c r="SMK108" s="13"/>
      <c r="SML108" s="13"/>
      <c r="SMM108" s="13"/>
      <c r="SMN108" s="61"/>
      <c r="SMO108" s="47"/>
      <c r="SMP108" s="47"/>
      <c r="SMQ108" s="65"/>
      <c r="SMR108" s="47"/>
      <c r="SMS108" s="65"/>
      <c r="SMT108" s="65"/>
      <c r="SMU108" s="47"/>
      <c r="SMV108" s="927"/>
      <c r="SMW108" s="65"/>
      <c r="SMX108" s="65"/>
      <c r="SMY108" s="47"/>
      <c r="SMZ108" s="47"/>
      <c r="SNA108" s="47"/>
      <c r="SNB108" s="47"/>
      <c r="SNC108" s="593"/>
      <c r="SND108" s="593"/>
      <c r="SNE108" s="143"/>
      <c r="SNF108" s="143"/>
      <c r="SNG108" s="65"/>
      <c r="SNH108" s="65"/>
      <c r="SNI108" s="594"/>
      <c r="SNJ108" s="65"/>
      <c r="SNK108" s="47"/>
      <c r="SNL108" s="47"/>
      <c r="SNM108" s="47"/>
      <c r="SNN108" s="59"/>
      <c r="SNO108" s="594"/>
      <c r="SNP108" s="65"/>
      <c r="SNQ108" s="7"/>
      <c r="SNR108" s="101"/>
      <c r="SNS108" s="13"/>
      <c r="SNT108" s="13"/>
      <c r="SNU108" s="13"/>
      <c r="SNV108" s="13"/>
      <c r="SNW108" s="61"/>
      <c r="SNX108" s="47"/>
      <c r="SNY108" s="47"/>
      <c r="SNZ108" s="65"/>
      <c r="SOA108" s="47"/>
      <c r="SOB108" s="65"/>
      <c r="SOC108" s="65"/>
      <c r="SOD108" s="47"/>
      <c r="SOE108" s="927"/>
      <c r="SOF108" s="65"/>
      <c r="SOG108" s="65"/>
      <c r="SOH108" s="47"/>
      <c r="SOI108" s="47"/>
      <c r="SOJ108" s="47"/>
      <c r="SOK108" s="47"/>
      <c r="SOL108" s="593"/>
      <c r="SOM108" s="593"/>
      <c r="SON108" s="143"/>
      <c r="SOO108" s="143"/>
      <c r="SOP108" s="65"/>
      <c r="SOQ108" s="65"/>
      <c r="SOR108" s="594"/>
      <c r="SOS108" s="65"/>
      <c r="SOT108" s="47"/>
      <c r="SOU108" s="47"/>
      <c r="SOV108" s="47"/>
      <c r="SOW108" s="59"/>
      <c r="SOX108" s="594"/>
      <c r="SOY108" s="65"/>
      <c r="SOZ108" s="7"/>
      <c r="SPA108" s="101"/>
      <c r="SPB108" s="13"/>
      <c r="SPC108" s="13"/>
      <c r="SPD108" s="13"/>
      <c r="SPE108" s="13"/>
      <c r="SPF108" s="61"/>
      <c r="SPG108" s="47"/>
      <c r="SPH108" s="47"/>
      <c r="SPI108" s="65"/>
      <c r="SPJ108" s="47"/>
      <c r="SPK108" s="65"/>
      <c r="SPL108" s="65"/>
      <c r="SPM108" s="47"/>
      <c r="SPN108" s="927"/>
      <c r="SPO108" s="65"/>
      <c r="SPP108" s="65"/>
      <c r="SPQ108" s="47"/>
      <c r="SPR108" s="47"/>
      <c r="SPS108" s="47"/>
      <c r="SPT108" s="47"/>
      <c r="SPU108" s="593"/>
      <c r="SPV108" s="593"/>
      <c r="SPW108" s="143"/>
      <c r="SPX108" s="143"/>
      <c r="SPY108" s="65"/>
      <c r="SPZ108" s="65"/>
      <c r="SQA108" s="594"/>
      <c r="SQB108" s="65"/>
      <c r="SQC108" s="47"/>
      <c r="SQD108" s="47"/>
      <c r="SQE108" s="47"/>
      <c r="SQF108" s="59"/>
      <c r="SQG108" s="594"/>
      <c r="SQH108" s="65"/>
      <c r="SQI108" s="7"/>
      <c r="SQJ108" s="101"/>
      <c r="SQK108" s="13"/>
      <c r="SQL108" s="13"/>
      <c r="SQM108" s="13"/>
      <c r="SQN108" s="13"/>
      <c r="SQO108" s="61"/>
      <c r="SQP108" s="47"/>
      <c r="SQQ108" s="47"/>
      <c r="SQR108" s="65"/>
      <c r="SQS108" s="47"/>
      <c r="SQT108" s="65"/>
      <c r="SQU108" s="65"/>
      <c r="SQV108" s="47"/>
      <c r="SQW108" s="927"/>
      <c r="SQX108" s="65"/>
      <c r="SQY108" s="65"/>
      <c r="SQZ108" s="47"/>
      <c r="SRA108" s="47"/>
      <c r="SRB108" s="47"/>
      <c r="SRC108" s="47"/>
      <c r="SRD108" s="593"/>
      <c r="SRE108" s="593"/>
      <c r="SRF108" s="143"/>
      <c r="SRG108" s="143"/>
      <c r="SRH108" s="65"/>
      <c r="SRI108" s="65"/>
      <c r="SRJ108" s="594"/>
      <c r="SRK108" s="65"/>
      <c r="SRL108" s="47"/>
      <c r="SRM108" s="47"/>
      <c r="SRN108" s="47"/>
      <c r="SRO108" s="59"/>
      <c r="SRP108" s="594"/>
      <c r="SRQ108" s="65"/>
      <c r="SRR108" s="7"/>
      <c r="SRS108" s="101"/>
      <c r="SRT108" s="13"/>
      <c r="SRU108" s="13"/>
      <c r="SRV108" s="13"/>
      <c r="SRW108" s="13"/>
      <c r="SRX108" s="61"/>
      <c r="SRY108" s="47"/>
      <c r="SRZ108" s="47"/>
      <c r="SSA108" s="65"/>
      <c r="SSB108" s="47"/>
      <c r="SSC108" s="65"/>
      <c r="SSD108" s="65"/>
      <c r="SSE108" s="47"/>
      <c r="SSF108" s="927"/>
      <c r="SSG108" s="65"/>
      <c r="SSH108" s="65"/>
      <c r="SSI108" s="47"/>
      <c r="SSJ108" s="47"/>
      <c r="SSK108" s="47"/>
      <c r="SSL108" s="47"/>
      <c r="SSM108" s="593"/>
      <c r="SSN108" s="593"/>
      <c r="SSO108" s="143"/>
      <c r="SSP108" s="143"/>
      <c r="SSQ108" s="65"/>
      <c r="SSR108" s="65"/>
      <c r="SSS108" s="594"/>
      <c r="SST108" s="65"/>
      <c r="SSU108" s="47"/>
      <c r="SSV108" s="47"/>
      <c r="SSW108" s="47"/>
      <c r="SSX108" s="59"/>
      <c r="SSY108" s="594"/>
      <c r="SSZ108" s="65"/>
      <c r="STA108" s="7"/>
      <c r="STB108" s="101"/>
      <c r="STC108" s="13"/>
      <c r="STD108" s="13"/>
      <c r="STE108" s="13"/>
      <c r="STF108" s="13"/>
      <c r="STG108" s="61"/>
      <c r="STH108" s="47"/>
      <c r="STI108" s="47"/>
      <c r="STJ108" s="65"/>
      <c r="STK108" s="47"/>
      <c r="STL108" s="65"/>
      <c r="STM108" s="65"/>
      <c r="STN108" s="47"/>
      <c r="STO108" s="927"/>
      <c r="STP108" s="65"/>
      <c r="STQ108" s="65"/>
      <c r="STR108" s="47"/>
      <c r="STS108" s="47"/>
      <c r="STT108" s="47"/>
      <c r="STU108" s="47"/>
      <c r="STV108" s="593"/>
      <c r="STW108" s="593"/>
      <c r="STX108" s="143"/>
      <c r="STY108" s="143"/>
      <c r="STZ108" s="65"/>
      <c r="SUA108" s="65"/>
      <c r="SUB108" s="594"/>
      <c r="SUC108" s="65"/>
      <c r="SUD108" s="47"/>
      <c r="SUE108" s="47"/>
      <c r="SUF108" s="47"/>
      <c r="SUG108" s="59"/>
      <c r="SUH108" s="594"/>
      <c r="SUI108" s="65"/>
      <c r="SUJ108" s="7"/>
      <c r="SUK108" s="101"/>
      <c r="SUL108" s="13"/>
      <c r="SUM108" s="13"/>
      <c r="SUN108" s="13"/>
      <c r="SUO108" s="13"/>
      <c r="SUP108" s="61"/>
      <c r="SUQ108" s="47"/>
      <c r="SUR108" s="47"/>
      <c r="SUS108" s="65"/>
      <c r="SUT108" s="47"/>
      <c r="SUU108" s="65"/>
      <c r="SUV108" s="65"/>
      <c r="SUW108" s="47"/>
      <c r="SUX108" s="927"/>
      <c r="SUY108" s="65"/>
      <c r="SUZ108" s="65"/>
      <c r="SVA108" s="47"/>
      <c r="SVB108" s="47"/>
      <c r="SVC108" s="47"/>
      <c r="SVD108" s="47"/>
      <c r="SVE108" s="593"/>
      <c r="SVF108" s="593"/>
      <c r="SVG108" s="143"/>
      <c r="SVH108" s="143"/>
      <c r="SVI108" s="65"/>
      <c r="SVJ108" s="65"/>
      <c r="SVK108" s="594"/>
      <c r="SVL108" s="65"/>
      <c r="SVM108" s="47"/>
      <c r="SVN108" s="47"/>
      <c r="SVO108" s="47"/>
      <c r="SVP108" s="59"/>
      <c r="SVQ108" s="594"/>
      <c r="SVR108" s="65"/>
      <c r="SVS108" s="7"/>
      <c r="SVT108" s="101"/>
      <c r="SVU108" s="13"/>
      <c r="SVV108" s="13"/>
      <c r="SVW108" s="13"/>
      <c r="SVX108" s="13"/>
      <c r="SVY108" s="61"/>
      <c r="SVZ108" s="47"/>
      <c r="SWA108" s="47"/>
      <c r="SWB108" s="65"/>
      <c r="SWC108" s="47"/>
      <c r="SWD108" s="65"/>
      <c r="SWE108" s="65"/>
      <c r="SWF108" s="47"/>
      <c r="SWG108" s="927"/>
      <c r="SWH108" s="65"/>
      <c r="SWI108" s="65"/>
      <c r="SWJ108" s="47"/>
      <c r="SWK108" s="47"/>
      <c r="SWL108" s="47"/>
      <c r="SWM108" s="47"/>
      <c r="SWN108" s="593"/>
      <c r="SWO108" s="593"/>
      <c r="SWP108" s="143"/>
      <c r="SWQ108" s="143"/>
      <c r="SWR108" s="65"/>
      <c r="SWS108" s="65"/>
      <c r="SWT108" s="594"/>
      <c r="SWU108" s="65"/>
      <c r="SWV108" s="47"/>
      <c r="SWW108" s="47"/>
      <c r="SWX108" s="47"/>
      <c r="SWY108" s="59"/>
      <c r="SWZ108" s="594"/>
      <c r="SXA108" s="65"/>
      <c r="SXB108" s="7"/>
      <c r="SXC108" s="101"/>
      <c r="SXD108" s="13"/>
      <c r="SXE108" s="13"/>
      <c r="SXF108" s="13"/>
      <c r="SXG108" s="13"/>
      <c r="SXH108" s="61"/>
      <c r="SXI108" s="47"/>
      <c r="SXJ108" s="47"/>
      <c r="SXK108" s="65"/>
      <c r="SXL108" s="47"/>
      <c r="SXM108" s="65"/>
      <c r="SXN108" s="65"/>
      <c r="SXO108" s="47"/>
      <c r="SXP108" s="927"/>
      <c r="SXQ108" s="65"/>
      <c r="SXR108" s="65"/>
      <c r="SXS108" s="47"/>
      <c r="SXT108" s="47"/>
      <c r="SXU108" s="47"/>
      <c r="SXV108" s="47"/>
      <c r="SXW108" s="593"/>
      <c r="SXX108" s="593"/>
      <c r="SXY108" s="143"/>
      <c r="SXZ108" s="143"/>
      <c r="SYA108" s="65"/>
      <c r="SYB108" s="65"/>
      <c r="SYC108" s="594"/>
      <c r="SYD108" s="65"/>
      <c r="SYE108" s="47"/>
      <c r="SYF108" s="47"/>
      <c r="SYG108" s="47"/>
      <c r="SYH108" s="59"/>
      <c r="SYI108" s="594"/>
      <c r="SYJ108" s="65"/>
      <c r="SYK108" s="7"/>
      <c r="SYL108" s="101"/>
      <c r="SYM108" s="13"/>
      <c r="SYN108" s="13"/>
      <c r="SYO108" s="13"/>
      <c r="SYP108" s="13"/>
      <c r="SYQ108" s="61"/>
      <c r="SYR108" s="47"/>
      <c r="SYS108" s="47"/>
      <c r="SYT108" s="65"/>
      <c r="SYU108" s="47"/>
      <c r="SYV108" s="65"/>
      <c r="SYW108" s="65"/>
      <c r="SYX108" s="47"/>
      <c r="SYY108" s="927"/>
      <c r="SYZ108" s="65"/>
      <c r="SZA108" s="65"/>
      <c r="SZB108" s="47"/>
      <c r="SZC108" s="47"/>
      <c r="SZD108" s="47"/>
      <c r="SZE108" s="47"/>
      <c r="SZF108" s="593"/>
      <c r="SZG108" s="593"/>
      <c r="SZH108" s="143"/>
      <c r="SZI108" s="143"/>
      <c r="SZJ108" s="65"/>
      <c r="SZK108" s="65"/>
      <c r="SZL108" s="594"/>
      <c r="SZM108" s="65"/>
      <c r="SZN108" s="47"/>
      <c r="SZO108" s="47"/>
      <c r="SZP108" s="47"/>
      <c r="SZQ108" s="59"/>
      <c r="SZR108" s="594"/>
      <c r="SZS108" s="65"/>
      <c r="SZT108" s="7"/>
      <c r="SZU108" s="101"/>
      <c r="SZV108" s="13"/>
      <c r="SZW108" s="13"/>
      <c r="SZX108" s="13"/>
      <c r="SZY108" s="13"/>
      <c r="SZZ108" s="61"/>
      <c r="TAA108" s="47"/>
      <c r="TAB108" s="47"/>
      <c r="TAC108" s="65"/>
      <c r="TAD108" s="47"/>
      <c r="TAE108" s="65"/>
      <c r="TAF108" s="65"/>
      <c r="TAG108" s="47"/>
      <c r="TAH108" s="927"/>
      <c r="TAI108" s="65"/>
      <c r="TAJ108" s="65"/>
      <c r="TAK108" s="47"/>
      <c r="TAL108" s="47"/>
      <c r="TAM108" s="47"/>
      <c r="TAN108" s="47"/>
      <c r="TAO108" s="593"/>
      <c r="TAP108" s="593"/>
      <c r="TAQ108" s="143"/>
      <c r="TAR108" s="143"/>
      <c r="TAS108" s="65"/>
      <c r="TAT108" s="65"/>
      <c r="TAU108" s="594"/>
      <c r="TAV108" s="65"/>
      <c r="TAW108" s="47"/>
      <c r="TAX108" s="47"/>
      <c r="TAY108" s="47"/>
      <c r="TAZ108" s="59"/>
      <c r="TBA108" s="594"/>
      <c r="TBB108" s="65"/>
      <c r="TBC108" s="7"/>
      <c r="TBD108" s="101"/>
      <c r="TBE108" s="13"/>
      <c r="TBF108" s="13"/>
      <c r="TBG108" s="13"/>
      <c r="TBH108" s="13"/>
      <c r="TBI108" s="61"/>
      <c r="TBJ108" s="47"/>
      <c r="TBK108" s="47"/>
      <c r="TBL108" s="65"/>
      <c r="TBM108" s="47"/>
      <c r="TBN108" s="65"/>
      <c r="TBO108" s="65"/>
      <c r="TBP108" s="47"/>
      <c r="TBQ108" s="927"/>
      <c r="TBR108" s="65"/>
      <c r="TBS108" s="65"/>
      <c r="TBT108" s="47"/>
      <c r="TBU108" s="47"/>
      <c r="TBV108" s="47"/>
      <c r="TBW108" s="47"/>
      <c r="TBX108" s="593"/>
      <c r="TBY108" s="593"/>
      <c r="TBZ108" s="143"/>
      <c r="TCA108" s="143"/>
      <c r="TCB108" s="65"/>
      <c r="TCC108" s="65"/>
      <c r="TCD108" s="594"/>
      <c r="TCE108" s="65"/>
      <c r="TCF108" s="47"/>
      <c r="TCG108" s="47"/>
      <c r="TCH108" s="47"/>
      <c r="TCI108" s="59"/>
      <c r="TCJ108" s="594"/>
      <c r="TCK108" s="65"/>
      <c r="TCL108" s="7"/>
      <c r="TCM108" s="101"/>
      <c r="TCN108" s="13"/>
      <c r="TCO108" s="13"/>
      <c r="TCP108" s="13"/>
      <c r="TCQ108" s="13"/>
      <c r="TCR108" s="61"/>
      <c r="TCS108" s="47"/>
      <c r="TCT108" s="47"/>
      <c r="TCU108" s="65"/>
      <c r="TCV108" s="47"/>
      <c r="TCW108" s="65"/>
      <c r="TCX108" s="65"/>
      <c r="TCY108" s="47"/>
      <c r="TCZ108" s="927"/>
      <c r="TDA108" s="65"/>
      <c r="TDB108" s="65"/>
      <c r="TDC108" s="47"/>
      <c r="TDD108" s="47"/>
      <c r="TDE108" s="47"/>
      <c r="TDF108" s="47"/>
      <c r="TDG108" s="593"/>
      <c r="TDH108" s="593"/>
      <c r="TDI108" s="143"/>
      <c r="TDJ108" s="143"/>
      <c r="TDK108" s="65"/>
      <c r="TDL108" s="65"/>
      <c r="TDM108" s="594"/>
      <c r="TDN108" s="65"/>
      <c r="TDO108" s="47"/>
      <c r="TDP108" s="47"/>
      <c r="TDQ108" s="47"/>
      <c r="TDR108" s="59"/>
      <c r="TDS108" s="594"/>
      <c r="TDT108" s="65"/>
      <c r="TDU108" s="7"/>
      <c r="TDV108" s="101"/>
      <c r="TDW108" s="13"/>
      <c r="TDX108" s="13"/>
      <c r="TDY108" s="13"/>
      <c r="TDZ108" s="13"/>
      <c r="TEA108" s="61"/>
      <c r="TEB108" s="47"/>
      <c r="TEC108" s="47"/>
      <c r="TED108" s="65"/>
      <c r="TEE108" s="47"/>
      <c r="TEF108" s="65"/>
      <c r="TEG108" s="65"/>
      <c r="TEH108" s="47"/>
      <c r="TEI108" s="927"/>
      <c r="TEJ108" s="65"/>
      <c r="TEK108" s="65"/>
      <c r="TEL108" s="47"/>
      <c r="TEM108" s="47"/>
      <c r="TEN108" s="47"/>
      <c r="TEO108" s="47"/>
      <c r="TEP108" s="593"/>
      <c r="TEQ108" s="593"/>
      <c r="TER108" s="143"/>
      <c r="TES108" s="143"/>
      <c r="TET108" s="65"/>
      <c r="TEU108" s="65"/>
      <c r="TEV108" s="594"/>
      <c r="TEW108" s="65"/>
      <c r="TEX108" s="47"/>
      <c r="TEY108" s="47"/>
      <c r="TEZ108" s="47"/>
      <c r="TFA108" s="59"/>
      <c r="TFB108" s="594"/>
      <c r="TFC108" s="65"/>
      <c r="TFD108" s="7"/>
      <c r="TFE108" s="101"/>
      <c r="TFF108" s="13"/>
      <c r="TFG108" s="13"/>
      <c r="TFH108" s="13"/>
      <c r="TFI108" s="13"/>
      <c r="TFJ108" s="61"/>
      <c r="TFK108" s="47"/>
      <c r="TFL108" s="47"/>
      <c r="TFM108" s="65"/>
      <c r="TFN108" s="47"/>
      <c r="TFO108" s="65"/>
      <c r="TFP108" s="65"/>
      <c r="TFQ108" s="47"/>
      <c r="TFR108" s="927"/>
      <c r="TFS108" s="65"/>
      <c r="TFT108" s="65"/>
      <c r="TFU108" s="47"/>
      <c r="TFV108" s="47"/>
      <c r="TFW108" s="47"/>
      <c r="TFX108" s="47"/>
      <c r="TFY108" s="593"/>
      <c r="TFZ108" s="593"/>
      <c r="TGA108" s="143"/>
      <c r="TGB108" s="143"/>
      <c r="TGC108" s="65"/>
      <c r="TGD108" s="65"/>
      <c r="TGE108" s="594"/>
      <c r="TGF108" s="65"/>
      <c r="TGG108" s="47"/>
      <c r="TGH108" s="47"/>
      <c r="TGI108" s="47"/>
      <c r="TGJ108" s="59"/>
      <c r="TGK108" s="594"/>
      <c r="TGL108" s="65"/>
      <c r="TGM108" s="7"/>
      <c r="TGN108" s="101"/>
      <c r="TGO108" s="13"/>
      <c r="TGP108" s="13"/>
      <c r="TGQ108" s="13"/>
      <c r="TGR108" s="13"/>
      <c r="TGS108" s="61"/>
      <c r="TGT108" s="47"/>
      <c r="TGU108" s="47"/>
      <c r="TGV108" s="65"/>
      <c r="TGW108" s="47"/>
      <c r="TGX108" s="65"/>
      <c r="TGY108" s="65"/>
      <c r="TGZ108" s="47"/>
      <c r="THA108" s="927"/>
      <c r="THB108" s="65"/>
      <c r="THC108" s="65"/>
      <c r="THD108" s="47"/>
      <c r="THE108" s="47"/>
      <c r="THF108" s="47"/>
      <c r="THG108" s="47"/>
      <c r="THH108" s="593"/>
      <c r="THI108" s="593"/>
      <c r="THJ108" s="143"/>
      <c r="THK108" s="143"/>
      <c r="THL108" s="65"/>
      <c r="THM108" s="65"/>
      <c r="THN108" s="594"/>
      <c r="THO108" s="65"/>
      <c r="THP108" s="47"/>
      <c r="THQ108" s="47"/>
      <c r="THR108" s="47"/>
      <c r="THS108" s="59"/>
      <c r="THT108" s="594"/>
      <c r="THU108" s="65"/>
      <c r="THV108" s="7"/>
      <c r="THW108" s="101"/>
      <c r="THX108" s="13"/>
      <c r="THY108" s="13"/>
      <c r="THZ108" s="13"/>
      <c r="TIA108" s="13"/>
      <c r="TIB108" s="61"/>
      <c r="TIC108" s="47"/>
      <c r="TID108" s="47"/>
      <c r="TIE108" s="65"/>
      <c r="TIF108" s="47"/>
      <c r="TIG108" s="65"/>
      <c r="TIH108" s="65"/>
      <c r="TII108" s="47"/>
      <c r="TIJ108" s="927"/>
      <c r="TIK108" s="65"/>
      <c r="TIL108" s="65"/>
      <c r="TIM108" s="47"/>
      <c r="TIN108" s="47"/>
      <c r="TIO108" s="47"/>
      <c r="TIP108" s="47"/>
      <c r="TIQ108" s="593"/>
      <c r="TIR108" s="593"/>
      <c r="TIS108" s="143"/>
      <c r="TIT108" s="143"/>
      <c r="TIU108" s="65"/>
      <c r="TIV108" s="65"/>
      <c r="TIW108" s="594"/>
      <c r="TIX108" s="65"/>
      <c r="TIY108" s="47"/>
      <c r="TIZ108" s="47"/>
      <c r="TJA108" s="47"/>
      <c r="TJB108" s="59"/>
      <c r="TJC108" s="594"/>
      <c r="TJD108" s="65"/>
      <c r="TJE108" s="7"/>
      <c r="TJF108" s="101"/>
      <c r="TJG108" s="13"/>
      <c r="TJH108" s="13"/>
      <c r="TJI108" s="13"/>
      <c r="TJJ108" s="13"/>
      <c r="TJK108" s="61"/>
      <c r="TJL108" s="47"/>
      <c r="TJM108" s="47"/>
      <c r="TJN108" s="65"/>
      <c r="TJO108" s="47"/>
      <c r="TJP108" s="65"/>
      <c r="TJQ108" s="65"/>
      <c r="TJR108" s="47"/>
      <c r="TJS108" s="927"/>
      <c r="TJT108" s="65"/>
      <c r="TJU108" s="65"/>
      <c r="TJV108" s="47"/>
      <c r="TJW108" s="47"/>
      <c r="TJX108" s="47"/>
      <c r="TJY108" s="47"/>
      <c r="TJZ108" s="593"/>
      <c r="TKA108" s="593"/>
      <c r="TKB108" s="143"/>
      <c r="TKC108" s="143"/>
      <c r="TKD108" s="65"/>
      <c r="TKE108" s="65"/>
      <c r="TKF108" s="594"/>
      <c r="TKG108" s="65"/>
      <c r="TKH108" s="47"/>
      <c r="TKI108" s="47"/>
      <c r="TKJ108" s="47"/>
      <c r="TKK108" s="59"/>
      <c r="TKL108" s="594"/>
      <c r="TKM108" s="65"/>
      <c r="TKN108" s="7"/>
      <c r="TKO108" s="101"/>
      <c r="TKP108" s="13"/>
      <c r="TKQ108" s="13"/>
      <c r="TKR108" s="13"/>
      <c r="TKS108" s="13"/>
      <c r="TKT108" s="61"/>
      <c r="TKU108" s="47"/>
      <c r="TKV108" s="47"/>
      <c r="TKW108" s="65"/>
      <c r="TKX108" s="47"/>
      <c r="TKY108" s="65"/>
      <c r="TKZ108" s="65"/>
      <c r="TLA108" s="47"/>
      <c r="TLB108" s="927"/>
      <c r="TLC108" s="65"/>
      <c r="TLD108" s="65"/>
      <c r="TLE108" s="47"/>
      <c r="TLF108" s="47"/>
      <c r="TLG108" s="47"/>
      <c r="TLH108" s="47"/>
      <c r="TLI108" s="593"/>
      <c r="TLJ108" s="593"/>
      <c r="TLK108" s="143"/>
      <c r="TLL108" s="143"/>
      <c r="TLM108" s="65"/>
      <c r="TLN108" s="65"/>
      <c r="TLO108" s="594"/>
      <c r="TLP108" s="65"/>
      <c r="TLQ108" s="47"/>
      <c r="TLR108" s="47"/>
      <c r="TLS108" s="47"/>
      <c r="TLT108" s="59"/>
      <c r="TLU108" s="594"/>
      <c r="TLV108" s="65"/>
      <c r="TLW108" s="7"/>
      <c r="TLX108" s="101"/>
      <c r="TLY108" s="13"/>
      <c r="TLZ108" s="13"/>
      <c r="TMA108" s="13"/>
      <c r="TMB108" s="13"/>
      <c r="TMC108" s="61"/>
      <c r="TMD108" s="47"/>
      <c r="TME108" s="47"/>
      <c r="TMF108" s="65"/>
      <c r="TMG108" s="47"/>
      <c r="TMH108" s="65"/>
      <c r="TMI108" s="65"/>
      <c r="TMJ108" s="47"/>
      <c r="TMK108" s="927"/>
      <c r="TML108" s="65"/>
      <c r="TMM108" s="65"/>
      <c r="TMN108" s="47"/>
      <c r="TMO108" s="47"/>
      <c r="TMP108" s="47"/>
      <c r="TMQ108" s="47"/>
      <c r="TMR108" s="593"/>
      <c r="TMS108" s="593"/>
      <c r="TMT108" s="143"/>
      <c r="TMU108" s="143"/>
      <c r="TMV108" s="65"/>
      <c r="TMW108" s="65"/>
      <c r="TMX108" s="594"/>
      <c r="TMY108" s="65"/>
      <c r="TMZ108" s="47"/>
      <c r="TNA108" s="47"/>
      <c r="TNB108" s="47"/>
      <c r="TNC108" s="59"/>
      <c r="TND108" s="594"/>
      <c r="TNE108" s="65"/>
      <c r="TNF108" s="7"/>
      <c r="TNG108" s="101"/>
      <c r="TNH108" s="13"/>
      <c r="TNI108" s="13"/>
      <c r="TNJ108" s="13"/>
      <c r="TNK108" s="13"/>
      <c r="TNL108" s="61"/>
      <c r="TNM108" s="47"/>
      <c r="TNN108" s="47"/>
      <c r="TNO108" s="65"/>
      <c r="TNP108" s="47"/>
      <c r="TNQ108" s="65"/>
      <c r="TNR108" s="65"/>
      <c r="TNS108" s="47"/>
      <c r="TNT108" s="927"/>
      <c r="TNU108" s="65"/>
      <c r="TNV108" s="65"/>
      <c r="TNW108" s="47"/>
      <c r="TNX108" s="47"/>
      <c r="TNY108" s="47"/>
      <c r="TNZ108" s="47"/>
      <c r="TOA108" s="593"/>
      <c r="TOB108" s="593"/>
      <c r="TOC108" s="143"/>
      <c r="TOD108" s="143"/>
      <c r="TOE108" s="65"/>
      <c r="TOF108" s="65"/>
      <c r="TOG108" s="594"/>
      <c r="TOH108" s="65"/>
      <c r="TOI108" s="47"/>
      <c r="TOJ108" s="47"/>
      <c r="TOK108" s="47"/>
      <c r="TOL108" s="59"/>
      <c r="TOM108" s="594"/>
      <c r="TON108" s="65"/>
      <c r="TOO108" s="7"/>
      <c r="TOP108" s="101"/>
      <c r="TOQ108" s="13"/>
      <c r="TOR108" s="13"/>
      <c r="TOS108" s="13"/>
      <c r="TOT108" s="13"/>
      <c r="TOU108" s="61"/>
      <c r="TOV108" s="47"/>
      <c r="TOW108" s="47"/>
      <c r="TOX108" s="65"/>
      <c r="TOY108" s="47"/>
      <c r="TOZ108" s="65"/>
      <c r="TPA108" s="65"/>
      <c r="TPB108" s="47"/>
      <c r="TPC108" s="927"/>
      <c r="TPD108" s="65"/>
      <c r="TPE108" s="65"/>
      <c r="TPF108" s="47"/>
      <c r="TPG108" s="47"/>
      <c r="TPH108" s="47"/>
      <c r="TPI108" s="47"/>
      <c r="TPJ108" s="593"/>
      <c r="TPK108" s="593"/>
      <c r="TPL108" s="143"/>
      <c r="TPM108" s="143"/>
      <c r="TPN108" s="65"/>
      <c r="TPO108" s="65"/>
      <c r="TPP108" s="594"/>
      <c r="TPQ108" s="65"/>
      <c r="TPR108" s="47"/>
      <c r="TPS108" s="47"/>
      <c r="TPT108" s="47"/>
      <c r="TPU108" s="59"/>
      <c r="TPV108" s="594"/>
      <c r="TPW108" s="65"/>
      <c r="TPX108" s="7"/>
      <c r="TPY108" s="101"/>
      <c r="TPZ108" s="13"/>
      <c r="TQA108" s="13"/>
      <c r="TQB108" s="13"/>
      <c r="TQC108" s="13"/>
      <c r="TQD108" s="61"/>
      <c r="TQE108" s="47"/>
      <c r="TQF108" s="47"/>
      <c r="TQG108" s="65"/>
      <c r="TQH108" s="47"/>
      <c r="TQI108" s="65"/>
      <c r="TQJ108" s="65"/>
      <c r="TQK108" s="47"/>
      <c r="TQL108" s="927"/>
      <c r="TQM108" s="65"/>
      <c r="TQN108" s="65"/>
      <c r="TQO108" s="47"/>
      <c r="TQP108" s="47"/>
      <c r="TQQ108" s="47"/>
      <c r="TQR108" s="47"/>
      <c r="TQS108" s="593"/>
      <c r="TQT108" s="593"/>
      <c r="TQU108" s="143"/>
      <c r="TQV108" s="143"/>
      <c r="TQW108" s="65"/>
      <c r="TQX108" s="65"/>
      <c r="TQY108" s="594"/>
      <c r="TQZ108" s="65"/>
      <c r="TRA108" s="47"/>
      <c r="TRB108" s="47"/>
      <c r="TRC108" s="47"/>
      <c r="TRD108" s="59"/>
      <c r="TRE108" s="594"/>
      <c r="TRF108" s="65"/>
      <c r="TRG108" s="7"/>
      <c r="TRH108" s="101"/>
      <c r="TRI108" s="13"/>
      <c r="TRJ108" s="13"/>
      <c r="TRK108" s="13"/>
      <c r="TRL108" s="13"/>
      <c r="TRM108" s="61"/>
      <c r="TRN108" s="47"/>
      <c r="TRO108" s="47"/>
      <c r="TRP108" s="65"/>
      <c r="TRQ108" s="47"/>
      <c r="TRR108" s="65"/>
      <c r="TRS108" s="65"/>
      <c r="TRT108" s="47"/>
      <c r="TRU108" s="927"/>
      <c r="TRV108" s="65"/>
      <c r="TRW108" s="65"/>
      <c r="TRX108" s="47"/>
      <c r="TRY108" s="47"/>
      <c r="TRZ108" s="47"/>
      <c r="TSA108" s="47"/>
      <c r="TSB108" s="593"/>
      <c r="TSC108" s="593"/>
      <c r="TSD108" s="143"/>
      <c r="TSE108" s="143"/>
      <c r="TSF108" s="65"/>
      <c r="TSG108" s="65"/>
      <c r="TSH108" s="594"/>
      <c r="TSI108" s="65"/>
      <c r="TSJ108" s="47"/>
      <c r="TSK108" s="47"/>
      <c r="TSL108" s="47"/>
      <c r="TSM108" s="59"/>
      <c r="TSN108" s="594"/>
      <c r="TSO108" s="65"/>
      <c r="TSP108" s="7"/>
      <c r="TSQ108" s="101"/>
      <c r="TSR108" s="13"/>
      <c r="TSS108" s="13"/>
      <c r="TST108" s="13"/>
      <c r="TSU108" s="13"/>
      <c r="TSV108" s="61"/>
      <c r="TSW108" s="47"/>
      <c r="TSX108" s="47"/>
      <c r="TSY108" s="65"/>
      <c r="TSZ108" s="47"/>
      <c r="TTA108" s="65"/>
      <c r="TTB108" s="65"/>
      <c r="TTC108" s="47"/>
      <c r="TTD108" s="927"/>
      <c r="TTE108" s="65"/>
      <c r="TTF108" s="65"/>
      <c r="TTG108" s="47"/>
      <c r="TTH108" s="47"/>
      <c r="TTI108" s="47"/>
      <c r="TTJ108" s="47"/>
      <c r="TTK108" s="593"/>
      <c r="TTL108" s="593"/>
      <c r="TTM108" s="143"/>
      <c r="TTN108" s="143"/>
      <c r="TTO108" s="65"/>
      <c r="TTP108" s="65"/>
      <c r="TTQ108" s="594"/>
      <c r="TTR108" s="65"/>
      <c r="TTS108" s="47"/>
      <c r="TTT108" s="47"/>
      <c r="TTU108" s="47"/>
      <c r="TTV108" s="59"/>
      <c r="TTW108" s="594"/>
      <c r="TTX108" s="65"/>
      <c r="TTY108" s="7"/>
      <c r="TTZ108" s="101"/>
      <c r="TUA108" s="13"/>
      <c r="TUB108" s="13"/>
      <c r="TUC108" s="13"/>
      <c r="TUD108" s="13"/>
      <c r="TUE108" s="61"/>
      <c r="TUF108" s="47"/>
      <c r="TUG108" s="47"/>
      <c r="TUH108" s="65"/>
      <c r="TUI108" s="47"/>
      <c r="TUJ108" s="65"/>
      <c r="TUK108" s="65"/>
      <c r="TUL108" s="47"/>
      <c r="TUM108" s="927"/>
      <c r="TUN108" s="65"/>
      <c r="TUO108" s="65"/>
      <c r="TUP108" s="47"/>
      <c r="TUQ108" s="47"/>
      <c r="TUR108" s="47"/>
      <c r="TUS108" s="47"/>
      <c r="TUT108" s="593"/>
      <c r="TUU108" s="593"/>
      <c r="TUV108" s="143"/>
      <c r="TUW108" s="143"/>
      <c r="TUX108" s="65"/>
      <c r="TUY108" s="65"/>
      <c r="TUZ108" s="594"/>
      <c r="TVA108" s="65"/>
      <c r="TVB108" s="47"/>
      <c r="TVC108" s="47"/>
      <c r="TVD108" s="47"/>
      <c r="TVE108" s="59"/>
      <c r="TVF108" s="594"/>
      <c r="TVG108" s="65"/>
      <c r="TVH108" s="7"/>
      <c r="TVI108" s="101"/>
      <c r="TVJ108" s="13"/>
      <c r="TVK108" s="13"/>
      <c r="TVL108" s="13"/>
      <c r="TVM108" s="13"/>
      <c r="TVN108" s="61"/>
      <c r="TVO108" s="47"/>
      <c r="TVP108" s="47"/>
      <c r="TVQ108" s="65"/>
      <c r="TVR108" s="47"/>
      <c r="TVS108" s="65"/>
      <c r="TVT108" s="65"/>
      <c r="TVU108" s="47"/>
      <c r="TVV108" s="927"/>
      <c r="TVW108" s="65"/>
      <c r="TVX108" s="65"/>
      <c r="TVY108" s="47"/>
      <c r="TVZ108" s="47"/>
      <c r="TWA108" s="47"/>
      <c r="TWB108" s="47"/>
      <c r="TWC108" s="593"/>
      <c r="TWD108" s="593"/>
      <c r="TWE108" s="143"/>
      <c r="TWF108" s="143"/>
      <c r="TWG108" s="65"/>
      <c r="TWH108" s="65"/>
      <c r="TWI108" s="594"/>
      <c r="TWJ108" s="65"/>
      <c r="TWK108" s="47"/>
      <c r="TWL108" s="47"/>
      <c r="TWM108" s="47"/>
      <c r="TWN108" s="59"/>
      <c r="TWO108" s="594"/>
      <c r="TWP108" s="65"/>
      <c r="TWQ108" s="7"/>
      <c r="TWR108" s="101"/>
      <c r="TWS108" s="13"/>
      <c r="TWT108" s="13"/>
      <c r="TWU108" s="13"/>
      <c r="TWV108" s="13"/>
      <c r="TWW108" s="61"/>
      <c r="TWX108" s="47"/>
      <c r="TWY108" s="47"/>
      <c r="TWZ108" s="65"/>
      <c r="TXA108" s="47"/>
      <c r="TXB108" s="65"/>
      <c r="TXC108" s="65"/>
      <c r="TXD108" s="47"/>
      <c r="TXE108" s="927"/>
      <c r="TXF108" s="65"/>
      <c r="TXG108" s="65"/>
      <c r="TXH108" s="47"/>
      <c r="TXI108" s="47"/>
      <c r="TXJ108" s="47"/>
      <c r="TXK108" s="47"/>
      <c r="TXL108" s="593"/>
      <c r="TXM108" s="593"/>
      <c r="TXN108" s="143"/>
      <c r="TXO108" s="143"/>
      <c r="TXP108" s="65"/>
      <c r="TXQ108" s="65"/>
      <c r="TXR108" s="594"/>
      <c r="TXS108" s="65"/>
      <c r="TXT108" s="47"/>
      <c r="TXU108" s="47"/>
      <c r="TXV108" s="47"/>
      <c r="TXW108" s="59"/>
      <c r="TXX108" s="594"/>
      <c r="TXY108" s="65"/>
      <c r="TXZ108" s="7"/>
      <c r="TYA108" s="101"/>
      <c r="TYB108" s="13"/>
      <c r="TYC108" s="13"/>
      <c r="TYD108" s="13"/>
      <c r="TYE108" s="13"/>
      <c r="TYF108" s="61"/>
      <c r="TYG108" s="47"/>
      <c r="TYH108" s="47"/>
      <c r="TYI108" s="65"/>
      <c r="TYJ108" s="47"/>
      <c r="TYK108" s="65"/>
      <c r="TYL108" s="65"/>
      <c r="TYM108" s="47"/>
      <c r="TYN108" s="927"/>
      <c r="TYO108" s="65"/>
      <c r="TYP108" s="65"/>
      <c r="TYQ108" s="47"/>
      <c r="TYR108" s="47"/>
      <c r="TYS108" s="47"/>
      <c r="TYT108" s="47"/>
      <c r="TYU108" s="593"/>
      <c r="TYV108" s="593"/>
      <c r="TYW108" s="143"/>
      <c r="TYX108" s="143"/>
      <c r="TYY108" s="65"/>
      <c r="TYZ108" s="65"/>
      <c r="TZA108" s="594"/>
      <c r="TZB108" s="65"/>
      <c r="TZC108" s="47"/>
      <c r="TZD108" s="47"/>
      <c r="TZE108" s="47"/>
      <c r="TZF108" s="59"/>
      <c r="TZG108" s="594"/>
      <c r="TZH108" s="65"/>
      <c r="TZI108" s="7"/>
      <c r="TZJ108" s="101"/>
      <c r="TZK108" s="13"/>
      <c r="TZL108" s="13"/>
      <c r="TZM108" s="13"/>
      <c r="TZN108" s="13"/>
      <c r="TZO108" s="61"/>
      <c r="TZP108" s="47"/>
      <c r="TZQ108" s="47"/>
      <c r="TZR108" s="65"/>
      <c r="TZS108" s="47"/>
      <c r="TZT108" s="65"/>
      <c r="TZU108" s="65"/>
      <c r="TZV108" s="47"/>
      <c r="TZW108" s="927"/>
      <c r="TZX108" s="65"/>
      <c r="TZY108" s="65"/>
      <c r="TZZ108" s="47"/>
      <c r="UAA108" s="47"/>
      <c r="UAB108" s="47"/>
      <c r="UAC108" s="47"/>
      <c r="UAD108" s="593"/>
      <c r="UAE108" s="593"/>
      <c r="UAF108" s="143"/>
      <c r="UAG108" s="143"/>
      <c r="UAH108" s="65"/>
      <c r="UAI108" s="65"/>
      <c r="UAJ108" s="594"/>
      <c r="UAK108" s="65"/>
      <c r="UAL108" s="47"/>
      <c r="UAM108" s="47"/>
      <c r="UAN108" s="47"/>
      <c r="UAO108" s="59"/>
      <c r="UAP108" s="594"/>
      <c r="UAQ108" s="65"/>
      <c r="UAR108" s="7"/>
      <c r="UAS108" s="101"/>
      <c r="UAT108" s="13"/>
      <c r="UAU108" s="13"/>
      <c r="UAV108" s="13"/>
      <c r="UAW108" s="13"/>
      <c r="UAX108" s="61"/>
      <c r="UAY108" s="47"/>
      <c r="UAZ108" s="47"/>
      <c r="UBA108" s="65"/>
      <c r="UBB108" s="47"/>
      <c r="UBC108" s="65"/>
      <c r="UBD108" s="65"/>
      <c r="UBE108" s="47"/>
      <c r="UBF108" s="927"/>
      <c r="UBG108" s="65"/>
      <c r="UBH108" s="65"/>
      <c r="UBI108" s="47"/>
      <c r="UBJ108" s="47"/>
      <c r="UBK108" s="47"/>
      <c r="UBL108" s="47"/>
      <c r="UBM108" s="593"/>
      <c r="UBN108" s="593"/>
      <c r="UBO108" s="143"/>
      <c r="UBP108" s="143"/>
      <c r="UBQ108" s="65"/>
      <c r="UBR108" s="65"/>
      <c r="UBS108" s="594"/>
      <c r="UBT108" s="65"/>
      <c r="UBU108" s="47"/>
      <c r="UBV108" s="47"/>
      <c r="UBW108" s="47"/>
      <c r="UBX108" s="59"/>
      <c r="UBY108" s="594"/>
      <c r="UBZ108" s="65"/>
      <c r="UCA108" s="7"/>
      <c r="UCB108" s="101"/>
      <c r="UCC108" s="13"/>
      <c r="UCD108" s="13"/>
      <c r="UCE108" s="13"/>
      <c r="UCF108" s="13"/>
      <c r="UCG108" s="61"/>
      <c r="UCH108" s="47"/>
      <c r="UCI108" s="47"/>
      <c r="UCJ108" s="65"/>
      <c r="UCK108" s="47"/>
      <c r="UCL108" s="65"/>
      <c r="UCM108" s="65"/>
      <c r="UCN108" s="47"/>
      <c r="UCO108" s="927"/>
      <c r="UCP108" s="65"/>
      <c r="UCQ108" s="65"/>
      <c r="UCR108" s="47"/>
      <c r="UCS108" s="47"/>
      <c r="UCT108" s="47"/>
      <c r="UCU108" s="47"/>
      <c r="UCV108" s="593"/>
      <c r="UCW108" s="593"/>
      <c r="UCX108" s="143"/>
      <c r="UCY108" s="143"/>
      <c r="UCZ108" s="65"/>
      <c r="UDA108" s="65"/>
      <c r="UDB108" s="594"/>
      <c r="UDC108" s="65"/>
      <c r="UDD108" s="47"/>
      <c r="UDE108" s="47"/>
      <c r="UDF108" s="47"/>
      <c r="UDG108" s="59"/>
      <c r="UDH108" s="594"/>
      <c r="UDI108" s="65"/>
      <c r="UDJ108" s="7"/>
      <c r="UDK108" s="101"/>
      <c r="UDL108" s="13"/>
      <c r="UDM108" s="13"/>
      <c r="UDN108" s="13"/>
      <c r="UDO108" s="13"/>
      <c r="UDP108" s="61"/>
      <c r="UDQ108" s="47"/>
      <c r="UDR108" s="47"/>
      <c r="UDS108" s="65"/>
      <c r="UDT108" s="47"/>
      <c r="UDU108" s="65"/>
      <c r="UDV108" s="65"/>
      <c r="UDW108" s="47"/>
      <c r="UDX108" s="927"/>
      <c r="UDY108" s="65"/>
      <c r="UDZ108" s="65"/>
      <c r="UEA108" s="47"/>
      <c r="UEB108" s="47"/>
      <c r="UEC108" s="47"/>
      <c r="UED108" s="47"/>
      <c r="UEE108" s="593"/>
      <c r="UEF108" s="593"/>
      <c r="UEG108" s="143"/>
      <c r="UEH108" s="143"/>
      <c r="UEI108" s="65"/>
      <c r="UEJ108" s="65"/>
      <c r="UEK108" s="594"/>
      <c r="UEL108" s="65"/>
      <c r="UEM108" s="47"/>
      <c r="UEN108" s="47"/>
      <c r="UEO108" s="47"/>
      <c r="UEP108" s="59"/>
      <c r="UEQ108" s="594"/>
      <c r="UER108" s="65"/>
      <c r="UES108" s="7"/>
      <c r="UET108" s="101"/>
      <c r="UEU108" s="13"/>
      <c r="UEV108" s="13"/>
      <c r="UEW108" s="13"/>
      <c r="UEX108" s="13"/>
      <c r="UEY108" s="61"/>
      <c r="UEZ108" s="47"/>
      <c r="UFA108" s="47"/>
      <c r="UFB108" s="65"/>
      <c r="UFC108" s="47"/>
      <c r="UFD108" s="65"/>
      <c r="UFE108" s="65"/>
      <c r="UFF108" s="47"/>
      <c r="UFG108" s="927"/>
      <c r="UFH108" s="65"/>
      <c r="UFI108" s="65"/>
      <c r="UFJ108" s="47"/>
      <c r="UFK108" s="47"/>
      <c r="UFL108" s="47"/>
      <c r="UFM108" s="47"/>
      <c r="UFN108" s="593"/>
      <c r="UFO108" s="593"/>
      <c r="UFP108" s="143"/>
      <c r="UFQ108" s="143"/>
      <c r="UFR108" s="65"/>
      <c r="UFS108" s="65"/>
      <c r="UFT108" s="594"/>
      <c r="UFU108" s="65"/>
      <c r="UFV108" s="47"/>
      <c r="UFW108" s="47"/>
      <c r="UFX108" s="47"/>
      <c r="UFY108" s="59"/>
      <c r="UFZ108" s="594"/>
      <c r="UGA108" s="65"/>
      <c r="UGB108" s="7"/>
      <c r="UGC108" s="101"/>
      <c r="UGD108" s="13"/>
      <c r="UGE108" s="13"/>
      <c r="UGF108" s="13"/>
      <c r="UGG108" s="13"/>
      <c r="UGH108" s="61"/>
      <c r="UGI108" s="47"/>
      <c r="UGJ108" s="47"/>
      <c r="UGK108" s="65"/>
      <c r="UGL108" s="47"/>
      <c r="UGM108" s="65"/>
      <c r="UGN108" s="65"/>
      <c r="UGO108" s="47"/>
      <c r="UGP108" s="927"/>
      <c r="UGQ108" s="65"/>
      <c r="UGR108" s="65"/>
      <c r="UGS108" s="47"/>
      <c r="UGT108" s="47"/>
      <c r="UGU108" s="47"/>
      <c r="UGV108" s="47"/>
      <c r="UGW108" s="593"/>
      <c r="UGX108" s="593"/>
      <c r="UGY108" s="143"/>
      <c r="UGZ108" s="143"/>
      <c r="UHA108" s="65"/>
      <c r="UHB108" s="65"/>
      <c r="UHC108" s="594"/>
      <c r="UHD108" s="65"/>
      <c r="UHE108" s="47"/>
      <c r="UHF108" s="47"/>
      <c r="UHG108" s="47"/>
      <c r="UHH108" s="59"/>
      <c r="UHI108" s="594"/>
      <c r="UHJ108" s="65"/>
      <c r="UHK108" s="7"/>
      <c r="UHL108" s="101"/>
      <c r="UHM108" s="13"/>
      <c r="UHN108" s="13"/>
      <c r="UHO108" s="13"/>
      <c r="UHP108" s="13"/>
      <c r="UHQ108" s="61"/>
      <c r="UHR108" s="47"/>
      <c r="UHS108" s="47"/>
      <c r="UHT108" s="65"/>
      <c r="UHU108" s="47"/>
      <c r="UHV108" s="65"/>
      <c r="UHW108" s="65"/>
      <c r="UHX108" s="47"/>
      <c r="UHY108" s="927"/>
      <c r="UHZ108" s="65"/>
      <c r="UIA108" s="65"/>
      <c r="UIB108" s="47"/>
      <c r="UIC108" s="47"/>
      <c r="UID108" s="47"/>
      <c r="UIE108" s="47"/>
      <c r="UIF108" s="593"/>
      <c r="UIG108" s="593"/>
      <c r="UIH108" s="143"/>
      <c r="UII108" s="143"/>
      <c r="UIJ108" s="65"/>
      <c r="UIK108" s="65"/>
      <c r="UIL108" s="594"/>
      <c r="UIM108" s="65"/>
      <c r="UIN108" s="47"/>
      <c r="UIO108" s="47"/>
      <c r="UIP108" s="47"/>
      <c r="UIQ108" s="59"/>
      <c r="UIR108" s="594"/>
      <c r="UIS108" s="65"/>
      <c r="UIT108" s="7"/>
      <c r="UIU108" s="101"/>
      <c r="UIV108" s="13"/>
      <c r="UIW108" s="13"/>
      <c r="UIX108" s="13"/>
      <c r="UIY108" s="13"/>
      <c r="UIZ108" s="61"/>
      <c r="UJA108" s="47"/>
      <c r="UJB108" s="47"/>
      <c r="UJC108" s="65"/>
      <c r="UJD108" s="47"/>
      <c r="UJE108" s="65"/>
      <c r="UJF108" s="65"/>
      <c r="UJG108" s="47"/>
      <c r="UJH108" s="927"/>
      <c r="UJI108" s="65"/>
      <c r="UJJ108" s="65"/>
      <c r="UJK108" s="47"/>
      <c r="UJL108" s="47"/>
      <c r="UJM108" s="47"/>
      <c r="UJN108" s="47"/>
      <c r="UJO108" s="593"/>
      <c r="UJP108" s="593"/>
      <c r="UJQ108" s="143"/>
      <c r="UJR108" s="143"/>
      <c r="UJS108" s="65"/>
      <c r="UJT108" s="65"/>
      <c r="UJU108" s="594"/>
      <c r="UJV108" s="65"/>
      <c r="UJW108" s="47"/>
      <c r="UJX108" s="47"/>
      <c r="UJY108" s="47"/>
      <c r="UJZ108" s="59"/>
      <c r="UKA108" s="594"/>
      <c r="UKB108" s="65"/>
      <c r="UKC108" s="7"/>
      <c r="UKD108" s="101"/>
      <c r="UKE108" s="13"/>
      <c r="UKF108" s="13"/>
      <c r="UKG108" s="13"/>
      <c r="UKH108" s="13"/>
      <c r="UKI108" s="61"/>
      <c r="UKJ108" s="47"/>
      <c r="UKK108" s="47"/>
      <c r="UKL108" s="65"/>
      <c r="UKM108" s="47"/>
      <c r="UKN108" s="65"/>
      <c r="UKO108" s="65"/>
      <c r="UKP108" s="47"/>
      <c r="UKQ108" s="927"/>
      <c r="UKR108" s="65"/>
      <c r="UKS108" s="65"/>
      <c r="UKT108" s="47"/>
      <c r="UKU108" s="47"/>
      <c r="UKV108" s="47"/>
      <c r="UKW108" s="47"/>
      <c r="UKX108" s="593"/>
      <c r="UKY108" s="593"/>
      <c r="UKZ108" s="143"/>
      <c r="ULA108" s="143"/>
      <c r="ULB108" s="65"/>
      <c r="ULC108" s="65"/>
      <c r="ULD108" s="594"/>
      <c r="ULE108" s="65"/>
      <c r="ULF108" s="47"/>
      <c r="ULG108" s="47"/>
      <c r="ULH108" s="47"/>
      <c r="ULI108" s="59"/>
      <c r="ULJ108" s="594"/>
      <c r="ULK108" s="65"/>
      <c r="ULL108" s="7"/>
      <c r="ULM108" s="101"/>
      <c r="ULN108" s="13"/>
      <c r="ULO108" s="13"/>
      <c r="ULP108" s="13"/>
      <c r="ULQ108" s="13"/>
      <c r="ULR108" s="61"/>
      <c r="ULS108" s="47"/>
      <c r="ULT108" s="47"/>
      <c r="ULU108" s="65"/>
      <c r="ULV108" s="47"/>
      <c r="ULW108" s="65"/>
      <c r="ULX108" s="65"/>
      <c r="ULY108" s="47"/>
      <c r="ULZ108" s="927"/>
      <c r="UMA108" s="65"/>
      <c r="UMB108" s="65"/>
      <c r="UMC108" s="47"/>
      <c r="UMD108" s="47"/>
      <c r="UME108" s="47"/>
      <c r="UMF108" s="47"/>
      <c r="UMG108" s="593"/>
      <c r="UMH108" s="593"/>
      <c r="UMI108" s="143"/>
      <c r="UMJ108" s="143"/>
      <c r="UMK108" s="65"/>
      <c r="UML108" s="65"/>
      <c r="UMM108" s="594"/>
      <c r="UMN108" s="65"/>
      <c r="UMO108" s="47"/>
      <c r="UMP108" s="47"/>
      <c r="UMQ108" s="47"/>
      <c r="UMR108" s="59"/>
      <c r="UMS108" s="594"/>
      <c r="UMT108" s="65"/>
      <c r="UMU108" s="7"/>
      <c r="UMV108" s="101"/>
      <c r="UMW108" s="13"/>
      <c r="UMX108" s="13"/>
      <c r="UMY108" s="13"/>
      <c r="UMZ108" s="13"/>
      <c r="UNA108" s="61"/>
      <c r="UNB108" s="47"/>
      <c r="UNC108" s="47"/>
      <c r="UND108" s="65"/>
      <c r="UNE108" s="47"/>
      <c r="UNF108" s="65"/>
      <c r="UNG108" s="65"/>
      <c r="UNH108" s="47"/>
      <c r="UNI108" s="927"/>
      <c r="UNJ108" s="65"/>
      <c r="UNK108" s="65"/>
      <c r="UNL108" s="47"/>
      <c r="UNM108" s="47"/>
      <c r="UNN108" s="47"/>
      <c r="UNO108" s="47"/>
      <c r="UNP108" s="593"/>
      <c r="UNQ108" s="593"/>
      <c r="UNR108" s="143"/>
      <c r="UNS108" s="143"/>
      <c r="UNT108" s="65"/>
      <c r="UNU108" s="65"/>
      <c r="UNV108" s="594"/>
      <c r="UNW108" s="65"/>
      <c r="UNX108" s="47"/>
      <c r="UNY108" s="47"/>
      <c r="UNZ108" s="47"/>
      <c r="UOA108" s="59"/>
      <c r="UOB108" s="594"/>
      <c r="UOC108" s="65"/>
      <c r="UOD108" s="7"/>
      <c r="UOE108" s="101"/>
      <c r="UOF108" s="13"/>
      <c r="UOG108" s="13"/>
      <c r="UOH108" s="13"/>
      <c r="UOI108" s="13"/>
      <c r="UOJ108" s="61"/>
      <c r="UOK108" s="47"/>
      <c r="UOL108" s="47"/>
      <c r="UOM108" s="65"/>
      <c r="UON108" s="47"/>
      <c r="UOO108" s="65"/>
      <c r="UOP108" s="65"/>
      <c r="UOQ108" s="47"/>
      <c r="UOR108" s="927"/>
      <c r="UOS108" s="65"/>
      <c r="UOT108" s="65"/>
      <c r="UOU108" s="47"/>
      <c r="UOV108" s="47"/>
      <c r="UOW108" s="47"/>
      <c r="UOX108" s="47"/>
      <c r="UOY108" s="593"/>
      <c r="UOZ108" s="593"/>
      <c r="UPA108" s="143"/>
      <c r="UPB108" s="143"/>
      <c r="UPC108" s="65"/>
      <c r="UPD108" s="65"/>
      <c r="UPE108" s="594"/>
      <c r="UPF108" s="65"/>
      <c r="UPG108" s="47"/>
      <c r="UPH108" s="47"/>
      <c r="UPI108" s="47"/>
      <c r="UPJ108" s="59"/>
      <c r="UPK108" s="594"/>
      <c r="UPL108" s="65"/>
      <c r="UPM108" s="7"/>
      <c r="UPN108" s="101"/>
      <c r="UPO108" s="13"/>
      <c r="UPP108" s="13"/>
      <c r="UPQ108" s="13"/>
      <c r="UPR108" s="13"/>
      <c r="UPS108" s="61"/>
      <c r="UPT108" s="47"/>
      <c r="UPU108" s="47"/>
      <c r="UPV108" s="65"/>
      <c r="UPW108" s="47"/>
      <c r="UPX108" s="65"/>
      <c r="UPY108" s="65"/>
      <c r="UPZ108" s="47"/>
      <c r="UQA108" s="927"/>
      <c r="UQB108" s="65"/>
      <c r="UQC108" s="65"/>
      <c r="UQD108" s="47"/>
      <c r="UQE108" s="47"/>
      <c r="UQF108" s="47"/>
      <c r="UQG108" s="47"/>
      <c r="UQH108" s="593"/>
      <c r="UQI108" s="593"/>
      <c r="UQJ108" s="143"/>
      <c r="UQK108" s="143"/>
      <c r="UQL108" s="65"/>
      <c r="UQM108" s="65"/>
      <c r="UQN108" s="594"/>
      <c r="UQO108" s="65"/>
      <c r="UQP108" s="47"/>
      <c r="UQQ108" s="47"/>
      <c r="UQR108" s="47"/>
      <c r="UQS108" s="59"/>
      <c r="UQT108" s="594"/>
      <c r="UQU108" s="65"/>
      <c r="UQV108" s="7"/>
      <c r="UQW108" s="101"/>
      <c r="UQX108" s="13"/>
      <c r="UQY108" s="13"/>
      <c r="UQZ108" s="13"/>
      <c r="URA108" s="13"/>
      <c r="URB108" s="61"/>
      <c r="URC108" s="47"/>
      <c r="URD108" s="47"/>
      <c r="URE108" s="65"/>
      <c r="URF108" s="47"/>
      <c r="URG108" s="65"/>
      <c r="URH108" s="65"/>
      <c r="URI108" s="47"/>
      <c r="URJ108" s="927"/>
      <c r="URK108" s="65"/>
      <c r="URL108" s="65"/>
      <c r="URM108" s="47"/>
      <c r="URN108" s="47"/>
      <c r="URO108" s="47"/>
      <c r="URP108" s="47"/>
      <c r="URQ108" s="593"/>
      <c r="URR108" s="593"/>
      <c r="URS108" s="143"/>
      <c r="URT108" s="143"/>
      <c r="URU108" s="65"/>
      <c r="URV108" s="65"/>
      <c r="URW108" s="594"/>
      <c r="URX108" s="65"/>
      <c r="URY108" s="47"/>
      <c r="URZ108" s="47"/>
      <c r="USA108" s="47"/>
      <c r="USB108" s="59"/>
      <c r="USC108" s="594"/>
      <c r="USD108" s="65"/>
      <c r="USE108" s="7"/>
      <c r="USF108" s="101"/>
      <c r="USG108" s="13"/>
      <c r="USH108" s="13"/>
      <c r="USI108" s="13"/>
      <c r="USJ108" s="13"/>
      <c r="USK108" s="61"/>
      <c r="USL108" s="47"/>
      <c r="USM108" s="47"/>
      <c r="USN108" s="65"/>
      <c r="USO108" s="47"/>
      <c r="USP108" s="65"/>
      <c r="USQ108" s="65"/>
      <c r="USR108" s="47"/>
      <c r="USS108" s="927"/>
      <c r="UST108" s="65"/>
      <c r="USU108" s="65"/>
      <c r="USV108" s="47"/>
      <c r="USW108" s="47"/>
      <c r="USX108" s="47"/>
      <c r="USY108" s="47"/>
      <c r="USZ108" s="593"/>
      <c r="UTA108" s="593"/>
      <c r="UTB108" s="143"/>
      <c r="UTC108" s="143"/>
      <c r="UTD108" s="65"/>
      <c r="UTE108" s="65"/>
      <c r="UTF108" s="594"/>
      <c r="UTG108" s="65"/>
      <c r="UTH108" s="47"/>
      <c r="UTI108" s="47"/>
      <c r="UTJ108" s="47"/>
      <c r="UTK108" s="59"/>
      <c r="UTL108" s="594"/>
      <c r="UTM108" s="65"/>
      <c r="UTN108" s="7"/>
      <c r="UTO108" s="101"/>
      <c r="UTP108" s="13"/>
      <c r="UTQ108" s="13"/>
      <c r="UTR108" s="13"/>
      <c r="UTS108" s="13"/>
      <c r="UTT108" s="61"/>
      <c r="UTU108" s="47"/>
      <c r="UTV108" s="47"/>
      <c r="UTW108" s="65"/>
      <c r="UTX108" s="47"/>
      <c r="UTY108" s="65"/>
      <c r="UTZ108" s="65"/>
      <c r="UUA108" s="47"/>
      <c r="UUB108" s="927"/>
      <c r="UUC108" s="65"/>
      <c r="UUD108" s="65"/>
      <c r="UUE108" s="47"/>
      <c r="UUF108" s="47"/>
      <c r="UUG108" s="47"/>
      <c r="UUH108" s="47"/>
      <c r="UUI108" s="593"/>
      <c r="UUJ108" s="593"/>
      <c r="UUK108" s="143"/>
      <c r="UUL108" s="143"/>
      <c r="UUM108" s="65"/>
      <c r="UUN108" s="65"/>
      <c r="UUO108" s="594"/>
      <c r="UUP108" s="65"/>
      <c r="UUQ108" s="47"/>
      <c r="UUR108" s="47"/>
      <c r="UUS108" s="47"/>
      <c r="UUT108" s="59"/>
      <c r="UUU108" s="594"/>
      <c r="UUV108" s="65"/>
      <c r="UUW108" s="7"/>
      <c r="UUX108" s="101"/>
      <c r="UUY108" s="13"/>
      <c r="UUZ108" s="13"/>
      <c r="UVA108" s="13"/>
      <c r="UVB108" s="13"/>
      <c r="UVC108" s="61"/>
      <c r="UVD108" s="47"/>
      <c r="UVE108" s="47"/>
      <c r="UVF108" s="65"/>
      <c r="UVG108" s="47"/>
      <c r="UVH108" s="65"/>
      <c r="UVI108" s="65"/>
      <c r="UVJ108" s="47"/>
      <c r="UVK108" s="927"/>
      <c r="UVL108" s="65"/>
      <c r="UVM108" s="65"/>
      <c r="UVN108" s="47"/>
      <c r="UVO108" s="47"/>
      <c r="UVP108" s="47"/>
      <c r="UVQ108" s="47"/>
      <c r="UVR108" s="593"/>
      <c r="UVS108" s="593"/>
      <c r="UVT108" s="143"/>
      <c r="UVU108" s="143"/>
      <c r="UVV108" s="65"/>
      <c r="UVW108" s="65"/>
      <c r="UVX108" s="594"/>
      <c r="UVY108" s="65"/>
      <c r="UVZ108" s="47"/>
      <c r="UWA108" s="47"/>
      <c r="UWB108" s="47"/>
      <c r="UWC108" s="59"/>
      <c r="UWD108" s="594"/>
      <c r="UWE108" s="65"/>
      <c r="UWF108" s="7"/>
      <c r="UWG108" s="101"/>
      <c r="UWH108" s="13"/>
      <c r="UWI108" s="13"/>
      <c r="UWJ108" s="13"/>
      <c r="UWK108" s="13"/>
      <c r="UWL108" s="61"/>
      <c r="UWM108" s="47"/>
      <c r="UWN108" s="47"/>
      <c r="UWO108" s="65"/>
      <c r="UWP108" s="47"/>
      <c r="UWQ108" s="65"/>
      <c r="UWR108" s="65"/>
      <c r="UWS108" s="47"/>
      <c r="UWT108" s="927"/>
      <c r="UWU108" s="65"/>
      <c r="UWV108" s="65"/>
      <c r="UWW108" s="47"/>
      <c r="UWX108" s="47"/>
      <c r="UWY108" s="47"/>
      <c r="UWZ108" s="47"/>
      <c r="UXA108" s="593"/>
      <c r="UXB108" s="593"/>
      <c r="UXC108" s="143"/>
      <c r="UXD108" s="143"/>
      <c r="UXE108" s="65"/>
      <c r="UXF108" s="65"/>
      <c r="UXG108" s="594"/>
      <c r="UXH108" s="65"/>
      <c r="UXI108" s="47"/>
      <c r="UXJ108" s="47"/>
      <c r="UXK108" s="47"/>
      <c r="UXL108" s="59"/>
      <c r="UXM108" s="594"/>
      <c r="UXN108" s="65"/>
      <c r="UXO108" s="7"/>
      <c r="UXP108" s="101"/>
      <c r="UXQ108" s="13"/>
      <c r="UXR108" s="13"/>
      <c r="UXS108" s="13"/>
      <c r="UXT108" s="13"/>
      <c r="UXU108" s="61"/>
      <c r="UXV108" s="47"/>
      <c r="UXW108" s="47"/>
      <c r="UXX108" s="65"/>
      <c r="UXY108" s="47"/>
      <c r="UXZ108" s="65"/>
      <c r="UYA108" s="65"/>
      <c r="UYB108" s="47"/>
      <c r="UYC108" s="927"/>
      <c r="UYD108" s="65"/>
      <c r="UYE108" s="65"/>
      <c r="UYF108" s="47"/>
      <c r="UYG108" s="47"/>
      <c r="UYH108" s="47"/>
      <c r="UYI108" s="47"/>
      <c r="UYJ108" s="593"/>
      <c r="UYK108" s="593"/>
      <c r="UYL108" s="143"/>
      <c r="UYM108" s="143"/>
      <c r="UYN108" s="65"/>
      <c r="UYO108" s="65"/>
      <c r="UYP108" s="594"/>
      <c r="UYQ108" s="65"/>
      <c r="UYR108" s="47"/>
      <c r="UYS108" s="47"/>
      <c r="UYT108" s="47"/>
      <c r="UYU108" s="59"/>
      <c r="UYV108" s="594"/>
      <c r="UYW108" s="65"/>
      <c r="UYX108" s="7"/>
      <c r="UYY108" s="101"/>
      <c r="UYZ108" s="13"/>
      <c r="UZA108" s="13"/>
      <c r="UZB108" s="13"/>
      <c r="UZC108" s="13"/>
      <c r="UZD108" s="61"/>
      <c r="UZE108" s="47"/>
      <c r="UZF108" s="47"/>
      <c r="UZG108" s="65"/>
      <c r="UZH108" s="47"/>
      <c r="UZI108" s="65"/>
      <c r="UZJ108" s="65"/>
      <c r="UZK108" s="47"/>
      <c r="UZL108" s="927"/>
      <c r="UZM108" s="65"/>
      <c r="UZN108" s="65"/>
      <c r="UZO108" s="47"/>
      <c r="UZP108" s="47"/>
      <c r="UZQ108" s="47"/>
      <c r="UZR108" s="47"/>
      <c r="UZS108" s="593"/>
      <c r="UZT108" s="593"/>
      <c r="UZU108" s="143"/>
      <c r="UZV108" s="143"/>
      <c r="UZW108" s="65"/>
      <c r="UZX108" s="65"/>
      <c r="UZY108" s="594"/>
      <c r="UZZ108" s="65"/>
      <c r="VAA108" s="47"/>
      <c r="VAB108" s="47"/>
      <c r="VAC108" s="47"/>
      <c r="VAD108" s="59"/>
      <c r="VAE108" s="594"/>
      <c r="VAF108" s="65"/>
      <c r="VAG108" s="7"/>
      <c r="VAH108" s="101"/>
      <c r="VAI108" s="13"/>
      <c r="VAJ108" s="13"/>
      <c r="VAK108" s="13"/>
      <c r="VAL108" s="13"/>
      <c r="VAM108" s="61"/>
      <c r="VAN108" s="47"/>
      <c r="VAO108" s="47"/>
      <c r="VAP108" s="65"/>
      <c r="VAQ108" s="47"/>
      <c r="VAR108" s="65"/>
      <c r="VAS108" s="65"/>
      <c r="VAT108" s="47"/>
      <c r="VAU108" s="927"/>
      <c r="VAV108" s="65"/>
      <c r="VAW108" s="65"/>
      <c r="VAX108" s="47"/>
      <c r="VAY108" s="47"/>
      <c r="VAZ108" s="47"/>
      <c r="VBA108" s="47"/>
      <c r="VBB108" s="593"/>
      <c r="VBC108" s="593"/>
      <c r="VBD108" s="143"/>
      <c r="VBE108" s="143"/>
      <c r="VBF108" s="65"/>
      <c r="VBG108" s="65"/>
      <c r="VBH108" s="594"/>
      <c r="VBI108" s="65"/>
      <c r="VBJ108" s="47"/>
      <c r="VBK108" s="47"/>
      <c r="VBL108" s="47"/>
      <c r="VBM108" s="59"/>
      <c r="VBN108" s="594"/>
      <c r="VBO108" s="65"/>
      <c r="VBP108" s="7"/>
      <c r="VBQ108" s="101"/>
      <c r="VBR108" s="13"/>
      <c r="VBS108" s="13"/>
      <c r="VBT108" s="13"/>
      <c r="VBU108" s="13"/>
      <c r="VBV108" s="61"/>
      <c r="VBW108" s="47"/>
      <c r="VBX108" s="47"/>
      <c r="VBY108" s="65"/>
      <c r="VBZ108" s="47"/>
      <c r="VCA108" s="65"/>
      <c r="VCB108" s="65"/>
      <c r="VCC108" s="47"/>
      <c r="VCD108" s="927"/>
      <c r="VCE108" s="65"/>
      <c r="VCF108" s="65"/>
      <c r="VCG108" s="47"/>
      <c r="VCH108" s="47"/>
      <c r="VCI108" s="47"/>
      <c r="VCJ108" s="47"/>
      <c r="VCK108" s="593"/>
      <c r="VCL108" s="593"/>
      <c r="VCM108" s="143"/>
      <c r="VCN108" s="143"/>
      <c r="VCO108" s="65"/>
      <c r="VCP108" s="65"/>
      <c r="VCQ108" s="594"/>
      <c r="VCR108" s="65"/>
      <c r="VCS108" s="47"/>
      <c r="VCT108" s="47"/>
      <c r="VCU108" s="47"/>
      <c r="VCV108" s="59"/>
      <c r="VCW108" s="594"/>
      <c r="VCX108" s="65"/>
      <c r="VCY108" s="7"/>
      <c r="VCZ108" s="101"/>
      <c r="VDA108" s="13"/>
      <c r="VDB108" s="13"/>
      <c r="VDC108" s="13"/>
      <c r="VDD108" s="13"/>
      <c r="VDE108" s="61"/>
      <c r="VDF108" s="47"/>
      <c r="VDG108" s="47"/>
      <c r="VDH108" s="65"/>
      <c r="VDI108" s="47"/>
      <c r="VDJ108" s="65"/>
      <c r="VDK108" s="65"/>
      <c r="VDL108" s="47"/>
      <c r="VDM108" s="927"/>
      <c r="VDN108" s="65"/>
      <c r="VDO108" s="65"/>
      <c r="VDP108" s="47"/>
      <c r="VDQ108" s="47"/>
      <c r="VDR108" s="47"/>
      <c r="VDS108" s="47"/>
      <c r="VDT108" s="593"/>
      <c r="VDU108" s="593"/>
      <c r="VDV108" s="143"/>
      <c r="VDW108" s="143"/>
      <c r="VDX108" s="65"/>
      <c r="VDY108" s="65"/>
      <c r="VDZ108" s="594"/>
      <c r="VEA108" s="65"/>
      <c r="VEB108" s="47"/>
      <c r="VEC108" s="47"/>
      <c r="VED108" s="47"/>
      <c r="VEE108" s="59"/>
      <c r="VEF108" s="594"/>
      <c r="VEG108" s="65"/>
      <c r="VEH108" s="7"/>
      <c r="VEI108" s="101"/>
      <c r="VEJ108" s="13"/>
      <c r="VEK108" s="13"/>
      <c r="VEL108" s="13"/>
      <c r="VEM108" s="13"/>
      <c r="VEN108" s="61"/>
      <c r="VEO108" s="47"/>
      <c r="VEP108" s="47"/>
      <c r="VEQ108" s="65"/>
      <c r="VER108" s="47"/>
      <c r="VES108" s="65"/>
      <c r="VET108" s="65"/>
      <c r="VEU108" s="47"/>
      <c r="VEV108" s="927"/>
      <c r="VEW108" s="65"/>
      <c r="VEX108" s="65"/>
      <c r="VEY108" s="47"/>
      <c r="VEZ108" s="47"/>
      <c r="VFA108" s="47"/>
      <c r="VFB108" s="47"/>
      <c r="VFC108" s="593"/>
      <c r="VFD108" s="593"/>
      <c r="VFE108" s="143"/>
      <c r="VFF108" s="143"/>
      <c r="VFG108" s="65"/>
      <c r="VFH108" s="65"/>
      <c r="VFI108" s="594"/>
      <c r="VFJ108" s="65"/>
      <c r="VFK108" s="47"/>
      <c r="VFL108" s="47"/>
      <c r="VFM108" s="47"/>
      <c r="VFN108" s="59"/>
      <c r="VFO108" s="594"/>
      <c r="VFP108" s="65"/>
      <c r="VFQ108" s="7"/>
      <c r="VFR108" s="101"/>
      <c r="VFS108" s="13"/>
      <c r="VFT108" s="13"/>
      <c r="VFU108" s="13"/>
      <c r="VFV108" s="13"/>
      <c r="VFW108" s="61"/>
      <c r="VFX108" s="47"/>
      <c r="VFY108" s="47"/>
      <c r="VFZ108" s="65"/>
      <c r="VGA108" s="47"/>
      <c r="VGB108" s="65"/>
      <c r="VGC108" s="65"/>
      <c r="VGD108" s="47"/>
      <c r="VGE108" s="927"/>
      <c r="VGF108" s="65"/>
      <c r="VGG108" s="65"/>
      <c r="VGH108" s="47"/>
      <c r="VGI108" s="47"/>
      <c r="VGJ108" s="47"/>
      <c r="VGK108" s="47"/>
      <c r="VGL108" s="593"/>
      <c r="VGM108" s="593"/>
      <c r="VGN108" s="143"/>
      <c r="VGO108" s="143"/>
      <c r="VGP108" s="65"/>
      <c r="VGQ108" s="65"/>
      <c r="VGR108" s="594"/>
      <c r="VGS108" s="65"/>
      <c r="VGT108" s="47"/>
      <c r="VGU108" s="47"/>
      <c r="VGV108" s="47"/>
      <c r="VGW108" s="59"/>
      <c r="VGX108" s="594"/>
      <c r="VGY108" s="65"/>
      <c r="VGZ108" s="7"/>
      <c r="VHA108" s="101"/>
      <c r="VHB108" s="13"/>
      <c r="VHC108" s="13"/>
      <c r="VHD108" s="13"/>
      <c r="VHE108" s="13"/>
      <c r="VHF108" s="61"/>
      <c r="VHG108" s="47"/>
      <c r="VHH108" s="47"/>
      <c r="VHI108" s="65"/>
      <c r="VHJ108" s="47"/>
      <c r="VHK108" s="65"/>
      <c r="VHL108" s="65"/>
      <c r="VHM108" s="47"/>
      <c r="VHN108" s="927"/>
      <c r="VHO108" s="65"/>
      <c r="VHP108" s="65"/>
      <c r="VHQ108" s="47"/>
      <c r="VHR108" s="47"/>
      <c r="VHS108" s="47"/>
      <c r="VHT108" s="47"/>
      <c r="VHU108" s="593"/>
      <c r="VHV108" s="593"/>
      <c r="VHW108" s="143"/>
      <c r="VHX108" s="143"/>
      <c r="VHY108" s="65"/>
      <c r="VHZ108" s="65"/>
      <c r="VIA108" s="594"/>
      <c r="VIB108" s="65"/>
      <c r="VIC108" s="47"/>
      <c r="VID108" s="47"/>
      <c r="VIE108" s="47"/>
      <c r="VIF108" s="59"/>
      <c r="VIG108" s="594"/>
      <c r="VIH108" s="65"/>
      <c r="VII108" s="7"/>
      <c r="VIJ108" s="101"/>
      <c r="VIK108" s="13"/>
      <c r="VIL108" s="13"/>
      <c r="VIM108" s="13"/>
      <c r="VIN108" s="13"/>
      <c r="VIO108" s="61"/>
      <c r="VIP108" s="47"/>
      <c r="VIQ108" s="47"/>
      <c r="VIR108" s="65"/>
      <c r="VIS108" s="47"/>
      <c r="VIT108" s="65"/>
      <c r="VIU108" s="65"/>
      <c r="VIV108" s="47"/>
      <c r="VIW108" s="927"/>
      <c r="VIX108" s="65"/>
      <c r="VIY108" s="65"/>
      <c r="VIZ108" s="47"/>
      <c r="VJA108" s="47"/>
      <c r="VJB108" s="47"/>
      <c r="VJC108" s="47"/>
      <c r="VJD108" s="593"/>
      <c r="VJE108" s="593"/>
      <c r="VJF108" s="143"/>
      <c r="VJG108" s="143"/>
      <c r="VJH108" s="65"/>
      <c r="VJI108" s="65"/>
      <c r="VJJ108" s="594"/>
      <c r="VJK108" s="65"/>
      <c r="VJL108" s="47"/>
      <c r="VJM108" s="47"/>
      <c r="VJN108" s="47"/>
      <c r="VJO108" s="59"/>
      <c r="VJP108" s="594"/>
      <c r="VJQ108" s="65"/>
      <c r="VJR108" s="7"/>
      <c r="VJS108" s="101"/>
      <c r="VJT108" s="13"/>
      <c r="VJU108" s="13"/>
      <c r="VJV108" s="13"/>
      <c r="VJW108" s="13"/>
      <c r="VJX108" s="61"/>
      <c r="VJY108" s="47"/>
      <c r="VJZ108" s="47"/>
      <c r="VKA108" s="65"/>
      <c r="VKB108" s="47"/>
      <c r="VKC108" s="65"/>
      <c r="VKD108" s="65"/>
      <c r="VKE108" s="47"/>
      <c r="VKF108" s="927"/>
      <c r="VKG108" s="65"/>
      <c r="VKH108" s="65"/>
      <c r="VKI108" s="47"/>
      <c r="VKJ108" s="47"/>
      <c r="VKK108" s="47"/>
      <c r="VKL108" s="47"/>
      <c r="VKM108" s="593"/>
      <c r="VKN108" s="593"/>
      <c r="VKO108" s="143"/>
      <c r="VKP108" s="143"/>
      <c r="VKQ108" s="65"/>
      <c r="VKR108" s="65"/>
      <c r="VKS108" s="594"/>
      <c r="VKT108" s="65"/>
      <c r="VKU108" s="47"/>
      <c r="VKV108" s="47"/>
      <c r="VKW108" s="47"/>
      <c r="VKX108" s="59"/>
      <c r="VKY108" s="594"/>
      <c r="VKZ108" s="65"/>
      <c r="VLA108" s="7"/>
      <c r="VLB108" s="101"/>
      <c r="VLC108" s="13"/>
      <c r="VLD108" s="13"/>
      <c r="VLE108" s="13"/>
      <c r="VLF108" s="13"/>
      <c r="VLG108" s="61"/>
      <c r="VLH108" s="47"/>
      <c r="VLI108" s="47"/>
      <c r="VLJ108" s="65"/>
      <c r="VLK108" s="47"/>
      <c r="VLL108" s="65"/>
      <c r="VLM108" s="65"/>
      <c r="VLN108" s="47"/>
      <c r="VLO108" s="927"/>
      <c r="VLP108" s="65"/>
      <c r="VLQ108" s="65"/>
      <c r="VLR108" s="47"/>
      <c r="VLS108" s="47"/>
      <c r="VLT108" s="47"/>
      <c r="VLU108" s="47"/>
      <c r="VLV108" s="593"/>
      <c r="VLW108" s="593"/>
      <c r="VLX108" s="143"/>
      <c r="VLY108" s="143"/>
      <c r="VLZ108" s="65"/>
      <c r="VMA108" s="65"/>
      <c r="VMB108" s="594"/>
      <c r="VMC108" s="65"/>
      <c r="VMD108" s="47"/>
      <c r="VME108" s="47"/>
      <c r="VMF108" s="47"/>
      <c r="VMG108" s="59"/>
      <c r="VMH108" s="594"/>
      <c r="VMI108" s="65"/>
      <c r="VMJ108" s="7"/>
      <c r="VMK108" s="101"/>
      <c r="VML108" s="13"/>
      <c r="VMM108" s="13"/>
      <c r="VMN108" s="13"/>
      <c r="VMO108" s="13"/>
      <c r="VMP108" s="61"/>
      <c r="VMQ108" s="47"/>
      <c r="VMR108" s="47"/>
      <c r="VMS108" s="65"/>
      <c r="VMT108" s="47"/>
      <c r="VMU108" s="65"/>
      <c r="VMV108" s="65"/>
      <c r="VMW108" s="47"/>
      <c r="VMX108" s="927"/>
      <c r="VMY108" s="65"/>
      <c r="VMZ108" s="65"/>
      <c r="VNA108" s="47"/>
      <c r="VNB108" s="47"/>
      <c r="VNC108" s="47"/>
      <c r="VND108" s="47"/>
      <c r="VNE108" s="593"/>
      <c r="VNF108" s="593"/>
      <c r="VNG108" s="143"/>
      <c r="VNH108" s="143"/>
      <c r="VNI108" s="65"/>
      <c r="VNJ108" s="65"/>
      <c r="VNK108" s="594"/>
      <c r="VNL108" s="65"/>
      <c r="VNM108" s="47"/>
      <c r="VNN108" s="47"/>
      <c r="VNO108" s="47"/>
      <c r="VNP108" s="59"/>
      <c r="VNQ108" s="594"/>
      <c r="VNR108" s="65"/>
      <c r="VNS108" s="7"/>
      <c r="VNT108" s="101"/>
      <c r="VNU108" s="13"/>
      <c r="VNV108" s="13"/>
      <c r="VNW108" s="13"/>
      <c r="VNX108" s="13"/>
      <c r="VNY108" s="61"/>
      <c r="VNZ108" s="47"/>
      <c r="VOA108" s="47"/>
      <c r="VOB108" s="65"/>
      <c r="VOC108" s="47"/>
      <c r="VOD108" s="65"/>
      <c r="VOE108" s="65"/>
      <c r="VOF108" s="47"/>
      <c r="VOG108" s="927"/>
      <c r="VOH108" s="65"/>
      <c r="VOI108" s="65"/>
      <c r="VOJ108" s="47"/>
      <c r="VOK108" s="47"/>
      <c r="VOL108" s="47"/>
      <c r="VOM108" s="47"/>
      <c r="VON108" s="593"/>
      <c r="VOO108" s="593"/>
      <c r="VOP108" s="143"/>
      <c r="VOQ108" s="143"/>
      <c r="VOR108" s="65"/>
      <c r="VOS108" s="65"/>
      <c r="VOT108" s="594"/>
      <c r="VOU108" s="65"/>
      <c r="VOV108" s="47"/>
      <c r="VOW108" s="47"/>
      <c r="VOX108" s="47"/>
      <c r="VOY108" s="59"/>
      <c r="VOZ108" s="594"/>
      <c r="VPA108" s="65"/>
      <c r="VPB108" s="7"/>
      <c r="VPC108" s="101"/>
      <c r="VPD108" s="13"/>
      <c r="VPE108" s="13"/>
      <c r="VPF108" s="13"/>
      <c r="VPG108" s="13"/>
      <c r="VPH108" s="61"/>
      <c r="VPI108" s="47"/>
      <c r="VPJ108" s="47"/>
      <c r="VPK108" s="65"/>
      <c r="VPL108" s="47"/>
      <c r="VPM108" s="65"/>
      <c r="VPN108" s="65"/>
      <c r="VPO108" s="47"/>
      <c r="VPP108" s="927"/>
      <c r="VPQ108" s="65"/>
      <c r="VPR108" s="65"/>
      <c r="VPS108" s="47"/>
      <c r="VPT108" s="47"/>
      <c r="VPU108" s="47"/>
      <c r="VPV108" s="47"/>
      <c r="VPW108" s="593"/>
      <c r="VPX108" s="593"/>
      <c r="VPY108" s="143"/>
      <c r="VPZ108" s="143"/>
      <c r="VQA108" s="65"/>
      <c r="VQB108" s="65"/>
      <c r="VQC108" s="594"/>
      <c r="VQD108" s="65"/>
      <c r="VQE108" s="47"/>
      <c r="VQF108" s="47"/>
      <c r="VQG108" s="47"/>
      <c r="VQH108" s="59"/>
      <c r="VQI108" s="594"/>
      <c r="VQJ108" s="65"/>
      <c r="VQK108" s="7"/>
      <c r="VQL108" s="101"/>
      <c r="VQM108" s="13"/>
      <c r="VQN108" s="13"/>
      <c r="VQO108" s="13"/>
      <c r="VQP108" s="13"/>
      <c r="VQQ108" s="61"/>
      <c r="VQR108" s="47"/>
      <c r="VQS108" s="47"/>
      <c r="VQT108" s="65"/>
      <c r="VQU108" s="47"/>
      <c r="VQV108" s="65"/>
      <c r="VQW108" s="65"/>
      <c r="VQX108" s="47"/>
      <c r="VQY108" s="927"/>
      <c r="VQZ108" s="65"/>
      <c r="VRA108" s="65"/>
      <c r="VRB108" s="47"/>
      <c r="VRC108" s="47"/>
      <c r="VRD108" s="47"/>
      <c r="VRE108" s="47"/>
      <c r="VRF108" s="593"/>
      <c r="VRG108" s="593"/>
      <c r="VRH108" s="143"/>
      <c r="VRI108" s="143"/>
      <c r="VRJ108" s="65"/>
      <c r="VRK108" s="65"/>
      <c r="VRL108" s="594"/>
      <c r="VRM108" s="65"/>
      <c r="VRN108" s="47"/>
      <c r="VRO108" s="47"/>
      <c r="VRP108" s="47"/>
      <c r="VRQ108" s="59"/>
      <c r="VRR108" s="594"/>
      <c r="VRS108" s="65"/>
      <c r="VRT108" s="7"/>
      <c r="VRU108" s="101"/>
      <c r="VRV108" s="13"/>
      <c r="VRW108" s="13"/>
      <c r="VRX108" s="13"/>
      <c r="VRY108" s="13"/>
      <c r="VRZ108" s="61"/>
      <c r="VSA108" s="47"/>
      <c r="VSB108" s="47"/>
      <c r="VSC108" s="65"/>
      <c r="VSD108" s="47"/>
      <c r="VSE108" s="65"/>
      <c r="VSF108" s="65"/>
      <c r="VSG108" s="47"/>
      <c r="VSH108" s="927"/>
      <c r="VSI108" s="65"/>
      <c r="VSJ108" s="65"/>
      <c r="VSK108" s="47"/>
      <c r="VSL108" s="47"/>
      <c r="VSM108" s="47"/>
      <c r="VSN108" s="47"/>
      <c r="VSO108" s="593"/>
      <c r="VSP108" s="593"/>
      <c r="VSQ108" s="143"/>
      <c r="VSR108" s="143"/>
      <c r="VSS108" s="65"/>
      <c r="VST108" s="65"/>
      <c r="VSU108" s="594"/>
      <c r="VSV108" s="65"/>
      <c r="VSW108" s="47"/>
      <c r="VSX108" s="47"/>
      <c r="VSY108" s="47"/>
      <c r="VSZ108" s="59"/>
      <c r="VTA108" s="594"/>
      <c r="VTB108" s="65"/>
      <c r="VTC108" s="7"/>
      <c r="VTD108" s="101"/>
      <c r="VTE108" s="13"/>
      <c r="VTF108" s="13"/>
      <c r="VTG108" s="13"/>
      <c r="VTH108" s="13"/>
      <c r="VTI108" s="61"/>
      <c r="VTJ108" s="47"/>
      <c r="VTK108" s="47"/>
      <c r="VTL108" s="65"/>
      <c r="VTM108" s="47"/>
      <c r="VTN108" s="65"/>
      <c r="VTO108" s="65"/>
      <c r="VTP108" s="47"/>
      <c r="VTQ108" s="927"/>
      <c r="VTR108" s="65"/>
      <c r="VTS108" s="65"/>
      <c r="VTT108" s="47"/>
      <c r="VTU108" s="47"/>
      <c r="VTV108" s="47"/>
      <c r="VTW108" s="47"/>
      <c r="VTX108" s="593"/>
      <c r="VTY108" s="593"/>
      <c r="VTZ108" s="143"/>
      <c r="VUA108" s="143"/>
      <c r="VUB108" s="65"/>
      <c r="VUC108" s="65"/>
      <c r="VUD108" s="594"/>
      <c r="VUE108" s="65"/>
      <c r="VUF108" s="47"/>
      <c r="VUG108" s="47"/>
      <c r="VUH108" s="47"/>
      <c r="VUI108" s="59"/>
      <c r="VUJ108" s="594"/>
      <c r="VUK108" s="65"/>
      <c r="VUL108" s="7"/>
      <c r="VUM108" s="101"/>
      <c r="VUN108" s="13"/>
      <c r="VUO108" s="13"/>
      <c r="VUP108" s="13"/>
      <c r="VUQ108" s="13"/>
      <c r="VUR108" s="61"/>
      <c r="VUS108" s="47"/>
      <c r="VUT108" s="47"/>
      <c r="VUU108" s="65"/>
      <c r="VUV108" s="47"/>
      <c r="VUW108" s="65"/>
      <c r="VUX108" s="65"/>
      <c r="VUY108" s="47"/>
      <c r="VUZ108" s="927"/>
      <c r="VVA108" s="65"/>
      <c r="VVB108" s="65"/>
      <c r="VVC108" s="47"/>
      <c r="VVD108" s="47"/>
      <c r="VVE108" s="47"/>
      <c r="VVF108" s="47"/>
      <c r="VVG108" s="593"/>
      <c r="VVH108" s="593"/>
      <c r="VVI108" s="143"/>
      <c r="VVJ108" s="143"/>
      <c r="VVK108" s="65"/>
      <c r="VVL108" s="65"/>
      <c r="VVM108" s="594"/>
      <c r="VVN108" s="65"/>
      <c r="VVO108" s="47"/>
      <c r="VVP108" s="47"/>
      <c r="VVQ108" s="47"/>
      <c r="VVR108" s="59"/>
      <c r="VVS108" s="594"/>
      <c r="VVT108" s="65"/>
      <c r="VVU108" s="7"/>
      <c r="VVV108" s="101"/>
      <c r="VVW108" s="13"/>
      <c r="VVX108" s="13"/>
      <c r="VVY108" s="13"/>
      <c r="VVZ108" s="13"/>
      <c r="VWA108" s="61"/>
      <c r="VWB108" s="47"/>
      <c r="VWC108" s="47"/>
      <c r="VWD108" s="65"/>
      <c r="VWE108" s="47"/>
      <c r="VWF108" s="65"/>
      <c r="VWG108" s="65"/>
      <c r="VWH108" s="47"/>
      <c r="VWI108" s="927"/>
      <c r="VWJ108" s="65"/>
      <c r="VWK108" s="65"/>
      <c r="VWL108" s="47"/>
      <c r="VWM108" s="47"/>
      <c r="VWN108" s="47"/>
      <c r="VWO108" s="47"/>
      <c r="VWP108" s="593"/>
      <c r="VWQ108" s="593"/>
      <c r="VWR108" s="143"/>
      <c r="VWS108" s="143"/>
      <c r="VWT108" s="65"/>
      <c r="VWU108" s="65"/>
      <c r="VWV108" s="594"/>
      <c r="VWW108" s="65"/>
      <c r="VWX108" s="47"/>
      <c r="VWY108" s="47"/>
      <c r="VWZ108" s="47"/>
      <c r="VXA108" s="59"/>
      <c r="VXB108" s="594"/>
      <c r="VXC108" s="65"/>
      <c r="VXD108" s="7"/>
      <c r="VXE108" s="101"/>
      <c r="VXF108" s="13"/>
      <c r="VXG108" s="13"/>
      <c r="VXH108" s="13"/>
      <c r="VXI108" s="13"/>
      <c r="VXJ108" s="61"/>
      <c r="VXK108" s="47"/>
      <c r="VXL108" s="47"/>
      <c r="VXM108" s="65"/>
      <c r="VXN108" s="47"/>
      <c r="VXO108" s="65"/>
      <c r="VXP108" s="65"/>
      <c r="VXQ108" s="47"/>
      <c r="VXR108" s="927"/>
      <c r="VXS108" s="65"/>
      <c r="VXT108" s="65"/>
      <c r="VXU108" s="47"/>
      <c r="VXV108" s="47"/>
      <c r="VXW108" s="47"/>
      <c r="VXX108" s="47"/>
      <c r="VXY108" s="593"/>
      <c r="VXZ108" s="593"/>
      <c r="VYA108" s="143"/>
      <c r="VYB108" s="143"/>
      <c r="VYC108" s="65"/>
      <c r="VYD108" s="65"/>
      <c r="VYE108" s="594"/>
      <c r="VYF108" s="65"/>
      <c r="VYG108" s="47"/>
      <c r="VYH108" s="47"/>
      <c r="VYI108" s="47"/>
      <c r="VYJ108" s="59"/>
      <c r="VYK108" s="594"/>
      <c r="VYL108" s="65"/>
      <c r="VYM108" s="7"/>
      <c r="VYN108" s="101"/>
      <c r="VYO108" s="13"/>
      <c r="VYP108" s="13"/>
      <c r="VYQ108" s="13"/>
      <c r="VYR108" s="13"/>
      <c r="VYS108" s="61"/>
      <c r="VYT108" s="47"/>
      <c r="VYU108" s="47"/>
      <c r="VYV108" s="65"/>
      <c r="VYW108" s="47"/>
      <c r="VYX108" s="65"/>
      <c r="VYY108" s="65"/>
      <c r="VYZ108" s="47"/>
      <c r="VZA108" s="927"/>
      <c r="VZB108" s="65"/>
      <c r="VZC108" s="65"/>
      <c r="VZD108" s="47"/>
      <c r="VZE108" s="47"/>
      <c r="VZF108" s="47"/>
      <c r="VZG108" s="47"/>
      <c r="VZH108" s="593"/>
      <c r="VZI108" s="593"/>
      <c r="VZJ108" s="143"/>
      <c r="VZK108" s="143"/>
      <c r="VZL108" s="65"/>
      <c r="VZM108" s="65"/>
      <c r="VZN108" s="594"/>
      <c r="VZO108" s="65"/>
      <c r="VZP108" s="47"/>
      <c r="VZQ108" s="47"/>
      <c r="VZR108" s="47"/>
      <c r="VZS108" s="59"/>
      <c r="VZT108" s="594"/>
      <c r="VZU108" s="65"/>
      <c r="VZV108" s="7"/>
      <c r="VZW108" s="101"/>
      <c r="VZX108" s="13"/>
      <c r="VZY108" s="13"/>
      <c r="VZZ108" s="13"/>
      <c r="WAA108" s="13"/>
      <c r="WAB108" s="61"/>
      <c r="WAC108" s="47"/>
      <c r="WAD108" s="47"/>
      <c r="WAE108" s="65"/>
      <c r="WAF108" s="47"/>
      <c r="WAG108" s="65"/>
      <c r="WAH108" s="65"/>
      <c r="WAI108" s="47"/>
      <c r="WAJ108" s="927"/>
      <c r="WAK108" s="65"/>
      <c r="WAL108" s="65"/>
      <c r="WAM108" s="47"/>
      <c r="WAN108" s="47"/>
      <c r="WAO108" s="47"/>
      <c r="WAP108" s="47"/>
      <c r="WAQ108" s="593"/>
      <c r="WAR108" s="593"/>
      <c r="WAS108" s="143"/>
      <c r="WAT108" s="143"/>
      <c r="WAU108" s="65"/>
      <c r="WAV108" s="65"/>
      <c r="WAW108" s="594"/>
      <c r="WAX108" s="65"/>
      <c r="WAY108" s="47"/>
      <c r="WAZ108" s="47"/>
      <c r="WBA108" s="47"/>
      <c r="WBB108" s="59"/>
      <c r="WBC108" s="594"/>
      <c r="WBD108" s="65"/>
      <c r="WBE108" s="7"/>
      <c r="WBF108" s="101"/>
      <c r="WBG108" s="13"/>
      <c r="WBH108" s="13"/>
      <c r="WBI108" s="13"/>
      <c r="WBJ108" s="13"/>
      <c r="WBK108" s="61"/>
      <c r="WBL108" s="47"/>
      <c r="WBM108" s="47"/>
      <c r="WBN108" s="65"/>
      <c r="WBO108" s="47"/>
      <c r="WBP108" s="65"/>
      <c r="WBQ108" s="65"/>
      <c r="WBR108" s="47"/>
      <c r="WBS108" s="927"/>
      <c r="WBT108" s="65"/>
      <c r="WBU108" s="65"/>
      <c r="WBV108" s="47"/>
      <c r="WBW108" s="47"/>
      <c r="WBX108" s="47"/>
      <c r="WBY108" s="47"/>
      <c r="WBZ108" s="593"/>
      <c r="WCA108" s="593"/>
      <c r="WCB108" s="143"/>
      <c r="WCC108" s="143"/>
      <c r="WCD108" s="65"/>
      <c r="WCE108" s="65"/>
      <c r="WCF108" s="594"/>
      <c r="WCG108" s="65"/>
      <c r="WCH108" s="47"/>
      <c r="WCI108" s="47"/>
      <c r="WCJ108" s="47"/>
      <c r="WCK108" s="59"/>
      <c r="WCL108" s="594"/>
      <c r="WCM108" s="65"/>
      <c r="WCN108" s="7"/>
      <c r="WCO108" s="101"/>
      <c r="WCP108" s="13"/>
      <c r="WCQ108" s="13"/>
      <c r="WCR108" s="13"/>
      <c r="WCS108" s="13"/>
      <c r="WCT108" s="61"/>
      <c r="WCU108" s="47"/>
      <c r="WCV108" s="47"/>
      <c r="WCW108" s="65"/>
      <c r="WCX108" s="47"/>
      <c r="WCY108" s="65"/>
      <c r="WCZ108" s="65"/>
      <c r="WDA108" s="47"/>
      <c r="WDB108" s="927"/>
      <c r="WDC108" s="65"/>
      <c r="WDD108" s="65"/>
      <c r="WDE108" s="47"/>
      <c r="WDF108" s="47"/>
      <c r="WDG108" s="47"/>
      <c r="WDH108" s="47"/>
      <c r="WDI108" s="593"/>
      <c r="WDJ108" s="593"/>
      <c r="WDK108" s="143"/>
      <c r="WDL108" s="143"/>
      <c r="WDM108" s="65"/>
      <c r="WDN108" s="65"/>
      <c r="WDO108" s="594"/>
      <c r="WDP108" s="65"/>
      <c r="WDQ108" s="47"/>
      <c r="WDR108" s="47"/>
      <c r="WDS108" s="47"/>
      <c r="WDT108" s="59"/>
      <c r="WDU108" s="594"/>
      <c r="WDV108" s="65"/>
      <c r="WDW108" s="7"/>
      <c r="WDX108" s="101"/>
      <c r="WDY108" s="13"/>
      <c r="WDZ108" s="13"/>
      <c r="WEA108" s="13"/>
      <c r="WEB108" s="13"/>
      <c r="WEC108" s="61"/>
      <c r="WED108" s="47"/>
      <c r="WEE108" s="47"/>
      <c r="WEF108" s="65"/>
      <c r="WEG108" s="47"/>
      <c r="WEH108" s="65"/>
      <c r="WEI108" s="65"/>
      <c r="WEJ108" s="47"/>
      <c r="WEK108" s="927"/>
      <c r="WEL108" s="65"/>
      <c r="WEM108" s="65"/>
      <c r="WEN108" s="47"/>
      <c r="WEO108" s="47"/>
      <c r="WEP108" s="47"/>
      <c r="WEQ108" s="47"/>
      <c r="WER108" s="593"/>
      <c r="WES108" s="593"/>
      <c r="WET108" s="143"/>
      <c r="WEU108" s="143"/>
      <c r="WEV108" s="65"/>
      <c r="WEW108" s="65"/>
      <c r="WEX108" s="594"/>
      <c r="WEY108" s="65"/>
      <c r="WEZ108" s="47"/>
      <c r="WFA108" s="47"/>
      <c r="WFB108" s="47"/>
      <c r="WFC108" s="59"/>
      <c r="WFD108" s="594"/>
      <c r="WFE108" s="65"/>
      <c r="WFF108" s="7"/>
      <c r="WFG108" s="101"/>
      <c r="WFH108" s="13"/>
      <c r="WFI108" s="13"/>
      <c r="WFJ108" s="13"/>
      <c r="WFK108" s="13"/>
      <c r="WFL108" s="61"/>
      <c r="WFM108" s="47"/>
      <c r="WFN108" s="47"/>
      <c r="WFO108" s="65"/>
      <c r="WFP108" s="47"/>
      <c r="WFQ108" s="65"/>
      <c r="WFR108" s="65"/>
      <c r="WFS108" s="47"/>
      <c r="WFT108" s="927"/>
      <c r="WFU108" s="65"/>
      <c r="WFV108" s="65"/>
      <c r="WFW108" s="47"/>
      <c r="WFX108" s="47"/>
      <c r="WFY108" s="47"/>
      <c r="WFZ108" s="47"/>
      <c r="WGA108" s="593"/>
      <c r="WGB108" s="593"/>
      <c r="WGC108" s="143"/>
      <c r="WGD108" s="143"/>
      <c r="WGE108" s="65"/>
      <c r="WGF108" s="65"/>
      <c r="WGG108" s="594"/>
      <c r="WGH108" s="65"/>
      <c r="WGI108" s="47"/>
      <c r="WGJ108" s="47"/>
      <c r="WGK108" s="47"/>
      <c r="WGL108" s="59"/>
      <c r="WGM108" s="594"/>
      <c r="WGN108" s="65"/>
      <c r="WGO108" s="7"/>
      <c r="WGP108" s="101"/>
      <c r="WGQ108" s="13"/>
      <c r="WGR108" s="13"/>
      <c r="WGS108" s="13"/>
      <c r="WGT108" s="13"/>
      <c r="WGU108" s="61"/>
      <c r="WGV108" s="47"/>
      <c r="WGW108" s="47"/>
      <c r="WGX108" s="65"/>
      <c r="WGY108" s="47"/>
      <c r="WGZ108" s="65"/>
      <c r="WHA108" s="65"/>
      <c r="WHB108" s="47"/>
      <c r="WHC108" s="927"/>
      <c r="WHD108" s="65"/>
      <c r="WHE108" s="65"/>
      <c r="WHF108" s="47"/>
      <c r="WHG108" s="47"/>
      <c r="WHH108" s="47"/>
      <c r="WHI108" s="47"/>
      <c r="WHJ108" s="593"/>
      <c r="WHK108" s="593"/>
      <c r="WHL108" s="143"/>
      <c r="WHM108" s="143"/>
      <c r="WHN108" s="65"/>
      <c r="WHO108" s="65"/>
      <c r="WHP108" s="594"/>
      <c r="WHQ108" s="65"/>
      <c r="WHR108" s="47"/>
      <c r="WHS108" s="47"/>
      <c r="WHT108" s="47"/>
      <c r="WHU108" s="59"/>
      <c r="WHV108" s="594"/>
      <c r="WHW108" s="65"/>
      <c r="WHX108" s="7"/>
      <c r="WHY108" s="101"/>
      <c r="WHZ108" s="13"/>
      <c r="WIA108" s="13"/>
      <c r="WIB108" s="13"/>
      <c r="WIC108" s="13"/>
      <c r="WID108" s="61"/>
      <c r="WIE108" s="47"/>
      <c r="WIF108" s="47"/>
      <c r="WIG108" s="65"/>
      <c r="WIH108" s="47"/>
      <c r="WII108" s="65"/>
      <c r="WIJ108" s="65"/>
      <c r="WIK108" s="47"/>
      <c r="WIL108" s="927"/>
      <c r="WIM108" s="65"/>
      <c r="WIN108" s="65"/>
      <c r="WIO108" s="47"/>
      <c r="WIP108" s="47"/>
      <c r="WIQ108" s="47"/>
      <c r="WIR108" s="47"/>
      <c r="WIS108" s="593"/>
      <c r="WIT108" s="593"/>
      <c r="WIU108" s="143"/>
      <c r="WIV108" s="143"/>
      <c r="WIW108" s="65"/>
      <c r="WIX108" s="65"/>
      <c r="WIY108" s="594"/>
      <c r="WIZ108" s="65"/>
      <c r="WJA108" s="47"/>
      <c r="WJB108" s="47"/>
      <c r="WJC108" s="47"/>
      <c r="WJD108" s="59"/>
      <c r="WJE108" s="594"/>
      <c r="WJF108" s="65"/>
      <c r="WJG108" s="7"/>
      <c r="WJH108" s="101"/>
      <c r="WJI108" s="13"/>
      <c r="WJJ108" s="13"/>
      <c r="WJK108" s="13"/>
      <c r="WJL108" s="13"/>
      <c r="WJM108" s="61"/>
      <c r="WJN108" s="47"/>
      <c r="WJO108" s="47"/>
      <c r="WJP108" s="65"/>
      <c r="WJQ108" s="47"/>
      <c r="WJR108" s="65"/>
      <c r="WJS108" s="65"/>
      <c r="WJT108" s="47"/>
      <c r="WJU108" s="927"/>
      <c r="WJV108" s="65"/>
      <c r="WJW108" s="65"/>
      <c r="WJX108" s="47"/>
      <c r="WJY108" s="47"/>
      <c r="WJZ108" s="47"/>
      <c r="WKA108" s="47"/>
      <c r="WKB108" s="593"/>
      <c r="WKC108" s="593"/>
      <c r="WKD108" s="143"/>
      <c r="WKE108" s="143"/>
      <c r="WKF108" s="65"/>
      <c r="WKG108" s="65"/>
      <c r="WKH108" s="594"/>
      <c r="WKI108" s="65"/>
      <c r="WKJ108" s="47"/>
      <c r="WKK108" s="47"/>
      <c r="WKL108" s="47"/>
      <c r="WKM108" s="59"/>
      <c r="WKN108" s="594"/>
      <c r="WKO108" s="65"/>
      <c r="WKP108" s="7"/>
      <c r="WKQ108" s="101"/>
      <c r="WKR108" s="13"/>
      <c r="WKS108" s="13"/>
      <c r="WKT108" s="13"/>
      <c r="WKU108" s="13"/>
      <c r="WKV108" s="61"/>
      <c r="WKW108" s="47"/>
      <c r="WKX108" s="47"/>
      <c r="WKY108" s="65"/>
      <c r="WKZ108" s="47"/>
      <c r="WLA108" s="65"/>
      <c r="WLB108" s="65"/>
      <c r="WLC108" s="47"/>
      <c r="WLD108" s="927"/>
      <c r="WLE108" s="65"/>
      <c r="WLF108" s="65"/>
      <c r="WLG108" s="47"/>
      <c r="WLH108" s="47"/>
      <c r="WLI108" s="47"/>
      <c r="WLJ108" s="47"/>
      <c r="WLK108" s="593"/>
      <c r="WLL108" s="593"/>
      <c r="WLM108" s="143"/>
      <c r="WLN108" s="143"/>
      <c r="WLO108" s="65"/>
      <c r="WLP108" s="65"/>
      <c r="WLQ108" s="594"/>
      <c r="WLR108" s="65"/>
      <c r="WLS108" s="47"/>
      <c r="WLT108" s="47"/>
      <c r="WLU108" s="47"/>
      <c r="WLV108" s="59"/>
      <c r="WLW108" s="594"/>
      <c r="WLX108" s="65"/>
      <c r="WLY108" s="7"/>
      <c r="WLZ108" s="101"/>
      <c r="WMA108" s="13"/>
      <c r="WMB108" s="13"/>
      <c r="WMC108" s="13"/>
      <c r="WMD108" s="13"/>
      <c r="WME108" s="61"/>
      <c r="WMF108" s="47"/>
      <c r="WMG108" s="47"/>
      <c r="WMH108" s="65"/>
      <c r="WMI108" s="47"/>
      <c r="WMJ108" s="65"/>
      <c r="WMK108" s="65"/>
      <c r="WML108" s="47"/>
      <c r="WMM108" s="927"/>
      <c r="WMN108" s="65"/>
      <c r="WMO108" s="65"/>
      <c r="WMP108" s="47"/>
      <c r="WMQ108" s="47"/>
      <c r="WMR108" s="47"/>
      <c r="WMS108" s="47"/>
      <c r="WMT108" s="593"/>
      <c r="WMU108" s="593"/>
      <c r="WMV108" s="143"/>
      <c r="WMW108" s="143"/>
      <c r="WMX108" s="65"/>
      <c r="WMY108" s="65"/>
      <c r="WMZ108" s="594"/>
      <c r="WNA108" s="65"/>
      <c r="WNB108" s="47"/>
      <c r="WNC108" s="47"/>
      <c r="WND108" s="47"/>
      <c r="WNE108" s="59"/>
      <c r="WNF108" s="594"/>
      <c r="WNG108" s="65"/>
      <c r="WNH108" s="7"/>
      <c r="WNI108" s="101"/>
      <c r="WNJ108" s="13"/>
      <c r="WNK108" s="13"/>
      <c r="WNL108" s="13"/>
      <c r="WNM108" s="13"/>
      <c r="WNN108" s="61"/>
      <c r="WNO108" s="47"/>
      <c r="WNP108" s="47"/>
      <c r="WNQ108" s="65"/>
      <c r="WNR108" s="47"/>
      <c r="WNS108" s="65"/>
      <c r="WNT108" s="65"/>
      <c r="WNU108" s="47"/>
      <c r="WNV108" s="927"/>
      <c r="WNW108" s="65"/>
      <c r="WNX108" s="65"/>
      <c r="WNY108" s="47"/>
      <c r="WNZ108" s="47"/>
      <c r="WOA108" s="47"/>
      <c r="WOB108" s="47"/>
      <c r="WOC108" s="593"/>
      <c r="WOD108" s="593"/>
      <c r="WOE108" s="143"/>
      <c r="WOF108" s="143"/>
      <c r="WOG108" s="65"/>
      <c r="WOH108" s="65"/>
      <c r="WOI108" s="594"/>
      <c r="WOJ108" s="65"/>
      <c r="WOK108" s="47"/>
      <c r="WOL108" s="47"/>
      <c r="WOM108" s="47"/>
      <c r="WON108" s="59"/>
      <c r="WOO108" s="594"/>
      <c r="WOP108" s="65"/>
      <c r="WOQ108" s="7"/>
      <c r="WOR108" s="101"/>
      <c r="WOS108" s="13"/>
      <c r="WOT108" s="13"/>
      <c r="WOU108" s="13"/>
      <c r="WOV108" s="13"/>
      <c r="WOW108" s="61"/>
      <c r="WOX108" s="47"/>
      <c r="WOY108" s="47"/>
      <c r="WOZ108" s="65"/>
      <c r="WPA108" s="47"/>
      <c r="WPB108" s="65"/>
      <c r="WPC108" s="65"/>
      <c r="WPD108" s="47"/>
      <c r="WPE108" s="927"/>
      <c r="WPF108" s="65"/>
      <c r="WPG108" s="65"/>
      <c r="WPH108" s="47"/>
      <c r="WPI108" s="47"/>
      <c r="WPJ108" s="47"/>
      <c r="WPK108" s="47"/>
      <c r="WPL108" s="593"/>
      <c r="WPM108" s="593"/>
      <c r="WPN108" s="143"/>
      <c r="WPO108" s="143"/>
      <c r="WPP108" s="65"/>
      <c r="WPQ108" s="65"/>
      <c r="WPR108" s="594"/>
      <c r="WPS108" s="65"/>
      <c r="WPT108" s="47"/>
      <c r="WPU108" s="47"/>
      <c r="WPV108" s="47"/>
      <c r="WPW108" s="59"/>
      <c r="WPX108" s="594"/>
      <c r="WPY108" s="65"/>
      <c r="WPZ108" s="7"/>
      <c r="WQA108" s="101"/>
      <c r="WQB108" s="13"/>
      <c r="WQC108" s="13"/>
      <c r="WQD108" s="13"/>
      <c r="WQE108" s="13"/>
      <c r="WQF108" s="61"/>
      <c r="WQG108" s="47"/>
      <c r="WQH108" s="47"/>
      <c r="WQI108" s="65"/>
      <c r="WQJ108" s="47"/>
      <c r="WQK108" s="65"/>
      <c r="WQL108" s="65"/>
      <c r="WQM108" s="47"/>
      <c r="WQN108" s="927"/>
      <c r="WQO108" s="65"/>
      <c r="WQP108" s="65"/>
      <c r="WQQ108" s="47"/>
      <c r="WQR108" s="47"/>
      <c r="WQS108" s="47"/>
      <c r="WQT108" s="47"/>
      <c r="WQU108" s="593"/>
      <c r="WQV108" s="593"/>
      <c r="WQW108" s="143"/>
      <c r="WQX108" s="143"/>
      <c r="WQY108" s="65"/>
      <c r="WQZ108" s="65"/>
      <c r="WRA108" s="594"/>
      <c r="WRB108" s="65"/>
      <c r="WRC108" s="47"/>
      <c r="WRD108" s="47"/>
      <c r="WRE108" s="47"/>
      <c r="WRF108" s="59"/>
      <c r="WRG108" s="594"/>
      <c r="WRH108" s="65"/>
      <c r="WRI108" s="7"/>
      <c r="WRJ108" s="101"/>
      <c r="WRK108" s="13"/>
      <c r="WRL108" s="13"/>
      <c r="WRM108" s="13"/>
      <c r="WRN108" s="13"/>
      <c r="WRO108" s="61"/>
      <c r="WRP108" s="47"/>
      <c r="WRQ108" s="47"/>
      <c r="WRR108" s="65"/>
      <c r="WRS108" s="47"/>
      <c r="WRT108" s="65"/>
      <c r="WRU108" s="65"/>
      <c r="WRV108" s="47"/>
      <c r="WRW108" s="927"/>
      <c r="WRX108" s="65"/>
      <c r="WRY108" s="65"/>
      <c r="WRZ108" s="47"/>
      <c r="WSA108" s="47"/>
      <c r="WSB108" s="47"/>
      <c r="WSC108" s="47"/>
      <c r="WSD108" s="593"/>
      <c r="WSE108" s="593"/>
      <c r="WSF108" s="143"/>
      <c r="WSG108" s="143"/>
      <c r="WSH108" s="65"/>
      <c r="WSI108" s="65"/>
      <c r="WSJ108" s="594"/>
      <c r="WSK108" s="65"/>
      <c r="WSL108" s="47"/>
      <c r="WSM108" s="47"/>
      <c r="WSN108" s="47"/>
      <c r="WSO108" s="59"/>
      <c r="WSP108" s="594"/>
      <c r="WSQ108" s="65"/>
      <c r="WSR108" s="7"/>
      <c r="WSS108" s="101"/>
      <c r="WST108" s="13"/>
      <c r="WSU108" s="13"/>
      <c r="WSV108" s="13"/>
      <c r="WSW108" s="13"/>
      <c r="WSX108" s="61"/>
      <c r="WSY108" s="47"/>
      <c r="WSZ108" s="47"/>
      <c r="WTA108" s="65"/>
      <c r="WTB108" s="47"/>
      <c r="WTC108" s="65"/>
      <c r="WTD108" s="65"/>
      <c r="WTE108" s="47"/>
      <c r="WTF108" s="927"/>
      <c r="WTG108" s="65"/>
      <c r="WTH108" s="65"/>
      <c r="WTI108" s="47"/>
      <c r="WTJ108" s="47"/>
      <c r="WTK108" s="47"/>
      <c r="WTL108" s="47"/>
      <c r="WTM108" s="593"/>
      <c r="WTN108" s="593"/>
      <c r="WTO108" s="143"/>
      <c r="WTP108" s="143"/>
      <c r="WTQ108" s="65"/>
      <c r="WTR108" s="65"/>
      <c r="WTS108" s="594"/>
      <c r="WTT108" s="65"/>
      <c r="WTU108" s="47"/>
      <c r="WTV108" s="47"/>
      <c r="WTW108" s="47"/>
      <c r="WTX108" s="59"/>
      <c r="WTY108" s="594"/>
      <c r="WTZ108" s="65"/>
      <c r="WUA108" s="7"/>
      <c r="WUB108" s="101"/>
      <c r="WUC108" s="13"/>
      <c r="WUD108" s="13"/>
      <c r="WUE108" s="13"/>
      <c r="WUF108" s="13"/>
      <c r="WUG108" s="61"/>
      <c r="WUH108" s="47"/>
      <c r="WUI108" s="47"/>
      <c r="WUJ108" s="65"/>
      <c r="WUK108" s="47"/>
      <c r="WUL108" s="65"/>
      <c r="WUM108" s="65"/>
      <c r="WUN108" s="47"/>
      <c r="WUO108" s="927"/>
      <c r="WUP108" s="65"/>
      <c r="WUQ108" s="65"/>
      <c r="WUR108" s="47"/>
      <c r="WUS108" s="47"/>
      <c r="WUT108" s="47"/>
      <c r="WUU108" s="47"/>
      <c r="WUV108" s="593"/>
      <c r="WUW108" s="593"/>
      <c r="WUX108" s="143"/>
      <c r="WUY108" s="143"/>
      <c r="WUZ108" s="65"/>
      <c r="WVA108" s="65"/>
      <c r="WVB108" s="594"/>
      <c r="WVC108" s="65"/>
      <c r="WVD108" s="47"/>
      <c r="WVE108" s="47"/>
      <c r="WVF108" s="47"/>
      <c r="WVG108" s="59"/>
      <c r="WVH108" s="594"/>
      <c r="WVI108" s="65"/>
      <c r="WVJ108" s="7"/>
      <c r="WVK108" s="101"/>
      <c r="WVL108" s="13"/>
      <c r="WVM108" s="13"/>
      <c r="WVN108" s="13"/>
      <c r="WVO108" s="13"/>
      <c r="WVP108" s="61"/>
      <c r="WVQ108" s="47"/>
      <c r="WVR108" s="47"/>
      <c r="WVS108" s="65"/>
      <c r="WVT108" s="47"/>
      <c r="WVU108" s="65"/>
      <c r="WVV108" s="65"/>
      <c r="WVW108" s="47"/>
      <c r="WVX108" s="927"/>
      <c r="WVY108" s="65"/>
      <c r="WVZ108" s="65"/>
      <c r="WWA108" s="47"/>
      <c r="WWB108" s="47"/>
      <c r="WWC108" s="47"/>
      <c r="WWD108" s="47"/>
      <c r="WWE108" s="593"/>
      <c r="WWF108" s="593"/>
      <c r="WWG108" s="143"/>
      <c r="WWH108" s="143"/>
      <c r="WWI108" s="65"/>
      <c r="WWJ108" s="65"/>
      <c r="WWK108" s="594"/>
      <c r="WWL108" s="65"/>
      <c r="WWM108" s="47"/>
      <c r="WWN108" s="47"/>
      <c r="WWO108" s="47"/>
      <c r="WWP108" s="59"/>
      <c r="WWQ108" s="594"/>
      <c r="WWR108" s="65"/>
      <c r="WWS108" s="7"/>
      <c r="WWT108" s="101"/>
      <c r="WWU108" s="13"/>
      <c r="WWV108" s="13"/>
      <c r="WWW108" s="13"/>
      <c r="WWX108" s="13"/>
      <c r="WWY108" s="61"/>
      <c r="WWZ108" s="47"/>
      <c r="WXA108" s="47"/>
      <c r="WXB108" s="65"/>
      <c r="WXC108" s="47"/>
      <c r="WXD108" s="65"/>
      <c r="WXE108" s="65"/>
      <c r="WXF108" s="47"/>
      <c r="WXG108" s="927"/>
      <c r="WXH108" s="65"/>
      <c r="WXI108" s="65"/>
      <c r="WXJ108" s="47"/>
      <c r="WXK108" s="47"/>
      <c r="WXL108" s="47"/>
      <c r="WXM108" s="47"/>
      <c r="WXN108" s="593"/>
      <c r="WXO108" s="593"/>
      <c r="WXP108" s="143"/>
      <c r="WXQ108" s="143"/>
      <c r="WXR108" s="65"/>
      <c r="WXS108" s="65"/>
      <c r="WXT108" s="594"/>
      <c r="WXU108" s="65"/>
      <c r="WXV108" s="47"/>
      <c r="WXW108" s="47"/>
      <c r="WXX108" s="47"/>
      <c r="WXY108" s="59"/>
      <c r="WXZ108" s="594"/>
      <c r="WYA108" s="65"/>
      <c r="WYB108" s="7"/>
      <c r="WYC108" s="101"/>
      <c r="WYD108" s="13"/>
      <c r="WYE108" s="13"/>
      <c r="WYF108" s="13"/>
      <c r="WYG108" s="13"/>
      <c r="WYH108" s="61"/>
      <c r="WYI108" s="47"/>
      <c r="WYJ108" s="47"/>
      <c r="WYK108" s="65"/>
      <c r="WYL108" s="47"/>
      <c r="WYM108" s="65"/>
      <c r="WYN108" s="65"/>
      <c r="WYO108" s="47"/>
      <c r="WYP108" s="927"/>
      <c r="WYQ108" s="65"/>
      <c r="WYR108" s="65"/>
      <c r="WYS108" s="47"/>
      <c r="WYT108" s="47"/>
      <c r="WYU108" s="47"/>
      <c r="WYV108" s="47"/>
      <c r="WYW108" s="593"/>
      <c r="WYX108" s="593"/>
      <c r="WYY108" s="143"/>
      <c r="WYZ108" s="143"/>
      <c r="WZA108" s="65"/>
      <c r="WZB108" s="65"/>
      <c r="WZC108" s="594"/>
      <c r="WZD108" s="65"/>
      <c r="WZE108" s="47"/>
      <c r="WZF108" s="47"/>
      <c r="WZG108" s="47"/>
      <c r="WZH108" s="59"/>
      <c r="WZI108" s="594"/>
      <c r="WZJ108" s="65"/>
      <c r="WZK108" s="7"/>
      <c r="WZL108" s="101"/>
      <c r="WZM108" s="13"/>
      <c r="WZN108" s="13"/>
      <c r="WZO108" s="13"/>
      <c r="WZP108" s="13"/>
      <c r="WZQ108" s="61"/>
      <c r="WZR108" s="47"/>
      <c r="WZS108" s="47"/>
      <c r="WZT108" s="65"/>
      <c r="WZU108" s="47"/>
      <c r="WZV108" s="65"/>
      <c r="WZW108" s="65"/>
      <c r="WZX108" s="47"/>
      <c r="WZY108" s="927"/>
      <c r="WZZ108" s="65"/>
      <c r="XAA108" s="65"/>
      <c r="XAB108" s="47"/>
      <c r="XAC108" s="47"/>
      <c r="XAD108" s="47"/>
      <c r="XAE108" s="47"/>
      <c r="XAF108" s="593"/>
      <c r="XAG108" s="593"/>
      <c r="XAH108" s="143"/>
      <c r="XAI108" s="143"/>
      <c r="XAJ108" s="65"/>
      <c r="XAK108" s="65"/>
      <c r="XAL108" s="594"/>
      <c r="XAM108" s="65"/>
      <c r="XAN108" s="47"/>
      <c r="XAO108" s="47"/>
      <c r="XAP108" s="47"/>
      <c r="XAQ108" s="59"/>
      <c r="XAR108" s="594"/>
      <c r="XAS108" s="65"/>
      <c r="XAT108" s="7"/>
      <c r="XAU108" s="101"/>
      <c r="XAV108" s="13"/>
      <c r="XAW108" s="13"/>
      <c r="XAX108" s="13"/>
      <c r="XAY108" s="13"/>
      <c r="XAZ108" s="61"/>
      <c r="XBA108" s="47"/>
      <c r="XBB108" s="47"/>
      <c r="XBC108" s="65"/>
      <c r="XBD108" s="47"/>
      <c r="XBE108" s="65"/>
      <c r="XBF108" s="65"/>
      <c r="XBG108" s="47"/>
      <c r="XBH108" s="927"/>
      <c r="XBI108" s="65"/>
      <c r="XBJ108" s="65"/>
      <c r="XBK108" s="47"/>
      <c r="XBL108" s="47"/>
      <c r="XBM108" s="47"/>
      <c r="XBN108" s="47"/>
      <c r="XBO108" s="593"/>
      <c r="XBP108" s="593"/>
      <c r="XBQ108" s="143"/>
      <c r="XBR108" s="143"/>
      <c r="XBS108" s="65"/>
      <c r="XBT108" s="65"/>
      <c r="XBU108" s="594"/>
      <c r="XBV108" s="65"/>
      <c r="XBW108" s="47"/>
      <c r="XBX108" s="47"/>
      <c r="XBY108" s="47"/>
      <c r="XBZ108" s="59"/>
      <c r="XCA108" s="594"/>
      <c r="XCB108" s="65"/>
      <c r="XCC108" s="7"/>
      <c r="XCD108" s="101"/>
      <c r="XCE108" s="13"/>
      <c r="XCF108" s="13"/>
      <c r="XCG108" s="13"/>
      <c r="XCH108" s="13"/>
      <c r="XCI108" s="61"/>
      <c r="XCJ108" s="47"/>
      <c r="XCK108" s="47"/>
      <c r="XCL108" s="65"/>
      <c r="XCM108" s="47"/>
      <c r="XCN108" s="65"/>
      <c r="XCO108" s="65"/>
      <c r="XCP108" s="47"/>
      <c r="XCQ108" s="927"/>
      <c r="XCR108" s="65"/>
      <c r="XCS108" s="65"/>
      <c r="XCT108" s="47"/>
      <c r="XCU108" s="47"/>
      <c r="XCV108" s="47"/>
      <c r="XCW108" s="47"/>
      <c r="XCX108" s="593"/>
      <c r="XCY108" s="593"/>
      <c r="XCZ108" s="143"/>
      <c r="XDA108" s="143"/>
      <c r="XDB108" s="65"/>
      <c r="XDC108" s="65"/>
      <c r="XDD108" s="594"/>
      <c r="XDE108" s="65"/>
      <c r="XDF108" s="47"/>
      <c r="XDG108" s="47"/>
      <c r="XDH108" s="47"/>
      <c r="XDI108" s="59"/>
      <c r="XDJ108" s="594"/>
      <c r="XDK108" s="65"/>
      <c r="XDL108" s="7"/>
      <c r="XDM108" s="101"/>
      <c r="XDN108" s="13"/>
      <c r="XDO108" s="13"/>
      <c r="XDP108" s="13"/>
      <c r="XDQ108" s="13"/>
      <c r="XDR108" s="61"/>
      <c r="XDS108" s="47"/>
      <c r="XDT108" s="47"/>
      <c r="XDU108" s="65"/>
      <c r="XDV108" s="47"/>
      <c r="XDW108" s="65"/>
      <c r="XDX108" s="65"/>
      <c r="XDY108" s="47"/>
      <c r="XDZ108" s="927"/>
      <c r="XEA108" s="65"/>
      <c r="XEB108" s="65"/>
      <c r="XEC108" s="47"/>
      <c r="XED108" s="47"/>
      <c r="XEE108" s="47"/>
      <c r="XEF108" s="47"/>
      <c r="XEG108" s="593"/>
      <c r="XEH108" s="593"/>
      <c r="XEI108" s="143"/>
      <c r="XEJ108" s="143"/>
      <c r="XEK108" s="65"/>
      <c r="XEL108" s="65"/>
      <c r="XEM108" s="594"/>
      <c r="XEN108" s="65"/>
      <c r="XEO108" s="47"/>
      <c r="XEP108" s="47"/>
      <c r="XEQ108" s="47"/>
      <c r="XER108" s="59"/>
      <c r="XES108" s="594"/>
      <c r="XET108" s="65"/>
      <c r="XEU108" s="7"/>
      <c r="XEV108" s="101"/>
      <c r="XEW108" s="13"/>
      <c r="XEX108" s="13"/>
      <c r="XEY108" s="13"/>
      <c r="XEZ108" s="13"/>
      <c r="XFA108" s="61"/>
      <c r="XFB108" s="47"/>
      <c r="XFC108" s="47"/>
      <c r="XFD108" s="65"/>
    </row>
    <row r="109" spans="1:16384" ht="62.1" customHeight="1">
      <c r="A109" s="61">
        <v>4108</v>
      </c>
      <c r="B109" s="47" t="s">
        <v>201</v>
      </c>
      <c r="C109" s="47" t="s">
        <v>748</v>
      </c>
      <c r="D109" s="65" t="s">
        <v>2402</v>
      </c>
      <c r="E109" s="47" t="s">
        <v>178</v>
      </c>
      <c r="F109" s="65" t="s">
        <v>2403</v>
      </c>
      <c r="G109" s="65" t="s">
        <v>2404</v>
      </c>
      <c r="H109" s="47" t="s">
        <v>1568</v>
      </c>
      <c r="I109" s="413" t="s">
        <v>2405</v>
      </c>
      <c r="J109" s="65"/>
      <c r="K109" s="65" t="s">
        <v>2406</v>
      </c>
      <c r="L109" s="47" t="s">
        <v>217</v>
      </c>
      <c r="M109" s="47" t="s">
        <v>6</v>
      </c>
      <c r="N109" s="47"/>
      <c r="O109" s="47"/>
      <c r="P109" s="90">
        <v>42.780691799905497</v>
      </c>
      <c r="Q109" s="90">
        <v>-81.177635625357595</v>
      </c>
      <c r="R109" s="105" t="s">
        <v>9127</v>
      </c>
      <c r="S109" s="105">
        <v>90</v>
      </c>
      <c r="T109" s="65" t="s">
        <v>848</v>
      </c>
      <c r="U109" s="65" t="s">
        <v>2407</v>
      </c>
      <c r="V109" s="65" t="s">
        <v>2408</v>
      </c>
      <c r="W109" s="65" t="s">
        <v>2409</v>
      </c>
      <c r="X109" s="47" t="s">
        <v>2410</v>
      </c>
      <c r="Y109" s="47" t="s">
        <v>940</v>
      </c>
      <c r="Z109" s="47" t="s">
        <v>174</v>
      </c>
      <c r="AA109" s="59">
        <v>45096</v>
      </c>
      <c r="AB109" s="118" t="s">
        <v>2411</v>
      </c>
      <c r="AC109" s="65" t="s">
        <v>2412</v>
      </c>
      <c r="AD109" s="125" t="s">
        <v>8394</v>
      </c>
      <c r="AE109" s="235" t="s">
        <v>2413</v>
      </c>
      <c r="AF109" s="13">
        <f t="shared" si="3"/>
        <v>28</v>
      </c>
      <c r="AG109" s="13"/>
      <c r="AH109" s="13"/>
      <c r="AI109" s="13"/>
      <c r="AJ109" s="13"/>
    </row>
    <row r="110" spans="1:16384" ht="90">
      <c r="A110" s="61">
        <v>4109</v>
      </c>
      <c r="B110" s="47" t="s">
        <v>176</v>
      </c>
      <c r="C110" s="47" t="s">
        <v>748</v>
      </c>
      <c r="D110" s="101" t="s">
        <v>2414</v>
      </c>
      <c r="E110" s="100" t="s">
        <v>166</v>
      </c>
      <c r="F110" s="65" t="s">
        <v>2415</v>
      </c>
      <c r="G110" s="65" t="s">
        <v>1619</v>
      </c>
      <c r="H110" s="47" t="s">
        <v>904</v>
      </c>
      <c r="I110" s="548" t="s">
        <v>2416</v>
      </c>
      <c r="J110" s="65" t="s">
        <v>2417</v>
      </c>
      <c r="K110" s="65" t="s">
        <v>2418</v>
      </c>
      <c r="L110" s="47" t="s">
        <v>444</v>
      </c>
      <c r="M110" s="47" t="s">
        <v>5</v>
      </c>
      <c r="N110" s="47">
        <v>48640</v>
      </c>
      <c r="O110" s="47" t="s">
        <v>2419</v>
      </c>
      <c r="P110" s="90">
        <v>43.6053908558237</v>
      </c>
      <c r="Q110" s="90">
        <v>-84.207910228618701</v>
      </c>
      <c r="R110" s="105">
        <v>265</v>
      </c>
      <c r="S110" s="156">
        <v>0.75</v>
      </c>
      <c r="T110" s="65" t="s">
        <v>848</v>
      </c>
      <c r="U110" s="65" t="s">
        <v>2420</v>
      </c>
      <c r="V110" s="65" t="s">
        <v>2416</v>
      </c>
      <c r="W110" s="65" t="s">
        <v>2418</v>
      </c>
      <c r="X110" s="47" t="s">
        <v>444</v>
      </c>
      <c r="Y110" s="47" t="s">
        <v>5</v>
      </c>
      <c r="Z110" s="47" t="s">
        <v>174</v>
      </c>
      <c r="AA110" s="59">
        <v>44779</v>
      </c>
      <c r="AB110" s="164" t="s">
        <v>2421</v>
      </c>
      <c r="AC110" s="65"/>
      <c r="AD110" s="925" t="s">
        <v>2422</v>
      </c>
      <c r="AE110" s="235" t="s">
        <v>2423</v>
      </c>
      <c r="AF110" s="13">
        <f t="shared" si="3"/>
        <v>25</v>
      </c>
      <c r="AG110" s="13"/>
      <c r="AH110" s="13"/>
      <c r="AI110" s="13"/>
      <c r="AJ110" s="13"/>
    </row>
    <row r="111" spans="1:16384" ht="60" customHeight="1">
      <c r="A111" s="61">
        <v>4110</v>
      </c>
      <c r="B111" s="545" t="s">
        <v>201</v>
      </c>
      <c r="C111" s="545" t="s">
        <v>748</v>
      </c>
      <c r="D111" s="546" t="s">
        <v>2424</v>
      </c>
      <c r="E111" s="547" t="s">
        <v>166</v>
      </c>
      <c r="F111" s="546" t="s">
        <v>2435</v>
      </c>
      <c r="G111" s="546" t="s">
        <v>1874</v>
      </c>
      <c r="H111" s="545" t="s">
        <v>1789</v>
      </c>
      <c r="I111" s="546" t="s">
        <v>2427</v>
      </c>
      <c r="J111" s="550" t="s">
        <v>2436</v>
      </c>
      <c r="K111" s="546" t="s">
        <v>2437</v>
      </c>
      <c r="L111" s="545" t="s">
        <v>949</v>
      </c>
      <c r="M111" s="545" t="s">
        <v>5</v>
      </c>
      <c r="N111" s="545">
        <v>45377</v>
      </c>
      <c r="O111" s="545" t="s">
        <v>2438</v>
      </c>
      <c r="P111" s="551">
        <v>39.899899465573</v>
      </c>
      <c r="Q111" s="551">
        <v>-84.193602704197801</v>
      </c>
      <c r="R111" s="552" t="s">
        <v>9075</v>
      </c>
      <c r="S111" s="552"/>
      <c r="T111" s="546"/>
      <c r="U111" s="546" t="s">
        <v>2424</v>
      </c>
      <c r="V111" s="546" t="s">
        <v>2427</v>
      </c>
      <c r="W111" s="546" t="s">
        <v>2431</v>
      </c>
      <c r="X111" s="545" t="s">
        <v>949</v>
      </c>
      <c r="Y111" s="545" t="s">
        <v>5</v>
      </c>
      <c r="Z111" s="545" t="s">
        <v>174</v>
      </c>
      <c r="AA111" s="554">
        <v>44779</v>
      </c>
      <c r="AB111" s="555" t="s">
        <v>2439</v>
      </c>
      <c r="AC111" s="314" t="s">
        <v>2440</v>
      </c>
      <c r="AD111" s="556" t="s">
        <v>8395</v>
      </c>
      <c r="AE111" s="562" t="s">
        <v>2434</v>
      </c>
      <c r="AF111" s="563">
        <f t="shared" si="3"/>
        <v>25</v>
      </c>
      <c r="AG111" s="563"/>
      <c r="AH111" s="563"/>
      <c r="AI111" s="564"/>
      <c r="AJ111" s="13"/>
      <c r="CM111" s="11"/>
    </row>
    <row r="112" spans="1:16384" ht="75" customHeight="1">
      <c r="A112" s="61">
        <v>4111</v>
      </c>
      <c r="B112" s="47" t="s">
        <v>201</v>
      </c>
      <c r="C112" s="47" t="s">
        <v>748</v>
      </c>
      <c r="D112" s="65" t="s">
        <v>2424</v>
      </c>
      <c r="E112" s="100" t="s">
        <v>166</v>
      </c>
      <c r="F112" s="65" t="s">
        <v>2435</v>
      </c>
      <c r="G112" s="65" t="s">
        <v>1619</v>
      </c>
      <c r="H112" s="47" t="s">
        <v>1789</v>
      </c>
      <c r="I112" s="413" t="s">
        <v>2427</v>
      </c>
      <c r="J112" s="7" t="s">
        <v>2436</v>
      </c>
      <c r="K112" s="65" t="s">
        <v>2437</v>
      </c>
      <c r="L112" s="47" t="s">
        <v>949</v>
      </c>
      <c r="M112" s="47" t="s">
        <v>5</v>
      </c>
      <c r="N112" s="47">
        <v>45377</v>
      </c>
      <c r="O112" s="47" t="s">
        <v>2438</v>
      </c>
      <c r="P112" s="90">
        <v>39.899899465573</v>
      </c>
      <c r="Q112" s="90">
        <v>-84.193602704197801</v>
      </c>
      <c r="R112" s="162" t="s">
        <v>9075</v>
      </c>
      <c r="S112" s="162"/>
      <c r="T112" s="65"/>
      <c r="U112" s="65" t="s">
        <v>2424</v>
      </c>
      <c r="V112" s="65" t="s">
        <v>2427</v>
      </c>
      <c r="W112" s="65" t="s">
        <v>2431</v>
      </c>
      <c r="X112" s="47" t="s">
        <v>949</v>
      </c>
      <c r="Y112" s="47" t="s">
        <v>5</v>
      </c>
      <c r="Z112" s="47" t="s">
        <v>174</v>
      </c>
      <c r="AA112" s="59">
        <v>44779</v>
      </c>
      <c r="AB112" s="164" t="s">
        <v>2441</v>
      </c>
      <c r="AC112" s="65" t="s">
        <v>2442</v>
      </c>
      <c r="AD112" s="125" t="s">
        <v>8396</v>
      </c>
      <c r="AE112" s="246" t="s">
        <v>2434</v>
      </c>
      <c r="AF112" s="13">
        <f t="shared" si="3"/>
        <v>25</v>
      </c>
      <c r="AG112" s="13"/>
      <c r="AH112" s="13"/>
      <c r="AI112" s="13"/>
      <c r="AJ112" s="13"/>
    </row>
    <row r="113" spans="1:36" ht="81.599999999999994" customHeight="1">
      <c r="A113" s="61">
        <v>4112</v>
      </c>
      <c r="B113" s="47" t="s">
        <v>201</v>
      </c>
      <c r="C113" s="47" t="s">
        <v>748</v>
      </c>
      <c r="D113" s="65" t="s">
        <v>2424</v>
      </c>
      <c r="E113" s="100" t="s">
        <v>166</v>
      </c>
      <c r="F113" s="65" t="s">
        <v>2435</v>
      </c>
      <c r="G113" s="65" t="s">
        <v>1874</v>
      </c>
      <c r="H113" s="47" t="s">
        <v>904</v>
      </c>
      <c r="I113" s="174" t="s">
        <v>2427</v>
      </c>
      <c r="J113" s="7" t="s">
        <v>2436</v>
      </c>
      <c r="K113" s="65" t="s">
        <v>2437</v>
      </c>
      <c r="L113" s="47" t="s">
        <v>949</v>
      </c>
      <c r="M113" s="47" t="s">
        <v>5</v>
      </c>
      <c r="N113" s="47">
        <v>45377</v>
      </c>
      <c r="O113" s="47" t="s">
        <v>2438</v>
      </c>
      <c r="P113" s="90">
        <v>39.899899465573</v>
      </c>
      <c r="Q113" s="90">
        <v>-84.193602704197801</v>
      </c>
      <c r="R113" s="105" t="s">
        <v>9075</v>
      </c>
      <c r="S113" s="105"/>
      <c r="T113" s="65"/>
      <c r="U113" s="65" t="s">
        <v>2424</v>
      </c>
      <c r="V113" s="174" t="s">
        <v>2427</v>
      </c>
      <c r="W113" s="65" t="s">
        <v>2431</v>
      </c>
      <c r="X113" s="47" t="s">
        <v>949</v>
      </c>
      <c r="Y113" s="47" t="s">
        <v>5</v>
      </c>
      <c r="Z113" s="47" t="s">
        <v>174</v>
      </c>
      <c r="AA113" s="59">
        <v>44779</v>
      </c>
      <c r="AB113" s="164" t="s">
        <v>2443</v>
      </c>
      <c r="AC113" s="65" t="s">
        <v>2444</v>
      </c>
      <c r="AD113" s="125" t="s">
        <v>8395</v>
      </c>
      <c r="AE113" s="235" t="s">
        <v>2434</v>
      </c>
      <c r="AF113" s="13">
        <f t="shared" si="3"/>
        <v>25</v>
      </c>
      <c r="AG113" s="13"/>
      <c r="AH113" s="13"/>
      <c r="AI113" s="13"/>
      <c r="AJ113" s="13"/>
    </row>
    <row r="114" spans="1:36" ht="69.599999999999994" customHeight="1">
      <c r="A114" s="61">
        <v>4113</v>
      </c>
      <c r="B114" s="47" t="s">
        <v>163</v>
      </c>
      <c r="C114" s="47" t="s">
        <v>748</v>
      </c>
      <c r="D114" s="65" t="s">
        <v>2424</v>
      </c>
      <c r="E114" s="47" t="s">
        <v>166</v>
      </c>
      <c r="F114" s="65" t="s">
        <v>2425</v>
      </c>
      <c r="G114" s="65" t="s">
        <v>1619</v>
      </c>
      <c r="H114" s="47" t="s">
        <v>2426</v>
      </c>
      <c r="I114" s="174" t="s">
        <v>2427</v>
      </c>
      <c r="J114" s="65" t="s">
        <v>2428</v>
      </c>
      <c r="K114" s="65" t="s">
        <v>2429</v>
      </c>
      <c r="L114" s="47" t="s">
        <v>949</v>
      </c>
      <c r="M114" s="47" t="s">
        <v>5</v>
      </c>
      <c r="N114" s="47">
        <v>45420</v>
      </c>
      <c r="O114" s="47" t="s">
        <v>2430</v>
      </c>
      <c r="P114" s="90">
        <v>39.715498402451701</v>
      </c>
      <c r="Q114" s="90">
        <v>-84.111824546531196</v>
      </c>
      <c r="R114" s="105">
        <v>100</v>
      </c>
      <c r="S114" s="105"/>
      <c r="T114" s="65"/>
      <c r="U114" s="136" t="s">
        <v>2424</v>
      </c>
      <c r="V114" s="174" t="s">
        <v>2427</v>
      </c>
      <c r="W114" s="65" t="s">
        <v>2431</v>
      </c>
      <c r="X114" s="47" t="s">
        <v>949</v>
      </c>
      <c r="Y114" s="47" t="s">
        <v>5</v>
      </c>
      <c r="Z114" s="47" t="s">
        <v>174</v>
      </c>
      <c r="AA114" s="59">
        <v>44891</v>
      </c>
      <c r="AB114" s="47" t="s">
        <v>2432</v>
      </c>
      <c r="AC114" s="65" t="s">
        <v>2433</v>
      </c>
      <c r="AD114" s="125" t="s">
        <v>8396</v>
      </c>
      <c r="AE114" s="101" t="s">
        <v>2434</v>
      </c>
      <c r="AF114" s="13">
        <f t="shared" si="3"/>
        <v>25</v>
      </c>
      <c r="AG114" s="13"/>
      <c r="AH114" s="13"/>
      <c r="AI114" s="13"/>
      <c r="AJ114" s="13"/>
    </row>
    <row r="115" spans="1:36" ht="147" customHeight="1">
      <c r="A115" s="61">
        <v>4114</v>
      </c>
      <c r="B115" s="47" t="s">
        <v>201</v>
      </c>
      <c r="C115" s="47" t="s">
        <v>748</v>
      </c>
      <c r="D115" s="65" t="s">
        <v>9283</v>
      </c>
      <c r="E115" s="47" t="s">
        <v>166</v>
      </c>
      <c r="F115" s="65" t="s">
        <v>9284</v>
      </c>
      <c r="G115" s="65" t="s">
        <v>53</v>
      </c>
      <c r="H115" s="47" t="s">
        <v>9368</v>
      </c>
      <c r="I115" t="s">
        <v>9285</v>
      </c>
      <c r="J115" s="1" t="s">
        <v>9286</v>
      </c>
      <c r="K115" s="65" t="s">
        <v>9287</v>
      </c>
      <c r="L115" s="47" t="s">
        <v>6766</v>
      </c>
      <c r="M115" s="47" t="s">
        <v>5</v>
      </c>
      <c r="N115" s="47"/>
      <c r="O115" s="47"/>
      <c r="P115" s="90">
        <v>34.870605221455698</v>
      </c>
      <c r="Q115" s="90">
        <v>-89.690720034988203</v>
      </c>
      <c r="R115" s="134">
        <v>2000</v>
      </c>
      <c r="S115" s="134">
        <v>21</v>
      </c>
      <c r="T115" s="65" t="s">
        <v>9196</v>
      </c>
      <c r="U115" s="65" t="s">
        <v>9283</v>
      </c>
      <c r="V115" t="s">
        <v>9285</v>
      </c>
      <c r="W115" s="65" t="s">
        <v>9287</v>
      </c>
      <c r="X115" s="47" t="s">
        <v>6766</v>
      </c>
      <c r="Y115" s="47" t="s">
        <v>5</v>
      </c>
      <c r="Z115" s="47" t="s">
        <v>8245</v>
      </c>
      <c r="AA115" s="59">
        <v>45693</v>
      </c>
      <c r="AB115" s="118" t="s">
        <v>9288</v>
      </c>
      <c r="AC115" s="65"/>
      <c r="AD115" s="1" t="s">
        <v>9369</v>
      </c>
      <c r="AE115" s="13"/>
      <c r="AF115" s="13">
        <f>IF(LEN(TRIM(AD115))=0,0,LEN(TRIM(AD115))-LEN(SUBSTITUTE(AD115," ",""))+1)</f>
        <v>11</v>
      </c>
      <c r="AG115" s="13"/>
      <c r="AH115" s="13"/>
      <c r="AI115" s="13"/>
      <c r="AJ115" s="13"/>
    </row>
    <row r="116" spans="1:36" ht="107.1" customHeight="1">
      <c r="A116" s="61">
        <v>4115</v>
      </c>
      <c r="B116" s="47" t="s">
        <v>163</v>
      </c>
      <c r="C116" s="47" t="s">
        <v>748</v>
      </c>
      <c r="D116" s="65" t="s">
        <v>9300</v>
      </c>
      <c r="E116" s="47" t="s">
        <v>166</v>
      </c>
      <c r="F116" s="65" t="s">
        <v>9371</v>
      </c>
      <c r="G116" s="65" t="s">
        <v>53</v>
      </c>
      <c r="H116" s="47" t="s">
        <v>9370</v>
      </c>
      <c r="I116" s="174" t="s">
        <v>9301</v>
      </c>
      <c r="J116" s="1" t="s">
        <v>9302</v>
      </c>
      <c r="K116" s="65" t="s">
        <v>5179</v>
      </c>
      <c r="L116" s="47" t="s">
        <v>172</v>
      </c>
      <c r="M116" s="47" t="s">
        <v>5</v>
      </c>
      <c r="N116" s="47">
        <v>94545</v>
      </c>
      <c r="O116" s="47"/>
      <c r="P116" s="90">
        <v>37.634161639957597</v>
      </c>
      <c r="Q116" s="90">
        <v>-122.11474601523901</v>
      </c>
      <c r="R116" s="134">
        <v>50</v>
      </c>
      <c r="S116" s="134"/>
      <c r="T116" s="65"/>
      <c r="U116" s="65" t="s">
        <v>9300</v>
      </c>
      <c r="V116" s="65" t="s">
        <v>9301</v>
      </c>
      <c r="W116" s="65" t="s">
        <v>5179</v>
      </c>
      <c r="X116" s="47" t="s">
        <v>172</v>
      </c>
      <c r="Y116" s="47" t="s">
        <v>5</v>
      </c>
      <c r="Z116" s="47" t="s">
        <v>8245</v>
      </c>
      <c r="AA116" s="59">
        <v>45698</v>
      </c>
      <c r="AB116" s="118" t="s">
        <v>9303</v>
      </c>
      <c r="AC116" s="65"/>
      <c r="AD116" s="1" t="s">
        <v>9304</v>
      </c>
      <c r="AE116" s="13"/>
      <c r="AF116" s="13">
        <f>IF(LEN(TRIM(AD116))=0,0,LEN(TRIM(AD116))-LEN(SUBSTITUTE(AD116," ",""))+1)</f>
        <v>13</v>
      </c>
      <c r="AG116" s="13"/>
      <c r="AH116" s="13"/>
      <c r="AI116" s="13"/>
      <c r="AJ116" s="13"/>
    </row>
    <row r="117" spans="1:36" ht="59.1" customHeight="1">
      <c r="A117" s="61">
        <v>5182</v>
      </c>
      <c r="B117" s="47" t="s">
        <v>176</v>
      </c>
      <c r="C117" s="47" t="s">
        <v>2445</v>
      </c>
      <c r="D117" s="65" t="s">
        <v>9431</v>
      </c>
      <c r="E117" s="47"/>
      <c r="F117" s="65" t="s">
        <v>9432</v>
      </c>
      <c r="G117" s="65" t="s">
        <v>2471</v>
      </c>
      <c r="H117" s="47" t="s">
        <v>2472</v>
      </c>
      <c r="I117" s="413" t="s">
        <v>9433</v>
      </c>
      <c r="J117" s="65" t="s">
        <v>9434</v>
      </c>
      <c r="K117" s="65" t="s">
        <v>9435</v>
      </c>
      <c r="L117" s="47" t="s">
        <v>1485</v>
      </c>
      <c r="M117" s="47" t="s">
        <v>5</v>
      </c>
      <c r="N117" s="47">
        <v>34997</v>
      </c>
      <c r="O117" s="47" t="s">
        <v>9436</v>
      </c>
      <c r="P117" s="90">
        <v>27.155752931433302</v>
      </c>
      <c r="Q117" s="90">
        <v>-80.217023200844196</v>
      </c>
      <c r="R117" s="143">
        <v>50</v>
      </c>
      <c r="S117" s="143"/>
      <c r="T117" s="189"/>
      <c r="U117" s="65" t="s">
        <v>9432</v>
      </c>
      <c r="V117" s="444" t="s">
        <v>9437</v>
      </c>
      <c r="W117" s="65" t="s">
        <v>9435</v>
      </c>
      <c r="X117" s="47" t="s">
        <v>1485</v>
      </c>
      <c r="Y117" s="47" t="s">
        <v>5</v>
      </c>
      <c r="Z117" s="47" t="s">
        <v>318</v>
      </c>
      <c r="AA117" s="59">
        <v>45702</v>
      </c>
      <c r="AB117" s="1238" t="s">
        <v>9420</v>
      </c>
      <c r="AC117" s="65"/>
      <c r="AD117" s="65" t="s">
        <v>9438</v>
      </c>
      <c r="AE117" s="844"/>
      <c r="AF117" s="13">
        <f>IF(LEN(TRIM(AD117))=0,0,LEN(TRIM(AD117))-LEN(SUBSTITUTE(AD117," ",""))+1)</f>
        <v>26</v>
      </c>
      <c r="AG117" s="13"/>
      <c r="AH117" s="13">
        <f>IF(LEN(TRIM(AF117))=0,0,LEN(TRIM(AF117))-LEN(SUBSTITUTE(AF117," ",""))+1)</f>
        <v>1</v>
      </c>
      <c r="AI117" s="13"/>
      <c r="AJ117" s="13"/>
    </row>
  </sheetData>
  <phoneticPr fontId="8" type="noConversion"/>
  <conditionalFormatting sqref="Q2:Q54 Q56:Q75 Q77:Q111 AZ108:AZ109 CI108:CI109 DR108:DR109 FA108:FA109 GJ108:GJ109 HS108:HS109 JB108:JB109 KK108:KK109 LT108:LT109 NC108:NC109 OL108:OL109 PU108:PU109 RD108:RD109 SM108:SM109 TV108:TV109 VE108:VE109 WN108:WN109 XW108:XW109 ZF108:ZF109 AAO108:AAO109 ABX108:ABX109 ADG108:ADG109 AEP108:AEP109 AFY108:AFY109 AHH108:AHH109 AIQ108:AIQ109 AJZ108:AJZ109 ALI108:ALI109 AMR108:AMR109 AOA108:AOA109 APJ108:APJ109 AQS108:AQS109 ASB108:ASB109 ATK108:ATK109 AUT108:AUT109 AWC108:AWC109 AXL108:AXL109 AYU108:AYU109 BAD108:BAD109 BBM108:BBM109 BCV108:BCV109 BEE108:BEE109 BFN108:BFN109 BGW108:BGW109 BIF108:BIF109 BJO108:BJO109 BKX108:BKX109 BMG108:BMG109 BNP108:BNP109 BOY108:BOY109 BQH108:BQH109 BRQ108:BRQ109 BSZ108:BSZ109 BUI108:BUI109 BVR108:BVR109 BXA108:BXA109 BYJ108:BYJ109 BZS108:BZS109 CBB108:CBB109 CCK108:CCK109 CDT108:CDT109 CFC108:CFC109 CGL108:CGL109 CHU108:CHU109 CJD108:CJD109 CKM108:CKM109 CLV108:CLV109 CNE108:CNE109 CON108:CON109 CPW108:CPW109 CRF108:CRF109 CSO108:CSO109 CTX108:CTX109 CVG108:CVG109 CWP108:CWP109 CXY108:CXY109 CZH108:CZH109 DAQ108:DAQ109 DBZ108:DBZ109 DDI108:DDI109 DER108:DER109 DGA108:DGA109 DHJ108:DHJ109 DIS108:DIS109 DKB108:DKB109 DLK108:DLK109 DMT108:DMT109 DOC108:DOC109 DPL108:DPL109 DQU108:DQU109 DSD108:DSD109 DTM108:DTM109 DUV108:DUV109 DWE108:DWE109 DXN108:DXN109 DYW108:DYW109 EAF108:EAF109 EBO108:EBO109 ECX108:ECX109 EEG108:EEG109 EFP108:EFP109 EGY108:EGY109 EIH108:EIH109 EJQ108:EJQ109 EKZ108:EKZ109 EMI108:EMI109 ENR108:ENR109 EPA108:EPA109 EQJ108:EQJ109 ERS108:ERS109 ETB108:ETB109 EUK108:EUK109 EVT108:EVT109 EXC108:EXC109 EYL108:EYL109 EZU108:EZU109 FBD108:FBD109 FCM108:FCM109 FDV108:FDV109 FFE108:FFE109 FGN108:FGN109 FHW108:FHW109 FJF108:FJF109 FKO108:FKO109 FLX108:FLX109 FNG108:FNG109 FOP108:FOP109 FPY108:FPY109 FRH108:FRH109 FSQ108:FSQ109 FTZ108:FTZ109 FVI108:FVI109 FWR108:FWR109 FYA108:FYA109 FZJ108:FZJ109 GAS108:GAS109 GCB108:GCB109 GDK108:GDK109 GET108:GET109 GGC108:GGC109 GHL108:GHL109 GIU108:GIU109 GKD108:GKD109 GLM108:GLM109 GMV108:GMV109 GOE108:GOE109 GPN108:GPN109 GQW108:GQW109 GSF108:GSF109 GTO108:GTO109 GUX108:GUX109 GWG108:GWG109 GXP108:GXP109 GYY108:GYY109 HAH108:HAH109 HBQ108:HBQ109 HCZ108:HCZ109 HEI108:HEI109 HFR108:HFR109 HHA108:HHA109 HIJ108:HIJ109 HJS108:HJS109 HLB108:HLB109 HMK108:HMK109 HNT108:HNT109 HPC108:HPC109 HQL108:HQL109 HRU108:HRU109 HTD108:HTD109 HUM108:HUM109 HVV108:HVV109 HXE108:HXE109 HYN108:HYN109 HZW108:HZW109 IBF108:IBF109 ICO108:ICO109 IDX108:IDX109 IFG108:IFG109 IGP108:IGP109 IHY108:IHY109 IJH108:IJH109 IKQ108:IKQ109 ILZ108:ILZ109 INI108:INI109 IOR108:IOR109 IQA108:IQA109 IRJ108:IRJ109 ISS108:ISS109 IUB108:IUB109 IVK108:IVK109 IWT108:IWT109 IYC108:IYC109 IZL108:IZL109 JAU108:JAU109 JCD108:JCD109 JDM108:JDM109 JEV108:JEV109 JGE108:JGE109 JHN108:JHN109 JIW108:JIW109 JKF108:JKF109 JLO108:JLO109 JMX108:JMX109 JOG108:JOG109 JPP108:JPP109 JQY108:JQY109 JSH108:JSH109 JTQ108:JTQ109 JUZ108:JUZ109 JWI108:JWI109 JXR108:JXR109 JZA108:JZA109 KAJ108:KAJ109 KBS108:KBS109 KDB108:KDB109 KEK108:KEK109 KFT108:KFT109 KHC108:KHC109 KIL108:KIL109 KJU108:KJU109 KLD108:KLD109 KMM108:KMM109 KNV108:KNV109 KPE108:KPE109 KQN108:KQN109 KRW108:KRW109 KTF108:KTF109 KUO108:KUO109 KVX108:KVX109 KXG108:KXG109 KYP108:KYP109 KZY108:KZY109 LBH108:LBH109 LCQ108:LCQ109 LDZ108:LDZ109 LFI108:LFI109 LGR108:LGR109 LIA108:LIA109 LJJ108:LJJ109 LKS108:LKS109 LMB108:LMB109 LNK108:LNK109 LOT108:LOT109 LQC108:LQC109 LRL108:LRL109 LSU108:LSU109 LUD108:LUD109 LVM108:LVM109 LWV108:LWV109 LYE108:LYE109 LZN108:LZN109 MAW108:MAW109 MCF108:MCF109 MDO108:MDO109 MEX108:MEX109 MGG108:MGG109 MHP108:MHP109 MIY108:MIY109 MKH108:MKH109 MLQ108:MLQ109 MMZ108:MMZ109 MOI108:MOI109 MPR108:MPR109 MRA108:MRA109 MSJ108:MSJ109 MTS108:MTS109 MVB108:MVB109 MWK108:MWK109 MXT108:MXT109 MZC108:MZC109 NAL108:NAL109 NBU108:NBU109 NDD108:NDD109 NEM108:NEM109 NFV108:NFV109 NHE108:NHE109 NIN108:NIN109 NJW108:NJW109 NLF108:NLF109 NMO108:NMO109 NNX108:NNX109 NPG108:NPG109 NQP108:NQP109 NRY108:NRY109 NTH108:NTH109 NUQ108:NUQ109 NVZ108:NVZ109 NXI108:NXI109 NYR108:NYR109 OAA108:OAA109 OBJ108:OBJ109 OCS108:OCS109 OEB108:OEB109 OFK108:OFK109 OGT108:OGT109 OIC108:OIC109 OJL108:OJL109 OKU108:OKU109 OMD108:OMD109 ONM108:ONM109 OOV108:OOV109 OQE108:OQE109 ORN108:ORN109 OSW108:OSW109 OUF108:OUF109 OVO108:OVO109 OWX108:OWX109 OYG108:OYG109 OZP108:OZP109 PAY108:PAY109 PCH108:PCH109 PDQ108:PDQ109 PEZ108:PEZ109 PGI108:PGI109 PHR108:PHR109 PJA108:PJA109 PKJ108:PKJ109 PLS108:PLS109 PNB108:PNB109 POK108:POK109 PPT108:PPT109 PRC108:PRC109 PSL108:PSL109 PTU108:PTU109 PVD108:PVD109 PWM108:PWM109 PXV108:PXV109 PZE108:PZE109 QAN108:QAN109 QBW108:QBW109 QDF108:QDF109 QEO108:QEO109 QFX108:QFX109 QHG108:QHG109 QIP108:QIP109 QJY108:QJY109 QLH108:QLH109 QMQ108:QMQ109 QNZ108:QNZ109 QPI108:QPI109 QQR108:QQR109 QSA108:QSA109 QTJ108:QTJ109 QUS108:QUS109 QWB108:QWB109 QXK108:QXK109 QYT108:QYT109 RAC108:RAC109 RBL108:RBL109 RCU108:RCU109 RED108:RED109 RFM108:RFM109 RGV108:RGV109 RIE108:RIE109 RJN108:RJN109 RKW108:RKW109 RMF108:RMF109 RNO108:RNO109 ROX108:ROX109 RQG108:RQG109 RRP108:RRP109 RSY108:RSY109 RUH108:RUH109 RVQ108:RVQ109 RWZ108:RWZ109 RYI108:RYI109 RZR108:RZR109 SBA108:SBA109 SCJ108:SCJ109 SDS108:SDS109 SFB108:SFB109 SGK108:SGK109 SHT108:SHT109 SJC108:SJC109 SKL108:SKL109 SLU108:SLU109 SND108:SND109 SOM108:SOM109 SPV108:SPV109 SRE108:SRE109 SSN108:SSN109 STW108:STW109 SVF108:SVF109 SWO108:SWO109 SXX108:SXX109 SZG108:SZG109 TAP108:TAP109 TBY108:TBY109 TDH108:TDH109 TEQ108:TEQ109 TFZ108:TFZ109 THI108:THI109 TIR108:TIR109 TKA108:TKA109 TLJ108:TLJ109 TMS108:TMS109 TOB108:TOB109 TPK108:TPK109 TQT108:TQT109 TSC108:TSC109 TTL108:TTL109 TUU108:TUU109 TWD108:TWD109 TXM108:TXM109 TYV108:TYV109 UAE108:UAE109 UBN108:UBN109 UCW108:UCW109 UEF108:UEF109 UFO108:UFO109 UGX108:UGX109 UIG108:UIG109 UJP108:UJP109 UKY108:UKY109 UMH108:UMH109 UNQ108:UNQ109 UOZ108:UOZ109 UQI108:UQI109 URR108:URR109 UTA108:UTA109 UUJ108:UUJ109 UVS108:UVS109 UXB108:UXB109 UYK108:UYK109 UZT108:UZT109 VBC108:VBC109 VCL108:VCL109 VDU108:VDU109 VFD108:VFD109 VGM108:VGM109 VHV108:VHV109 VJE108:VJE109 VKN108:VKN109 VLW108:VLW109 VNF108:VNF109 VOO108:VOO109 VPX108:VPX109 VRG108:VRG109 VSP108:VSP109 VTY108:VTY109 VVH108:VVH109 VWQ108:VWQ109 VXZ108:VXZ109 VZI108:VZI109 WAR108:WAR109 WCA108:WCA109 WDJ108:WDJ109 WES108:WES109 WGB108:WGB109 WHK108:WHK109 WIT108:WIT109 WKC108:WKC109 WLL108:WLL109 WMU108:WMU109 WOD108:WOD109 WPM108:WPM109 WQV108:WQV109 WSE108:WSE109 WTN108:WTN109 WUW108:WUW109 WWF108:WWF109 WXO108:WXO109 WYX108:WYX109 XAG108:XAG109 XBP108:XBP109 XCY108:XCY109 XEH108:XEH109 Q118:Q1048576">
    <cfRule type="cellIs" dxfId="14" priority="1" operator="greaterThan">
      <formula>1</formula>
    </cfRule>
  </conditionalFormatting>
  <dataValidations disablePrompts="1" count="1">
    <dataValidation type="list" allowBlank="1" showInputMessage="1" showErrorMessage="1" sqref="B69" xr:uid="{A62C9E8C-8291-4DFA-8F27-C4488D0A9047}">
      <formula1>Status</formula1>
    </dataValidation>
  </dataValidations>
  <hyperlinks>
    <hyperlink ref="AB23" r:id="rId1" display="https://betterbuildingssolutioncenter.energy.gov/iso-50001/showcase-projects/clarios-meadowbrook-lithium-ion%E2%80%9450001-ready-facility; https://business.westcoastchamber.org/member-directory/Details/clarios-884387;https://wwmt.com/news/local/battery-clairos-manufacturing-plant-holland-michigan-meadowbrook-recycling-environmental-efforts-electric-cars" xr:uid="{B06E7E84-0CA7-47F1-94AC-4A259FD39DCC}"/>
    <hyperlink ref="O66" r:id="rId2" xr:uid="{C215C3D8-A0D9-465D-B313-0876AEF9F635}"/>
    <hyperlink ref="I97" r:id="rId3" xr:uid="{F103BEFB-E4B4-46A8-95C7-E10A8FAA489D}"/>
    <hyperlink ref="V19" r:id="rId4" xr:uid="{805FFA3D-44B0-494F-A5EA-6EE553A6D123}"/>
    <hyperlink ref="V24" r:id="rId5" xr:uid="{CE1A1583-736A-4A7F-AC2A-E4FE0C7B9A62}"/>
    <hyperlink ref="I98" r:id="rId6" xr:uid="{B864731C-9C35-47D6-9130-05F45A487D5D}"/>
    <hyperlink ref="I75" r:id="rId7" xr:uid="{D0AAD781-00C7-4249-B74A-3FA7CE5DF896}"/>
    <hyperlink ref="V75" r:id="rId8" xr:uid="{7AFAD3C3-301B-4979-9EA8-62956DE93837}"/>
    <hyperlink ref="AE2" r:id="rId9" display="https://24-m.com/" xr:uid="{3526BC76-7440-4B3F-AA72-60FBC1A53D53}"/>
    <hyperlink ref="AE3" r:id="rId10" xr:uid="{A9650C41-BA09-44A6-A7E3-DD6D725EC2C7}"/>
    <hyperlink ref="AE11" r:id="rId11" xr:uid="{1A996338-BE61-4542-B7DD-66FDF64F987C}"/>
    <hyperlink ref="AE12" r:id="rId12" xr:uid="{9003BD80-4E53-4EA1-8586-D6FACC92F1EF}"/>
    <hyperlink ref="AE13" r:id="rId13" display="https://www.americanlithiumenergy.com/" xr:uid="{D24F5E2A-499C-45FE-A9A2-7626262FA781}"/>
    <hyperlink ref="AE14" r:id="rId14" display="https://amprius.com/" xr:uid="{F218F4C8-4A85-4AD2-A022-03CE5E5C168F}"/>
    <hyperlink ref="AE16" r:id="rId15" xr:uid="{852FD56C-B738-47AB-BD91-DB3E670BDC6B}"/>
    <hyperlink ref="AE18" r:id="rId16" xr:uid="{06616F0F-32CA-4A7C-BDB9-1E0151355AF8}"/>
    <hyperlink ref="AE17" r:id="rId17" xr:uid="{73802EA9-5EBE-4F3F-BBA8-76E1C518656F}"/>
    <hyperlink ref="AE19" r:id="rId18" display="https://www.bmwgroup-werke.com/san-luis-potosi/en.html" xr:uid="{E99D036B-5C0D-4C4A-A6BE-571B3ABFC8C6}"/>
    <hyperlink ref="AE20" r:id="rId19" xr:uid="{71EC2A97-FD5D-4DD6-8043-FA1476B77A9E}"/>
    <hyperlink ref="AE22" r:id="rId20" display="https://www.camelbatt.com/" xr:uid="{5BB120A8-2AFE-4457-970C-D28438A93A07}"/>
    <hyperlink ref="AE23" r:id="rId21" display="https://www.clarios.com/" xr:uid="{863633CD-C2EF-4023-8404-B8EA7150FE45}"/>
    <hyperlink ref="AE28" r:id="rId22" xr:uid="{59330351-B153-4E9D-9ABD-1971F646574F}"/>
    <hyperlink ref="AE26" r:id="rId23" xr:uid="{03A59E94-D6BB-4909-B9B2-51B4179CF7FB}"/>
    <hyperlink ref="AE27" r:id="rId24" xr:uid="{560DA3D0-2911-47A3-80D8-FC247F22DBAF}"/>
    <hyperlink ref="AE29" r:id="rId25" display="https://www.ecpowergroup.com/" xr:uid="{DC5757F6-2482-4B93-9F6B-64D426EC56CF}"/>
    <hyperlink ref="AE30" r:id="rId26" display="https://www.integer.net/home/default.aspx" xr:uid="{AFFFD339-0362-475E-94B5-E01ADA0ADA44}"/>
    <hyperlink ref="AE31" r:id="rId27" display="https://electrovaya.com/" xr:uid="{EE84EE29-8686-414D-BE89-BC5244D0085C}"/>
    <hyperlink ref="AE33" r:id="rId28" xr:uid="{9B8174E7-1DDF-447D-BF50-7B4D86DF7828}"/>
    <hyperlink ref="AE35" r:id="rId29" display="https://www.enovix.com/" xr:uid="{38789E65-FF1B-4495-ABC1-D70A393EB37E}"/>
    <hyperlink ref="AE37" r:id="rId30" xr:uid="{9F3E07A9-4E20-4BEF-89B6-D7E6EAB10BB4}"/>
    <hyperlink ref="AE8" r:id="rId31" display="https://www.aesc-group.com/en/" xr:uid="{6DD30D0C-4060-4271-B4E2-08BC321CD4FD}"/>
    <hyperlink ref="AE9" r:id="rId32" display="https://www.aesc-group.com/en/" xr:uid="{91A6DC29-C48F-4486-9839-B4F424066DF3}"/>
    <hyperlink ref="AE6" r:id="rId33" display="https://www.aesc-group.com/en/" xr:uid="{62E98F72-CBB5-41D7-8D94-997A0E1A92AD}"/>
    <hyperlink ref="AE7" r:id="rId34" display="https://www.aesc-group.com/en/" xr:uid="{21887D17-95D9-4200-BA4A-AF3CD710AF70}"/>
    <hyperlink ref="AE40" r:id="rId35" display="https://corporate.ford.com/" xr:uid="{AF8D06E8-F38E-4992-8812-63EED654423E}"/>
    <hyperlink ref="AE44" r:id="rId36" xr:uid="{9B6E2B33-C02A-4FF7-A039-5583EC233F37}"/>
    <hyperlink ref="AE45" r:id="rId37" xr:uid="{9B88DD80-E66F-4D26-9ED0-84B51FBA321E}"/>
    <hyperlink ref="AE46" r:id="rId38" xr:uid="{7AFF3CFF-3B84-4EBD-B37A-74A77CC4B457}"/>
    <hyperlink ref="AE47" r:id="rId39" xr:uid="{D74CBA8F-5230-496D-8016-EF3194E84F40}"/>
    <hyperlink ref="AE48" r:id="rId40" xr:uid="{1396E97E-2935-4607-B6F2-05F3B4619189}"/>
    <hyperlink ref="AE50" r:id="rId41" xr:uid="{23342C96-8DEF-4306-9B45-66E5EC6F069E}"/>
    <hyperlink ref="AE56" r:id="rId42" display="https://ionstoragesystems.com/" xr:uid="{E2EEB7FB-2BD9-4EEA-959E-26DB0CF525B5}"/>
    <hyperlink ref="AE57" r:id="rId43" xr:uid="{BD6BB1CD-1A65-4D8C-B303-26687F785F61}"/>
    <hyperlink ref="AE59" r:id="rId44" display="https://korepower.com/" xr:uid="{AF125B19-AE48-49A8-BA62-D4E92D1BE360}"/>
    <hyperlink ref="AE61" r:id="rId45" display="https://news.lgensol.com/company-news/press-releases/1613/" xr:uid="{35E92D89-469C-43E2-85C9-3EF6A1C4EC1F}"/>
    <hyperlink ref="AE60" r:id="rId46" display="https://news.lgensol.com/company-news/press-releases/1613/" xr:uid="{89D5DA83-B2F2-4B00-B149-2053A16D5626}"/>
    <hyperlink ref="AE62" r:id="rId47" display="https://news.lgensol.com/company-news/press-releases/1613/" xr:uid="{1208CE89-94B4-4002-AB67-769E2F928C00}"/>
    <hyperlink ref="AE63" r:id="rId48" display="https://news.lgensol.com/company-news/press-releases/1613/" xr:uid="{24380ECD-CA8C-470F-90A3-656921615698}"/>
    <hyperlink ref="AE64" r:id="rId49" display="https://www.licaptech.com/" xr:uid="{8E203A37-67C9-45D2-AC8C-5FD831575A78}"/>
    <hyperlink ref="AE66" r:id="rId50" xr:uid="{789ADE10-1738-4B9A-BA20-77256446E4F4}"/>
    <hyperlink ref="AE67" r:id="rId51" xr:uid="{1A28CAC4-8851-4983-A66A-259167B6B9EC}"/>
    <hyperlink ref="AE68" r:id="rId52" xr:uid="{AB23D2DB-EACD-4471-A893-8AA399456963}"/>
    <hyperlink ref="AE70" r:id="rId53" display="https://microvast.com/" xr:uid="{570DDEA4-223A-42CD-973F-933BE92755B9}"/>
    <hyperlink ref="AE72" r:id="rId54" display="https://nanotechenergy.com/" xr:uid="{BBAA8985-E71B-4054-AD1F-83BBC3BFBC07}"/>
    <hyperlink ref="AE73" r:id="rId55" display="https://www.navitassys.com/" xr:uid="{CDEEABEB-8B27-4EBD-AF44-5932CEA77D8D}"/>
    <hyperlink ref="AE76" r:id="rId56" display="https://one.ai/" xr:uid="{F1F27F29-51B3-4076-A991-3288C33EF2AC}"/>
    <hyperlink ref="AE77" r:id="rId57" display="https://na.panasonic.com/us/" xr:uid="{07E50012-FE4A-450F-B23D-1A0C05FA4BDD}"/>
    <hyperlink ref="AE78" r:id="rId58" xr:uid="{B7410C01-1503-4B06-9949-ECF36B7A26A5}"/>
    <hyperlink ref="AE79" r:id="rId59" xr:uid="{12C5B583-F3A9-4595-856B-5E1B61811525}"/>
    <hyperlink ref="AE80" r:id="rId60" display="https://www.proterra.com/" xr:uid="{E99A86DF-BCF0-4286-B670-9150262A357B}"/>
    <hyperlink ref="AE81" r:id="rId61" display="https://www.quantumscape.com/" xr:uid="{6FB6DDA6-FCF5-4853-A72D-FF11797E945A}"/>
    <hyperlink ref="AE83" r:id="rId62" display="http://rolled-ribbon.com/" xr:uid="{1FCD8432-A5A4-445D-AF01-E5ACB8C61753}"/>
    <hyperlink ref="AE84" r:id="rId63" display="https://www.saft.com/" xr:uid="{5E548454-79C0-476E-B531-744CAA80DE5A}"/>
    <hyperlink ref="AE85" r:id="rId64" display="https://www.saft.com/" xr:uid="{B604B051-0D76-4FAB-AF38-EA372B7A7626}"/>
    <hyperlink ref="AE86" r:id="rId65" display="https://www.samsungsdi.com/index.html" xr:uid="{560F5094-1116-48E2-B3AC-C12E492AE61E}"/>
    <hyperlink ref="AE87" r:id="rId66" xr:uid="{7F5709A3-061C-4AE5-8544-FDF5F1EDCA96}"/>
    <hyperlink ref="AE88" r:id="rId67" xr:uid="{C7D67C90-EDAB-42AC-8557-2FAA65F6F921}"/>
    <hyperlink ref="AE89" r:id="rId68" display="https://eng.sk.com/" xr:uid="{AED3B0DA-A54F-4D28-84BB-595A1EA98376}"/>
    <hyperlink ref="AE92" r:id="rId69" display="https://www.solidpowerbattery.com/" xr:uid="{7385DDB0-56A4-49C2-B742-0CD36405A74C}"/>
    <hyperlink ref="AE95" r:id="rId70" display="https://www.statevolt.com/" xr:uid="{0C8A32BA-DDDA-42D8-850B-45D0865906A6}"/>
    <hyperlink ref="AE96" r:id="rId71" xr:uid="{2F4EABB6-AD59-4721-8710-BFC58AB1E6C8}"/>
    <hyperlink ref="AE74" r:id="rId72" xr:uid="{677239F9-BB16-404F-ACE7-9026F318D768}"/>
    <hyperlink ref="AE97" r:id="rId73" display="https://www.stromvolt.com/" xr:uid="{ECC7A5F9-666A-4D55-B563-5F4458B252CC}"/>
    <hyperlink ref="AE98" r:id="rId74" display="https://www.stryten.com/" xr:uid="{CEF67CC3-9BBA-476D-9EFB-1074CE9DD6FD}"/>
    <hyperlink ref="AE99" r:id="rId75" xr:uid="{66287248-B541-4CF0-8A97-6FA5D5E06C89}"/>
    <hyperlink ref="AE100" r:id="rId76" xr:uid="{970D1C81-B3B1-4BA9-A985-3ABB0CD05CEF}"/>
    <hyperlink ref="AE101" r:id="rId77" display="https://www.tesla.com/giga-nevada" xr:uid="{BA11BF64-DAF4-484D-BADB-18B2739BD24C}"/>
    <hyperlink ref="AE103" r:id="rId78" display="https://www.tesla.com/giga-texas" xr:uid="{D028CFC7-0BF3-4957-9C1D-CE3C75F36975}"/>
    <hyperlink ref="AE104" r:id="rId79" xr:uid="{6DCEBD46-007C-4967-80B8-DC788823FFDD}"/>
    <hyperlink ref="AE105" r:id="rId80" xr:uid="{D7F96716-41BD-4494-B868-2EBAAC08FBE0}"/>
    <hyperlink ref="AE106" r:id="rId81" xr:uid="{9E587506-FC4B-4F9C-800E-24CF5205C6B1}"/>
    <hyperlink ref="AE107" r:id="rId82" xr:uid="{C7A7A4D4-0512-4C85-9728-9B1B97F36EFE}"/>
    <hyperlink ref="AE108" r:id="rId83" display="https://vinfastauto.us/" xr:uid="{2532B991-DA85-442B-8893-F4708EE79A69}"/>
    <hyperlink ref="AE109" r:id="rId84" display="https://www.volkswagengroupofamerica.com/en-us/" xr:uid="{73288601-3A2B-422A-9E9E-AACF6F969A68}"/>
    <hyperlink ref="AE110" r:id="rId85" display="https://www.xaltenergy.com/" xr:uid="{705C4E51-6A85-4B3A-8086-955666106696}"/>
    <hyperlink ref="AE111" r:id="rId86" display="https://xerionbattery.com/" xr:uid="{B46F4FE4-B46C-4C77-A661-3202352A79B3}"/>
    <hyperlink ref="AE112" r:id="rId87" display="https://xerionbattery.com/" xr:uid="{1FF35249-1F1C-4AA9-800D-A3F5A69A2740}"/>
    <hyperlink ref="AE113" r:id="rId88" display="https://xerionbattery.com/" xr:uid="{4EBFCB42-7EA5-41FD-AEF1-E9BDB2A5AED8}"/>
    <hyperlink ref="AE49" r:id="rId89" xr:uid="{D6BE272E-7740-468C-877C-7DA7C6F314B5}"/>
    <hyperlink ref="AE51" r:id="rId90" xr:uid="{7DFA2085-4034-43D1-9D7A-484C828D776D}"/>
    <hyperlink ref="V58" r:id="rId91" xr:uid="{A6D53503-6302-4440-B421-2E5DCBFCF1B0}"/>
    <hyperlink ref="I91" r:id="rId92" xr:uid="{1737A08B-3341-4CCC-9684-A6486A96EC84}"/>
    <hyperlink ref="V91" r:id="rId93" xr:uid="{A833AE4A-B816-4F43-A6B8-48A22F40464E}"/>
    <hyperlink ref="AB91" r:id="rId94" xr:uid="{119C4659-B483-45BF-AD9D-E3CE2462E54C}"/>
    <hyperlink ref="I55" r:id="rId95" xr:uid="{1C3222FC-39FD-4CDC-AD40-262B41B28F0B}"/>
    <hyperlink ref="V77" r:id="rId96" xr:uid="{E0ACBE39-10FF-FB44-B3DA-05EE291A69DE}"/>
    <hyperlink ref="V5" r:id="rId97" display="https://gcc02.safelinks.protection.outlook.com/?url=https%3A%2F%2Fadvancedbatteryconcepts.com%2F&amp;data=05%7C02%7CSara.Dunn%40nrel.gov%7Caf6061286c2a4e8a455008dc97978877%7Ca0f29d7e28cd4f5484427885aee7c080%7C0%7C0%7C638551924304839787%7CUnknown%7CTWFpbGZsb3d8eyJWIjoiMC4wLjAwMDAiLCJQIjoiV2luMzIiLCJBTiI6Ik1haWwiLCJXVCI6Mn0%3D%7C0%7C%7C%7C&amp;sdata=vGX9WsoarKi3VvCLIGA6DKoDmo9p8ICv3IVuZijF%2BeI%3D&amp;reserved=0" xr:uid="{2D15CB95-851A-4931-9D5F-28FB4B5E6D19}"/>
    <hyperlink ref="I5" r:id="rId98" display="https://gcc02.safelinks.protection.outlook.com/?url=https%3A%2F%2Fadvancedbatteryconcepts.com%2F&amp;data=05%7C02%7CSara.Dunn%40nrel.gov%7Caf6061286c2a4e8a455008dc97978877%7Ca0f29d7e28cd4f5484427885aee7c080%7C0%7C0%7C638551924304839787%7CUnknown%7CTWFpbGZsb3d8eyJWIjoiMC4wLjAwMDAiLCJQIjoiV2luMzIiLCJBTiI6Ik1haWwiLCJXVCI6Mn0%3D%7C0%7C%7C%7C&amp;sdata=vGX9WsoarKi3VvCLIGA6DKoDmo9p8ICv3IVuZijF%2BeI%3D&amp;reserved=0" xr:uid="{489F6200-7F63-4244-86D0-B960C9E13511}"/>
    <hyperlink ref="AE5" r:id="rId99" display="https://gcc02.safelinks.protection.outlook.com/?url=https%3A%2F%2Fadvancedbatteryconcepts.com%2F&amp;data=05%7C02%7CSara.Dunn%40nrel.gov%7Caf6061286c2a4e8a455008dc97978877%7Ca0f29d7e28cd4f5484427885aee7c080%7C0%7C0%7C638551924304839787%7CUnknown%7CTWFpbGZsb3d8eyJWIjoiMC4wLjAwMDAiLCJQIjoiV2luMzIiLCJBTiI6Ik1haWwiLCJXVCI6Mn0%3D%7C0%7C%7C%7C&amp;sdata=vGX9WsoarKi3VvCLIGA6DKoDmo9p8ICv3IVuZijF%2BeI%3D&amp;reserved=0" xr:uid="{0272882F-66B4-4403-BEE3-91D472D5A32F}"/>
    <hyperlink ref="V36" r:id="rId100" xr:uid="{3F4AEE0A-3F2C-9C45-992D-402CA257DFFC}"/>
    <hyperlink ref="AE38" r:id="rId101" xr:uid="{0FD957BE-A8CE-DB45-919E-33747E2BB7C3}"/>
    <hyperlink ref="I65" r:id="rId102" xr:uid="{6D447C08-3480-2048-8980-8515AADD5E10}"/>
    <hyperlink ref="I71" r:id="rId103" xr:uid="{7E8DC662-E64E-4E59-9C40-9600F55870FD}"/>
    <hyperlink ref="AE34" r:id="rId104" xr:uid="{E110AC35-1587-B346-AD2C-887B81D81A4F}"/>
    <hyperlink ref="I34" r:id="rId105" xr:uid="{40CBC79F-BC13-BF40-B848-33121F6DE927}"/>
    <hyperlink ref="I10" r:id="rId106" xr:uid="{DB82CE93-4128-480E-A74E-299AF5E36EC4}"/>
    <hyperlink ref="V10" r:id="rId107" xr:uid="{B26A09C8-2284-4F4B-BC29-26FBCC8C89B2}"/>
    <hyperlink ref="AH10" r:id="rId108" xr:uid="{E71E624B-31B2-4B24-B7D1-927EB1729BA0}"/>
    <hyperlink ref="V117" r:id="rId109" tooltip="Original URL: https://www.advancedcellengineering.com/. Click or tap if you trust this link." display="https://gcc02.safelinks.protection.outlook.com/?url=https%3A%2F%2Fwww.advancedcellengineering.com%2F&amp;data=05%7C02%7CSara.Dunn%40nrel.gov%7Cdc339f0e2df34167960508dd4c6b9c87%7Ca0f29d7e28cd4f5484427885aee7c080%7C0%7C0%7C638750748270667116%7CUnknown%7CTWFpbGZsb3d8eyJFbXB0eU1hcGkiOnRydWUsIlYiOiIwLjAuMDAwMCIsIlAiOiJXaW4zMiIsIkFOIjoiTWFpbCIsIldUIjoyfQ%3D%3D%7C0%7C%7C%7C&amp;sdata=aklHAb5llfCdzKoxMmR3A2lt5YVOqXP%2Fe1wplgcfMwA%3D&amp;reserved=0" xr:uid="{7585C1C2-C4EC-2F4C-B7BD-39632F617AA3}"/>
  </hyperlinks>
  <pageMargins left="0.7" right="0.7" top="0.75" bottom="0.75" header="0.3" footer="0.3"/>
  <pageSetup orientation="portrait" r:id="rId110"/>
  <legacyDrawing r:id="rId111"/>
  <tableParts count="1">
    <tablePart r:id="rId112"/>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A370E-D65B-466F-8BE8-415F9FECF2B1}">
  <sheetPr codeName="Sheet12">
    <tabColor theme="8" tint="0.59999389629810485"/>
  </sheetPr>
  <dimension ref="A1:AJ188"/>
  <sheetViews>
    <sheetView zoomScale="130" zoomScaleNormal="130" workbookViewId="0">
      <pane xSplit="6" ySplit="1" topLeftCell="AE187" activePane="bottomRight" state="frozen"/>
      <selection pane="topRight" activeCell="G1" sqref="G1"/>
      <selection pane="bottomLeft" activeCell="A2" sqref="A2"/>
      <selection pane="bottomRight" activeCell="A188" sqref="A188:XFD188"/>
    </sheetView>
  </sheetViews>
  <sheetFormatPr defaultColWidth="9.140625" defaultRowHeight="15" customHeight="1"/>
  <cols>
    <col min="1" max="1" width="9.28515625" style="17" customWidth="1"/>
    <col min="2" max="2" width="15.7109375" style="3" customWidth="1"/>
    <col min="3" max="3" width="13.28515625" style="4" customWidth="1"/>
    <col min="4" max="4" width="17" style="4" customWidth="1"/>
    <col min="5" max="5" width="11.7109375" style="3" customWidth="1"/>
    <col min="6" max="6" width="18.7109375" style="4" customWidth="1"/>
    <col min="7" max="7" width="22" style="4" customWidth="1"/>
    <col min="8" max="8" width="16.42578125" style="4" customWidth="1"/>
    <col min="9" max="9" width="26.7109375" style="4" customWidth="1"/>
    <col min="10" max="10" width="20.7109375" style="4" customWidth="1"/>
    <col min="11" max="11" width="21.28515625" style="3" customWidth="1"/>
    <col min="12" max="12" width="10.7109375" style="4" customWidth="1"/>
    <col min="13" max="13" width="11.42578125" style="4" customWidth="1"/>
    <col min="14" max="14" width="13.42578125" style="4" customWidth="1"/>
    <col min="15" max="15" width="15.7109375" style="4" customWidth="1"/>
    <col min="16" max="16" width="15" style="46" customWidth="1"/>
    <col min="17" max="17" width="14.7109375" style="66" customWidth="1"/>
    <col min="18" max="18" width="14.7109375" style="46" customWidth="1"/>
    <col min="19" max="19" width="10.7109375" style="70" customWidth="1"/>
    <col min="20" max="20" width="14.7109375" style="67" customWidth="1"/>
    <col min="21" max="21" width="10.7109375" style="68" customWidth="1"/>
    <col min="22" max="22" width="22.42578125" style="4" customWidth="1"/>
    <col min="23" max="23" width="19" style="4" customWidth="1"/>
    <col min="24" max="24" width="12.140625" style="4" customWidth="1"/>
    <col min="25" max="25" width="9.140625" style="65" customWidth="1"/>
    <col min="26" max="26" width="12.140625" style="4" customWidth="1"/>
    <col min="27" max="27" width="13.7109375" style="4" customWidth="1"/>
    <col min="28" max="28" width="45.7109375" style="8" customWidth="1"/>
    <col min="29" max="29" width="46.42578125" style="4" customWidth="1"/>
    <col min="30" max="30" width="40.7109375" style="4" customWidth="1"/>
    <col min="31" max="31" width="23.7109375" style="4" customWidth="1"/>
    <col min="32" max="32" width="15.140625" style="4" customWidth="1"/>
    <col min="33" max="33" width="9.140625" style="4"/>
    <col min="34" max="34" width="15.7109375" style="4" customWidth="1"/>
    <col min="35" max="35" width="16.28515625" style="4" customWidth="1"/>
    <col min="36" max="36" width="36.140625" style="4" customWidth="1"/>
    <col min="37" max="16384" width="9.140625" style="4"/>
  </cols>
  <sheetData>
    <row r="1" spans="1:36" s="56" customFormat="1" ht="45">
      <c r="A1" s="110" t="s">
        <v>113</v>
      </c>
      <c r="B1" s="111" t="s">
        <v>135</v>
      </c>
      <c r="C1" s="111" t="s">
        <v>4</v>
      </c>
      <c r="D1" s="111" t="s">
        <v>112</v>
      </c>
      <c r="E1" s="111" t="s">
        <v>136</v>
      </c>
      <c r="F1" s="111" t="s">
        <v>116</v>
      </c>
      <c r="G1" s="111" t="s">
        <v>137</v>
      </c>
      <c r="H1" s="111" t="s">
        <v>133</v>
      </c>
      <c r="I1" s="111" t="s">
        <v>138</v>
      </c>
      <c r="J1" s="111" t="s">
        <v>139</v>
      </c>
      <c r="K1" s="111" t="s">
        <v>117</v>
      </c>
      <c r="L1" s="111" t="s">
        <v>118</v>
      </c>
      <c r="M1" s="111" t="s">
        <v>119</v>
      </c>
      <c r="N1" s="111" t="s">
        <v>140</v>
      </c>
      <c r="O1" s="111" t="s">
        <v>141</v>
      </c>
      <c r="P1" s="111" t="s">
        <v>142</v>
      </c>
      <c r="Q1" s="110" t="s">
        <v>143</v>
      </c>
      <c r="R1" s="110" t="s">
        <v>144</v>
      </c>
      <c r="S1" s="115" t="s">
        <v>122</v>
      </c>
      <c r="T1" s="111" t="s">
        <v>145</v>
      </c>
      <c r="U1" s="111" t="s">
        <v>146</v>
      </c>
      <c r="V1" s="111" t="s">
        <v>147</v>
      </c>
      <c r="W1" s="111" t="s">
        <v>148</v>
      </c>
      <c r="X1" s="111" t="s">
        <v>149</v>
      </c>
      <c r="Y1" s="111" t="s">
        <v>150</v>
      </c>
      <c r="Z1" s="111" t="s">
        <v>151</v>
      </c>
      <c r="AA1" s="116" t="s">
        <v>152</v>
      </c>
      <c r="AB1" s="111" t="s">
        <v>153</v>
      </c>
      <c r="AC1" s="111" t="s">
        <v>156</v>
      </c>
      <c r="AD1" s="184" t="s">
        <v>154</v>
      </c>
      <c r="AE1" s="184" t="s">
        <v>160</v>
      </c>
      <c r="AF1" s="184" t="s">
        <v>155</v>
      </c>
      <c r="AG1" s="111" t="s">
        <v>157</v>
      </c>
      <c r="AH1" s="111" t="s">
        <v>158</v>
      </c>
      <c r="AI1" s="111" t="s">
        <v>159</v>
      </c>
      <c r="AJ1" s="111" t="s">
        <v>6710</v>
      </c>
    </row>
    <row r="2" spans="1:36" s="432" customFormat="1" ht="60">
      <c r="A2" s="93">
        <v>5001</v>
      </c>
      <c r="B2" s="47" t="s">
        <v>176</v>
      </c>
      <c r="C2" s="65" t="s">
        <v>2445</v>
      </c>
      <c r="D2" s="65" t="s">
        <v>2446</v>
      </c>
      <c r="E2" s="47" t="s">
        <v>166</v>
      </c>
      <c r="F2" s="65" t="s">
        <v>2447</v>
      </c>
      <c r="G2" s="65" t="s">
        <v>2448</v>
      </c>
      <c r="H2" s="65" t="s">
        <v>2449</v>
      </c>
      <c r="I2" s="65" t="s">
        <v>2450</v>
      </c>
      <c r="J2" s="65" t="s">
        <v>2451</v>
      </c>
      <c r="K2" s="47" t="s">
        <v>2452</v>
      </c>
      <c r="L2" s="65" t="s">
        <v>736</v>
      </c>
      <c r="M2" s="65" t="s">
        <v>5</v>
      </c>
      <c r="N2" s="65">
        <v>35563</v>
      </c>
      <c r="O2" s="65" t="s">
        <v>2453</v>
      </c>
      <c r="P2" s="464">
        <v>33.966059373282398</v>
      </c>
      <c r="Q2" s="160">
        <v>-87.898766503865701</v>
      </c>
      <c r="R2" s="127"/>
      <c r="S2" s="127"/>
      <c r="T2" s="93"/>
      <c r="U2" s="65" t="s">
        <v>2446</v>
      </c>
      <c r="V2" s="65" t="s">
        <v>2450</v>
      </c>
      <c r="W2" s="65" t="s">
        <v>2454</v>
      </c>
      <c r="X2" s="65" t="s">
        <v>539</v>
      </c>
      <c r="Y2" s="65" t="s">
        <v>5</v>
      </c>
      <c r="Z2" s="65" t="s">
        <v>2455</v>
      </c>
      <c r="AA2" s="120">
        <v>44417</v>
      </c>
      <c r="AB2" s="65" t="s">
        <v>2456</v>
      </c>
      <c r="AC2" s="65" t="s">
        <v>2458</v>
      </c>
      <c r="AD2" s="65" t="s">
        <v>2457</v>
      </c>
      <c r="AE2" s="235" t="s">
        <v>2459</v>
      </c>
      <c r="AF2" s="65">
        <f t="shared" ref="AF2:AF33" si="0">IF(LEN(TRIM(AD2))=0,0,LEN(TRIM(AD2))-LEN(SUBSTITUTE(AD2," ",""))+1)</f>
        <v>10</v>
      </c>
      <c r="AG2" s="65"/>
      <c r="AH2" s="65"/>
      <c r="AI2" s="65"/>
      <c r="AJ2" s="429"/>
    </row>
    <row r="3" spans="1:36" s="432" customFormat="1" ht="60">
      <c r="A3" s="93">
        <v>5002</v>
      </c>
      <c r="B3" s="47" t="s">
        <v>176</v>
      </c>
      <c r="C3" s="65" t="s">
        <v>2445</v>
      </c>
      <c r="D3" s="65" t="s">
        <v>2446</v>
      </c>
      <c r="E3" s="47" t="s">
        <v>166</v>
      </c>
      <c r="F3" s="65" t="s">
        <v>2460</v>
      </c>
      <c r="G3" s="65" t="s">
        <v>2448</v>
      </c>
      <c r="H3" s="65" t="s">
        <v>2449</v>
      </c>
      <c r="I3" s="65" t="s">
        <v>2450</v>
      </c>
      <c r="J3" s="65" t="s">
        <v>2461</v>
      </c>
      <c r="K3" s="47" t="s">
        <v>2462</v>
      </c>
      <c r="L3" s="65" t="s">
        <v>539</v>
      </c>
      <c r="M3" s="65" t="s">
        <v>5</v>
      </c>
      <c r="N3" s="65">
        <v>55016</v>
      </c>
      <c r="O3" s="65" t="s">
        <v>2463</v>
      </c>
      <c r="P3" s="159">
        <v>44.794441305823597</v>
      </c>
      <c r="Q3" s="160">
        <v>-92.913494457604102</v>
      </c>
      <c r="R3" s="127"/>
      <c r="S3" s="127"/>
      <c r="T3" s="93"/>
      <c r="U3" s="65" t="s">
        <v>2446</v>
      </c>
      <c r="V3" s="65" t="s">
        <v>2450</v>
      </c>
      <c r="W3" s="65" t="s">
        <v>2454</v>
      </c>
      <c r="X3" s="65" t="s">
        <v>539</v>
      </c>
      <c r="Y3" s="65" t="s">
        <v>5</v>
      </c>
      <c r="Z3" s="65" t="s">
        <v>2455</v>
      </c>
      <c r="AA3" s="120">
        <v>44417</v>
      </c>
      <c r="AB3" s="65" t="s">
        <v>2456</v>
      </c>
      <c r="AC3" s="65" t="s">
        <v>2458</v>
      </c>
      <c r="AD3" s="65" t="s">
        <v>2457</v>
      </c>
      <c r="AE3" s="65" t="s">
        <v>2459</v>
      </c>
      <c r="AF3" s="65">
        <f t="shared" si="0"/>
        <v>10</v>
      </c>
      <c r="AG3" s="65"/>
      <c r="AH3" s="65"/>
      <c r="AI3" s="65"/>
      <c r="AJ3" s="429"/>
    </row>
    <row r="4" spans="1:36" s="432" customFormat="1" ht="60">
      <c r="A4" s="93">
        <v>5003</v>
      </c>
      <c r="B4" s="47" t="s">
        <v>176</v>
      </c>
      <c r="C4" s="65" t="s">
        <v>2445</v>
      </c>
      <c r="D4" s="65" t="s">
        <v>2446</v>
      </c>
      <c r="E4" s="47" t="s">
        <v>166</v>
      </c>
      <c r="F4" s="65" t="s">
        <v>2464</v>
      </c>
      <c r="G4" s="65" t="s">
        <v>2448</v>
      </c>
      <c r="H4" s="65" t="s">
        <v>2465</v>
      </c>
      <c r="I4" s="65" t="s">
        <v>2450</v>
      </c>
      <c r="J4" s="65" t="s">
        <v>2466</v>
      </c>
      <c r="K4" s="47" t="s">
        <v>2467</v>
      </c>
      <c r="L4" s="65" t="s">
        <v>495</v>
      </c>
      <c r="M4" s="65" t="s">
        <v>5</v>
      </c>
      <c r="N4" s="65">
        <v>65802</v>
      </c>
      <c r="O4" s="65" t="s">
        <v>2468</v>
      </c>
      <c r="P4" s="159">
        <v>37.2123557132157</v>
      </c>
      <c r="Q4" s="160">
        <v>-93.227852015445805</v>
      </c>
      <c r="R4" s="127"/>
      <c r="S4" s="127"/>
      <c r="T4" s="93"/>
      <c r="U4" s="65" t="s">
        <v>2446</v>
      </c>
      <c r="V4" s="65" t="s">
        <v>2450</v>
      </c>
      <c r="W4" s="65" t="s">
        <v>2454</v>
      </c>
      <c r="X4" s="65" t="s">
        <v>539</v>
      </c>
      <c r="Y4" s="65" t="s">
        <v>5</v>
      </c>
      <c r="Z4" s="65" t="s">
        <v>2455</v>
      </c>
      <c r="AA4" s="120">
        <v>44417</v>
      </c>
      <c r="AB4" s="65" t="s">
        <v>2456</v>
      </c>
      <c r="AC4" s="65" t="s">
        <v>2469</v>
      </c>
      <c r="AD4" s="65" t="s">
        <v>2457</v>
      </c>
      <c r="AE4" s="65" t="s">
        <v>2459</v>
      </c>
      <c r="AF4" s="65">
        <f t="shared" si="0"/>
        <v>10</v>
      </c>
      <c r="AG4" s="65"/>
      <c r="AH4" s="65"/>
      <c r="AI4" s="65"/>
      <c r="AJ4" s="429"/>
    </row>
    <row r="5" spans="1:36" s="432" customFormat="1" ht="135">
      <c r="A5" s="93">
        <v>5004</v>
      </c>
      <c r="B5" s="47" t="s">
        <v>176</v>
      </c>
      <c r="C5" s="65" t="s">
        <v>2445</v>
      </c>
      <c r="D5" s="65" t="s">
        <v>2470</v>
      </c>
      <c r="E5" s="47" t="s">
        <v>166</v>
      </c>
      <c r="F5" s="65" t="s">
        <v>2470</v>
      </c>
      <c r="G5" s="65" t="s">
        <v>2471</v>
      </c>
      <c r="H5" s="65" t="s">
        <v>2472</v>
      </c>
      <c r="I5" s="65" t="s">
        <v>2473</v>
      </c>
      <c r="J5" s="65" t="s">
        <v>2474</v>
      </c>
      <c r="K5" s="47" t="s">
        <v>2475</v>
      </c>
      <c r="L5" s="65" t="s">
        <v>172</v>
      </c>
      <c r="M5" s="65" t="s">
        <v>5</v>
      </c>
      <c r="N5" s="65">
        <v>94804</v>
      </c>
      <c r="O5" s="65" t="s">
        <v>2476</v>
      </c>
      <c r="P5" s="159">
        <v>37.9208482060344</v>
      </c>
      <c r="Q5" s="160">
        <v>-122.352250245024</v>
      </c>
      <c r="R5" s="127">
        <v>30</v>
      </c>
      <c r="S5" s="364"/>
      <c r="T5" s="175"/>
      <c r="U5" s="65" t="s">
        <v>2470</v>
      </c>
      <c r="V5" s="65" t="s">
        <v>2473</v>
      </c>
      <c r="W5" s="65" t="s">
        <v>2475</v>
      </c>
      <c r="X5" s="65" t="s">
        <v>172</v>
      </c>
      <c r="Y5" s="65" t="s">
        <v>5</v>
      </c>
      <c r="Z5" s="65" t="s">
        <v>2455</v>
      </c>
      <c r="AA5" s="120">
        <v>44417</v>
      </c>
      <c r="AB5" s="65" t="s">
        <v>2477</v>
      </c>
      <c r="AC5" s="65" t="s">
        <v>2479</v>
      </c>
      <c r="AD5" s="65" t="s">
        <v>2478</v>
      </c>
      <c r="AE5" s="235" t="s">
        <v>2480</v>
      </c>
      <c r="AF5" s="65">
        <f t="shared" si="0"/>
        <v>19</v>
      </c>
      <c r="AG5" s="65"/>
      <c r="AH5" s="65"/>
      <c r="AI5" s="65"/>
      <c r="AJ5" s="429"/>
    </row>
    <row r="6" spans="1:36" ht="64.5">
      <c r="A6" s="93">
        <v>5005</v>
      </c>
      <c r="B6" s="47" t="s">
        <v>176</v>
      </c>
      <c r="C6" s="65" t="s">
        <v>2445</v>
      </c>
      <c r="D6" s="621" t="s">
        <v>8107</v>
      </c>
      <c r="E6" s="56" t="s">
        <v>166</v>
      </c>
      <c r="F6" s="65" t="s">
        <v>8110</v>
      </c>
      <c r="G6" s="65" t="s">
        <v>8080</v>
      </c>
      <c r="H6" s="65" t="s">
        <v>8317</v>
      </c>
      <c r="I6" s="436" t="s">
        <v>8106</v>
      </c>
      <c r="J6" s="65" t="s">
        <v>8113</v>
      </c>
      <c r="K6" s="47" t="s">
        <v>8114</v>
      </c>
      <c r="L6" s="65" t="s">
        <v>825</v>
      </c>
      <c r="M6" s="65" t="s">
        <v>5</v>
      </c>
      <c r="N6" s="65">
        <v>47201</v>
      </c>
      <c r="O6" s="65"/>
      <c r="P6" s="119">
        <v>40.604878351048299</v>
      </c>
      <c r="Q6" s="160">
        <v>-85.858077579154894</v>
      </c>
      <c r="R6" s="119"/>
      <c r="T6" s="94"/>
      <c r="U6" s="68" t="s">
        <v>8111</v>
      </c>
      <c r="V6" s="65" t="s">
        <v>8112</v>
      </c>
      <c r="W6" s="621" t="s">
        <v>2486</v>
      </c>
      <c r="X6" s="621" t="s">
        <v>825</v>
      </c>
      <c r="Y6" s="65" t="s">
        <v>5</v>
      </c>
      <c r="Z6" s="65" t="s">
        <v>776</v>
      </c>
      <c r="AA6" s="120">
        <v>45529</v>
      </c>
      <c r="AB6" s="622" t="s">
        <v>8108</v>
      </c>
      <c r="AC6" s="436" t="s">
        <v>8109</v>
      </c>
      <c r="AD6" s="436" t="s">
        <v>8319</v>
      </c>
      <c r="AF6" s="65">
        <f t="shared" si="0"/>
        <v>30</v>
      </c>
    </row>
    <row r="7" spans="1:36" ht="75">
      <c r="A7" s="93">
        <v>5006</v>
      </c>
      <c r="B7" s="47" t="s">
        <v>163</v>
      </c>
      <c r="C7" s="65" t="s">
        <v>2445</v>
      </c>
      <c r="D7" s="588" t="s">
        <v>2481</v>
      </c>
      <c r="E7" s="100" t="s">
        <v>166</v>
      </c>
      <c r="F7" s="588" t="s">
        <v>2482</v>
      </c>
      <c r="G7" s="65" t="s">
        <v>2448</v>
      </c>
      <c r="H7" s="65" t="s">
        <v>8397</v>
      </c>
      <c r="I7" s="449" t="s">
        <v>2484</v>
      </c>
      <c r="J7" s="65" t="s">
        <v>2485</v>
      </c>
      <c r="K7" s="65" t="s">
        <v>2486</v>
      </c>
      <c r="L7" s="65" t="s">
        <v>949</v>
      </c>
      <c r="M7" s="65" t="s">
        <v>5</v>
      </c>
      <c r="N7" s="65">
        <v>43212</v>
      </c>
      <c r="O7" s="588" t="s">
        <v>2487</v>
      </c>
      <c r="P7" s="159">
        <v>39.9976328506567</v>
      </c>
      <c r="Q7" s="623">
        <v>-83.042169807956597</v>
      </c>
      <c r="R7" s="127">
        <v>15</v>
      </c>
      <c r="S7" s="161">
        <v>100</v>
      </c>
      <c r="T7" s="189"/>
      <c r="U7" s="588" t="s">
        <v>2481</v>
      </c>
      <c r="V7" s="449" t="s">
        <v>2484</v>
      </c>
      <c r="W7" s="65" t="s">
        <v>2486</v>
      </c>
      <c r="X7" s="65" t="s">
        <v>949</v>
      </c>
      <c r="Y7" s="65" t="s">
        <v>5</v>
      </c>
      <c r="Z7" s="65" t="s">
        <v>318</v>
      </c>
      <c r="AA7" s="120">
        <v>45432</v>
      </c>
      <c r="AB7" s="120" t="s">
        <v>319</v>
      </c>
      <c r="AC7" s="65"/>
      <c r="AD7" s="624" t="s">
        <v>2488</v>
      </c>
      <c r="AE7" s="444" t="s">
        <v>319</v>
      </c>
      <c r="AF7" s="65">
        <f t="shared" si="0"/>
        <v>24</v>
      </c>
      <c r="AG7" s="588" t="s">
        <v>2489</v>
      </c>
      <c r="AH7" s="588" t="s">
        <v>2490</v>
      </c>
      <c r="AI7" s="588" t="s">
        <v>2491</v>
      </c>
      <c r="AJ7" s="65"/>
    </row>
    <row r="8" spans="1:36" ht="75">
      <c r="A8" s="93">
        <v>5007</v>
      </c>
      <c r="B8" s="47" t="s">
        <v>163</v>
      </c>
      <c r="C8" s="65" t="s">
        <v>2445</v>
      </c>
      <c r="D8" s="588" t="s">
        <v>2481</v>
      </c>
      <c r="E8" s="100" t="s">
        <v>166</v>
      </c>
      <c r="F8" s="588" t="s">
        <v>2482</v>
      </c>
      <c r="G8" s="65" t="s">
        <v>2471</v>
      </c>
      <c r="H8" s="65" t="s">
        <v>2472</v>
      </c>
      <c r="I8" s="449" t="s">
        <v>2484</v>
      </c>
      <c r="J8" s="65" t="s">
        <v>2485</v>
      </c>
      <c r="K8" s="65" t="s">
        <v>2486</v>
      </c>
      <c r="L8" s="65" t="s">
        <v>949</v>
      </c>
      <c r="M8" s="65" t="s">
        <v>5</v>
      </c>
      <c r="N8" s="65">
        <v>43212</v>
      </c>
      <c r="O8" s="588" t="s">
        <v>2487</v>
      </c>
      <c r="P8" s="159">
        <v>39.9976328506567</v>
      </c>
      <c r="Q8" s="623">
        <v>-83.042169807956597</v>
      </c>
      <c r="R8" s="127">
        <v>15</v>
      </c>
      <c r="S8" s="161">
        <v>100</v>
      </c>
      <c r="T8" s="189"/>
      <c r="U8" s="588" t="s">
        <v>2481</v>
      </c>
      <c r="V8" s="449" t="s">
        <v>2484</v>
      </c>
      <c r="W8" s="65" t="s">
        <v>2486</v>
      </c>
      <c r="X8" s="65" t="s">
        <v>949</v>
      </c>
      <c r="Y8" s="65" t="s">
        <v>5</v>
      </c>
      <c r="Z8" s="65" t="s">
        <v>318</v>
      </c>
      <c r="AA8" s="120">
        <v>45432</v>
      </c>
      <c r="AB8" s="120" t="s">
        <v>319</v>
      </c>
      <c r="AC8" s="65"/>
      <c r="AD8" s="269" t="s">
        <v>2488</v>
      </c>
      <c r="AE8" s="444" t="s">
        <v>319</v>
      </c>
      <c r="AF8" s="65">
        <f t="shared" si="0"/>
        <v>24</v>
      </c>
      <c r="AG8" s="588" t="s">
        <v>2489</v>
      </c>
      <c r="AH8" s="588" t="s">
        <v>2490</v>
      </c>
      <c r="AI8" s="588" t="s">
        <v>2491</v>
      </c>
      <c r="AJ8" s="65"/>
    </row>
    <row r="9" spans="1:36" ht="60">
      <c r="A9" s="93">
        <v>5008</v>
      </c>
      <c r="B9" s="47" t="s">
        <v>176</v>
      </c>
      <c r="C9" s="65" t="s">
        <v>2445</v>
      </c>
      <c r="D9" s="65" t="s">
        <v>2492</v>
      </c>
      <c r="E9" s="47" t="s">
        <v>166</v>
      </c>
      <c r="F9" s="65" t="s">
        <v>2492</v>
      </c>
      <c r="G9" s="65" t="s">
        <v>2448</v>
      </c>
      <c r="H9" s="65" t="s">
        <v>2449</v>
      </c>
      <c r="I9" s="65" t="s">
        <v>2493</v>
      </c>
      <c r="J9" s="65" t="s">
        <v>2494</v>
      </c>
      <c r="K9" s="47" t="s">
        <v>2495</v>
      </c>
      <c r="L9" s="65" t="s">
        <v>739</v>
      </c>
      <c r="M9" s="65" t="s">
        <v>5</v>
      </c>
      <c r="N9" s="65">
        <v>80127</v>
      </c>
      <c r="O9" s="65" t="s">
        <v>2496</v>
      </c>
      <c r="P9" s="159">
        <v>39.569675773168498</v>
      </c>
      <c r="Q9" s="160">
        <v>-105.123557758548</v>
      </c>
      <c r="R9" s="976">
        <v>20</v>
      </c>
      <c r="S9" s="364"/>
      <c r="T9" s="65"/>
      <c r="U9" s="65" t="s">
        <v>2492</v>
      </c>
      <c r="V9" s="65" t="s">
        <v>2493</v>
      </c>
      <c r="W9" s="65" t="s">
        <v>2495</v>
      </c>
      <c r="X9" s="65" t="s">
        <v>739</v>
      </c>
      <c r="Y9" s="65" t="s">
        <v>5</v>
      </c>
      <c r="Z9" s="65" t="s">
        <v>174</v>
      </c>
      <c r="AA9" s="120">
        <v>44774</v>
      </c>
      <c r="AB9" s="65" t="s">
        <v>2497</v>
      </c>
      <c r="AC9" s="65" t="s">
        <v>2499</v>
      </c>
      <c r="AD9" s="363" t="s">
        <v>2498</v>
      </c>
      <c r="AE9" s="235" t="s">
        <v>2500</v>
      </c>
      <c r="AF9" s="65">
        <f t="shared" si="0"/>
        <v>8</v>
      </c>
      <c r="AG9" s="65"/>
      <c r="AH9" s="65"/>
      <c r="AI9" s="65"/>
      <c r="AJ9" s="65"/>
    </row>
    <row r="10" spans="1:36" ht="120">
      <c r="A10" s="93">
        <v>5010</v>
      </c>
      <c r="B10" s="47" t="s">
        <v>176</v>
      </c>
      <c r="C10" s="65" t="s">
        <v>2445</v>
      </c>
      <c r="D10" s="65" t="s">
        <v>1598</v>
      </c>
      <c r="E10" s="47" t="s">
        <v>166</v>
      </c>
      <c r="F10" s="65" t="s">
        <v>2502</v>
      </c>
      <c r="G10" s="65" t="s">
        <v>2471</v>
      </c>
      <c r="H10" s="65" t="s">
        <v>2472</v>
      </c>
      <c r="I10" s="65" t="s">
        <v>1600</v>
      </c>
      <c r="J10" s="65" t="s">
        <v>2503</v>
      </c>
      <c r="K10" s="47" t="s">
        <v>1621</v>
      </c>
      <c r="L10" s="65" t="s">
        <v>314</v>
      </c>
      <c r="M10" s="65" t="s">
        <v>5</v>
      </c>
      <c r="N10" s="65">
        <v>37167</v>
      </c>
      <c r="O10" s="65" t="s">
        <v>1622</v>
      </c>
      <c r="P10" s="159">
        <v>36.217687117253597</v>
      </c>
      <c r="Q10" s="160">
        <v>-86.461029528818699</v>
      </c>
      <c r="R10" s="127">
        <v>400</v>
      </c>
      <c r="S10" s="364"/>
      <c r="T10" s="65"/>
      <c r="U10" s="65" t="s">
        <v>1598</v>
      </c>
      <c r="V10" s="65" t="s">
        <v>1600</v>
      </c>
      <c r="W10" s="65" t="s">
        <v>1605</v>
      </c>
      <c r="X10" s="65" t="s">
        <v>1606</v>
      </c>
      <c r="Y10" s="65" t="s">
        <v>960</v>
      </c>
      <c r="Z10" s="65" t="s">
        <v>174</v>
      </c>
      <c r="AA10" s="120">
        <v>44774</v>
      </c>
      <c r="AB10" s="65" t="s">
        <v>2504</v>
      </c>
      <c r="AC10" s="65" t="s">
        <v>2505</v>
      </c>
      <c r="AD10" s="125" t="s">
        <v>1612</v>
      </c>
      <c r="AE10" s="235"/>
      <c r="AF10" s="65">
        <f t="shared" si="0"/>
        <v>31</v>
      </c>
      <c r="AG10" s="65"/>
      <c r="AH10" s="65"/>
      <c r="AI10" s="65"/>
      <c r="AJ10" s="65"/>
    </row>
    <row r="11" spans="1:36" ht="120">
      <c r="A11" s="93">
        <v>5009</v>
      </c>
      <c r="B11" s="47" t="s">
        <v>201</v>
      </c>
      <c r="C11" s="65" t="s">
        <v>2445</v>
      </c>
      <c r="D11" s="65" t="s">
        <v>1598</v>
      </c>
      <c r="E11" s="47" t="s">
        <v>166</v>
      </c>
      <c r="F11" s="65" t="s">
        <v>1599</v>
      </c>
      <c r="G11" s="65" t="s">
        <v>2471</v>
      </c>
      <c r="H11" s="65" t="s">
        <v>2472</v>
      </c>
      <c r="I11" t="s">
        <v>1600</v>
      </c>
      <c r="J11" s="65" t="s">
        <v>1601</v>
      </c>
      <c r="K11" s="47" t="s">
        <v>1602</v>
      </c>
      <c r="L11" s="65" t="s">
        <v>908</v>
      </c>
      <c r="M11" s="65" t="s">
        <v>5</v>
      </c>
      <c r="N11" s="65">
        <v>42101</v>
      </c>
      <c r="O11" s="65" t="s">
        <v>1603</v>
      </c>
      <c r="P11" s="159">
        <v>37.04</v>
      </c>
      <c r="Q11" s="102">
        <v>-86.32</v>
      </c>
      <c r="R11" s="127" t="s">
        <v>9114</v>
      </c>
      <c r="S11" s="365">
        <v>30</v>
      </c>
      <c r="T11" s="65" t="s">
        <v>1690</v>
      </c>
      <c r="U11" s="65" t="s">
        <v>1598</v>
      </c>
      <c r="V11" s="101" t="s">
        <v>1600</v>
      </c>
      <c r="W11" s="65" t="s">
        <v>1605</v>
      </c>
      <c r="X11" s="65" t="s">
        <v>1606</v>
      </c>
      <c r="Y11" s="65" t="s">
        <v>960</v>
      </c>
      <c r="Z11" s="65" t="s">
        <v>662</v>
      </c>
      <c r="AA11" s="120">
        <v>44777</v>
      </c>
      <c r="AB11" s="65" t="s">
        <v>2501</v>
      </c>
      <c r="AC11" s="65" t="s">
        <v>1678</v>
      </c>
      <c r="AD11" s="125" t="s">
        <v>1612</v>
      </c>
      <c r="AE11" s="235"/>
      <c r="AF11" s="65">
        <f t="shared" si="0"/>
        <v>31</v>
      </c>
      <c r="AG11" s="65"/>
      <c r="AH11" s="65"/>
      <c r="AI11" s="65"/>
      <c r="AJ11" s="65"/>
    </row>
    <row r="12" spans="1:36" ht="105">
      <c r="A12" s="93">
        <v>5011</v>
      </c>
      <c r="B12" s="47" t="s">
        <v>176</v>
      </c>
      <c r="C12" s="65" t="s">
        <v>2445</v>
      </c>
      <c r="D12" s="65" t="s">
        <v>2506</v>
      </c>
      <c r="E12" s="47" t="s">
        <v>178</v>
      </c>
      <c r="F12" s="65" t="s">
        <v>2507</v>
      </c>
      <c r="G12" s="65" t="s">
        <v>2471</v>
      </c>
      <c r="H12" s="65" t="s">
        <v>2472</v>
      </c>
      <c r="I12" s="65" t="s">
        <v>2508</v>
      </c>
      <c r="J12" s="65" t="s">
        <v>2509</v>
      </c>
      <c r="K12" s="47" t="s">
        <v>2507</v>
      </c>
      <c r="L12" s="65" t="s">
        <v>444</v>
      </c>
      <c r="M12" s="65" t="s">
        <v>5</v>
      </c>
      <c r="N12" s="65">
        <v>48030</v>
      </c>
      <c r="O12" s="65" t="s">
        <v>2510</v>
      </c>
      <c r="P12" s="159">
        <v>42.475023405197199</v>
      </c>
      <c r="Q12" s="160">
        <v>-83.092156273002203</v>
      </c>
      <c r="R12" s="127">
        <v>20</v>
      </c>
      <c r="S12" s="364">
        <v>400</v>
      </c>
      <c r="T12" s="65" t="s">
        <v>1750</v>
      </c>
      <c r="U12" s="65" t="s">
        <v>2511</v>
      </c>
      <c r="V12" s="65" t="s">
        <v>2512</v>
      </c>
      <c r="W12" s="65" t="s">
        <v>2224</v>
      </c>
      <c r="X12" s="65" t="s">
        <v>444</v>
      </c>
      <c r="Y12" s="65" t="s">
        <v>5</v>
      </c>
      <c r="Z12" s="65" t="s">
        <v>174</v>
      </c>
      <c r="AA12" s="120">
        <v>44044</v>
      </c>
      <c r="AB12" s="506" t="s">
        <v>2513</v>
      </c>
      <c r="AC12" s="65"/>
      <c r="AD12" s="331" t="s">
        <v>2514</v>
      </c>
      <c r="AE12" s="235" t="s">
        <v>2515</v>
      </c>
      <c r="AF12" s="65">
        <f t="shared" si="0"/>
        <v>28</v>
      </c>
      <c r="AG12" s="65"/>
      <c r="AH12" s="65"/>
      <c r="AI12" s="65"/>
      <c r="AJ12" s="65"/>
    </row>
    <row r="13" spans="1:36" ht="105">
      <c r="A13" s="93">
        <v>5012</v>
      </c>
      <c r="B13" s="47" t="s">
        <v>176</v>
      </c>
      <c r="C13" s="65" t="s">
        <v>2445</v>
      </c>
      <c r="D13" s="65" t="s">
        <v>2506</v>
      </c>
      <c r="E13" s="47" t="s">
        <v>178</v>
      </c>
      <c r="F13" s="65" t="s">
        <v>2507</v>
      </c>
      <c r="G13" s="65" t="s">
        <v>2471</v>
      </c>
      <c r="H13" s="65" t="s">
        <v>2516</v>
      </c>
      <c r="I13" s="65" t="s">
        <v>2508</v>
      </c>
      <c r="J13" s="65" t="s">
        <v>2509</v>
      </c>
      <c r="K13" s="47" t="s">
        <v>2507</v>
      </c>
      <c r="L13" s="65" t="s">
        <v>444</v>
      </c>
      <c r="M13" s="65" t="s">
        <v>5</v>
      </c>
      <c r="N13" s="65">
        <v>48030</v>
      </c>
      <c r="O13" s="65" t="s">
        <v>2510</v>
      </c>
      <c r="P13" s="159">
        <v>42.475023405197199</v>
      </c>
      <c r="Q13" s="160">
        <v>-83.092156273002203</v>
      </c>
      <c r="R13" s="127">
        <v>20</v>
      </c>
      <c r="S13" s="364">
        <v>400</v>
      </c>
      <c r="T13" s="65" t="s">
        <v>1750</v>
      </c>
      <c r="U13" s="65" t="s">
        <v>2511</v>
      </c>
      <c r="V13" s="65" t="s">
        <v>2512</v>
      </c>
      <c r="W13" s="65" t="s">
        <v>2224</v>
      </c>
      <c r="X13" s="65" t="s">
        <v>444</v>
      </c>
      <c r="Y13" s="65" t="s">
        <v>5</v>
      </c>
      <c r="Z13" s="65" t="s">
        <v>174</v>
      </c>
      <c r="AA13" s="120">
        <v>44044</v>
      </c>
      <c r="AB13" s="506" t="s">
        <v>2513</v>
      </c>
      <c r="AC13" s="65"/>
      <c r="AD13" s="332" t="s">
        <v>2514</v>
      </c>
      <c r="AE13" s="235" t="s">
        <v>2515</v>
      </c>
      <c r="AF13" s="65">
        <f t="shared" si="0"/>
        <v>28</v>
      </c>
      <c r="AG13" s="65"/>
      <c r="AH13" s="65"/>
      <c r="AI13" s="65"/>
      <c r="AJ13" s="65"/>
    </row>
    <row r="14" spans="1:36" ht="75">
      <c r="A14" s="922">
        <v>5182</v>
      </c>
      <c r="B14" s="428" t="s">
        <v>398</v>
      </c>
      <c r="C14" s="429" t="s">
        <v>2445</v>
      </c>
      <c r="D14" s="431" t="s">
        <v>8831</v>
      </c>
      <c r="E14" s="890" t="s">
        <v>166</v>
      </c>
      <c r="F14" s="431" t="s">
        <v>8831</v>
      </c>
      <c r="G14" s="429" t="s">
        <v>4906</v>
      </c>
      <c r="H14" s="429" t="s">
        <v>2472</v>
      </c>
      <c r="I14" s="967" t="s">
        <v>8836</v>
      </c>
      <c r="J14" s="429" t="s">
        <v>8837</v>
      </c>
      <c r="K14" s="428" t="s">
        <v>5962</v>
      </c>
      <c r="L14" s="429" t="s">
        <v>739</v>
      </c>
      <c r="M14" s="429" t="s">
        <v>5</v>
      </c>
      <c r="N14" s="429">
        <v>80205</v>
      </c>
      <c r="O14" s="431" t="s">
        <v>8835</v>
      </c>
      <c r="P14" s="891">
        <v>39.7719660408629</v>
      </c>
      <c r="Q14" s="892">
        <v>-104.955293804158</v>
      </c>
      <c r="R14" s="893"/>
      <c r="S14" s="894"/>
      <c r="T14" s="429"/>
      <c r="U14" s="431" t="s">
        <v>8831</v>
      </c>
      <c r="V14" s="429" t="s">
        <v>8836</v>
      </c>
      <c r="W14" s="429" t="s">
        <v>5962</v>
      </c>
      <c r="X14" s="429" t="s">
        <v>739</v>
      </c>
      <c r="Y14" s="429" t="s">
        <v>5</v>
      </c>
      <c r="Z14" s="429" t="s">
        <v>8245</v>
      </c>
      <c r="AA14" s="895">
        <v>45671</v>
      </c>
      <c r="AB14" s="429" t="s">
        <v>319</v>
      </c>
      <c r="AC14" s="429"/>
      <c r="AD14" s="1002" t="s">
        <v>9372</v>
      </c>
      <c r="AE14" s="887"/>
      <c r="AF14" s="429">
        <f t="shared" si="0"/>
        <v>24</v>
      </c>
      <c r="AG14" s="429" t="s">
        <v>8833</v>
      </c>
      <c r="AH14" s="884" t="s">
        <v>8834</v>
      </c>
      <c r="AI14" s="882" t="s">
        <v>8835</v>
      </c>
      <c r="AJ14" s="429"/>
    </row>
    <row r="15" spans="1:36" ht="75">
      <c r="A15" s="93">
        <v>5013</v>
      </c>
      <c r="B15" s="47" t="s">
        <v>176</v>
      </c>
      <c r="C15" s="65" t="s">
        <v>2445</v>
      </c>
      <c r="D15" s="65" t="s">
        <v>2517</v>
      </c>
      <c r="E15" s="47" t="s">
        <v>166</v>
      </c>
      <c r="F15" s="65" t="s">
        <v>2518</v>
      </c>
      <c r="G15" s="65" t="s">
        <v>2471</v>
      </c>
      <c r="H15" s="65" t="s">
        <v>2516</v>
      </c>
      <c r="I15" s="65" t="s">
        <v>2519</v>
      </c>
      <c r="J15" s="65" t="s">
        <v>1137</v>
      </c>
      <c r="K15" s="47" t="s">
        <v>2520</v>
      </c>
      <c r="L15" s="65" t="s">
        <v>825</v>
      </c>
      <c r="M15" s="65" t="s">
        <v>5</v>
      </c>
      <c r="N15" s="65">
        <v>47562</v>
      </c>
      <c r="O15" s="65" t="s">
        <v>2521</v>
      </c>
      <c r="P15" s="159">
        <v>39.051798587179498</v>
      </c>
      <c r="Q15" s="160">
        <v>-86.849652399308098</v>
      </c>
      <c r="R15" s="127"/>
      <c r="S15" s="364"/>
      <c r="T15" s="65"/>
      <c r="U15" s="65" t="s">
        <v>2517</v>
      </c>
      <c r="V15" s="65" t="s">
        <v>2522</v>
      </c>
      <c r="W15" s="65" t="s">
        <v>2523</v>
      </c>
      <c r="X15" s="65" t="s">
        <v>771</v>
      </c>
      <c r="Y15" s="65" t="s">
        <v>5</v>
      </c>
      <c r="Z15" s="65" t="s">
        <v>2455</v>
      </c>
      <c r="AA15" s="120">
        <v>44417</v>
      </c>
      <c r="AB15" s="65" t="s">
        <v>2524</v>
      </c>
      <c r="AC15" s="65" t="s">
        <v>2526</v>
      </c>
      <c r="AD15" s="363" t="s">
        <v>2525</v>
      </c>
      <c r="AE15" s="235" t="s">
        <v>2519</v>
      </c>
      <c r="AF15" s="65">
        <f t="shared" si="0"/>
        <v>8</v>
      </c>
      <c r="AG15" s="65"/>
      <c r="AH15" s="65"/>
      <c r="AI15" s="65"/>
      <c r="AJ15" s="65"/>
    </row>
    <row r="16" spans="1:36" ht="101.25" customHeight="1">
      <c r="A16" s="93">
        <v>5014</v>
      </c>
      <c r="B16" s="47" t="s">
        <v>176</v>
      </c>
      <c r="C16" s="65" t="s">
        <v>2445</v>
      </c>
      <c r="D16" s="65" t="s">
        <v>2527</v>
      </c>
      <c r="E16" s="47" t="s">
        <v>166</v>
      </c>
      <c r="F16" s="65" t="s">
        <v>2528</v>
      </c>
      <c r="G16" s="65" t="s">
        <v>2471</v>
      </c>
      <c r="H16" s="65" t="s">
        <v>2516</v>
      </c>
      <c r="I16" s="65" t="s">
        <v>2529</v>
      </c>
      <c r="J16" s="65" t="s">
        <v>2530</v>
      </c>
      <c r="K16" s="47" t="s">
        <v>2528</v>
      </c>
      <c r="L16" s="65" t="s">
        <v>863</v>
      </c>
      <c r="M16" s="65" t="s">
        <v>5</v>
      </c>
      <c r="N16" s="65">
        <v>60155</v>
      </c>
      <c r="O16" s="65" t="s">
        <v>2531</v>
      </c>
      <c r="P16" s="159">
        <v>41.854976973989999</v>
      </c>
      <c r="Q16" s="160">
        <v>-87.864274625138805</v>
      </c>
      <c r="R16" s="127">
        <v>44</v>
      </c>
      <c r="S16" s="364"/>
      <c r="T16" s="65"/>
      <c r="U16" s="65" t="s">
        <v>2527</v>
      </c>
      <c r="V16" s="65" t="s">
        <v>2529</v>
      </c>
      <c r="W16" s="65" t="s">
        <v>2528</v>
      </c>
      <c r="X16" s="65" t="s">
        <v>863</v>
      </c>
      <c r="Y16" s="65" t="s">
        <v>5</v>
      </c>
      <c r="Z16" s="65" t="s">
        <v>174</v>
      </c>
      <c r="AA16" s="120">
        <v>44774</v>
      </c>
      <c r="AB16" s="65" t="s">
        <v>2532</v>
      </c>
      <c r="AC16" s="65" t="s">
        <v>2534</v>
      </c>
      <c r="AD16" s="65" t="s">
        <v>2533</v>
      </c>
      <c r="AE16" s="235" t="s">
        <v>2535</v>
      </c>
      <c r="AF16" s="65">
        <f t="shared" si="0"/>
        <v>6</v>
      </c>
      <c r="AG16" s="65"/>
      <c r="AH16" s="65"/>
      <c r="AI16" s="65"/>
      <c r="AJ16" s="65"/>
    </row>
    <row r="17" spans="1:36" ht="90">
      <c r="A17" s="93">
        <v>5015</v>
      </c>
      <c r="B17" s="47" t="s">
        <v>176</v>
      </c>
      <c r="C17" s="65" t="s">
        <v>2445</v>
      </c>
      <c r="D17" s="65" t="s">
        <v>2536</v>
      </c>
      <c r="E17" s="47" t="s">
        <v>178</v>
      </c>
      <c r="F17" s="65" t="s">
        <v>2536</v>
      </c>
      <c r="G17" s="65" t="s">
        <v>2471</v>
      </c>
      <c r="H17" s="65" t="s">
        <v>2516</v>
      </c>
      <c r="I17" s="65" t="s">
        <v>2537</v>
      </c>
      <c r="J17" s="150" t="s">
        <v>2538</v>
      </c>
      <c r="K17" s="47" t="s">
        <v>2539</v>
      </c>
      <c r="L17" s="65" t="s">
        <v>870</v>
      </c>
      <c r="M17" s="65" t="s">
        <v>5</v>
      </c>
      <c r="N17" s="65">
        <v>30024</v>
      </c>
      <c r="O17" s="65" t="s">
        <v>2540</v>
      </c>
      <c r="P17" s="159">
        <v>34.019066714157603</v>
      </c>
      <c r="Q17" s="160">
        <v>-84.069398816234596</v>
      </c>
      <c r="R17" s="127"/>
      <c r="S17" s="364"/>
      <c r="T17" s="65"/>
      <c r="U17" s="65" t="s">
        <v>2541</v>
      </c>
      <c r="V17" s="65" t="s">
        <v>1593</v>
      </c>
      <c r="W17" s="65" t="s">
        <v>1594</v>
      </c>
      <c r="X17" s="65" t="s">
        <v>1365</v>
      </c>
      <c r="Y17" s="65" t="s">
        <v>5</v>
      </c>
      <c r="Z17" s="65" t="s">
        <v>174</v>
      </c>
      <c r="AA17" s="120">
        <v>44429</v>
      </c>
      <c r="AB17" s="65" t="s">
        <v>2542</v>
      </c>
      <c r="AC17" s="65"/>
      <c r="AD17" s="332" t="s">
        <v>2543</v>
      </c>
      <c r="AE17" s="235" t="s">
        <v>2544</v>
      </c>
      <c r="AF17" s="65">
        <f t="shared" si="0"/>
        <v>27</v>
      </c>
      <c r="AG17" s="65"/>
      <c r="AH17" s="65"/>
      <c r="AI17" s="65"/>
      <c r="AJ17" s="65"/>
    </row>
    <row r="18" spans="1:36" ht="75">
      <c r="A18" s="93">
        <v>5016</v>
      </c>
      <c r="B18" s="47" t="s">
        <v>176</v>
      </c>
      <c r="C18" s="65" t="s">
        <v>2445</v>
      </c>
      <c r="D18" s="65" t="s">
        <v>1625</v>
      </c>
      <c r="E18" s="47" t="s">
        <v>166</v>
      </c>
      <c r="F18" s="65" t="s">
        <v>1625</v>
      </c>
      <c r="G18" s="65" t="s">
        <v>2471</v>
      </c>
      <c r="H18" s="65" t="s">
        <v>2516</v>
      </c>
      <c r="I18" s="65" t="s">
        <v>1627</v>
      </c>
      <c r="J18" s="65" t="s">
        <v>2545</v>
      </c>
      <c r="K18" s="47" t="s">
        <v>1629</v>
      </c>
      <c r="L18" s="65" t="s">
        <v>825</v>
      </c>
      <c r="M18" s="65" t="s">
        <v>5</v>
      </c>
      <c r="N18" s="65">
        <v>46013</v>
      </c>
      <c r="O18" s="65" t="s">
        <v>1630</v>
      </c>
      <c r="P18" s="159">
        <v>40.040045018995301</v>
      </c>
      <c r="Q18" s="160">
        <v>-85.728024971171905</v>
      </c>
      <c r="R18" s="127"/>
      <c r="S18" s="365"/>
      <c r="T18" s="65"/>
      <c r="U18" s="65" t="s">
        <v>1625</v>
      </c>
      <c r="V18" s="65" t="s">
        <v>1627</v>
      </c>
      <c r="W18" s="65" t="s">
        <v>1631</v>
      </c>
      <c r="X18" s="65" t="s">
        <v>184</v>
      </c>
      <c r="Y18" s="65" t="s">
        <v>5</v>
      </c>
      <c r="Z18" s="65" t="s">
        <v>2455</v>
      </c>
      <c r="AA18" s="120">
        <v>44417</v>
      </c>
      <c r="AB18" s="65" t="s">
        <v>2546</v>
      </c>
      <c r="AC18" s="65" t="s">
        <v>2547</v>
      </c>
      <c r="AD18" s="125" t="s">
        <v>1633</v>
      </c>
      <c r="AE18" s="235" t="s">
        <v>1627</v>
      </c>
      <c r="AF18" s="65">
        <f t="shared" si="0"/>
        <v>22</v>
      </c>
      <c r="AG18" s="65"/>
      <c r="AH18" s="65"/>
      <c r="AI18" s="65"/>
      <c r="AJ18" s="65"/>
    </row>
    <row r="19" spans="1:36" ht="87.6" customHeight="1">
      <c r="A19" s="93">
        <v>5017</v>
      </c>
      <c r="B19" s="47" t="s">
        <v>176</v>
      </c>
      <c r="C19" s="65" t="s">
        <v>2445</v>
      </c>
      <c r="D19" s="65" t="s">
        <v>1625</v>
      </c>
      <c r="E19" s="47" t="s">
        <v>166</v>
      </c>
      <c r="F19" s="65" t="s">
        <v>1625</v>
      </c>
      <c r="G19" s="65" t="s">
        <v>2471</v>
      </c>
      <c r="H19" s="65" t="s">
        <v>2548</v>
      </c>
      <c r="I19" s="65" t="s">
        <v>1627</v>
      </c>
      <c r="J19" s="65" t="s">
        <v>2545</v>
      </c>
      <c r="K19" s="47" t="s">
        <v>1629</v>
      </c>
      <c r="L19" s="65" t="s">
        <v>825</v>
      </c>
      <c r="M19" s="65" t="s">
        <v>5</v>
      </c>
      <c r="N19" s="65">
        <v>46013</v>
      </c>
      <c r="O19" s="65" t="s">
        <v>1630</v>
      </c>
      <c r="P19" s="159">
        <v>40.040045018995301</v>
      </c>
      <c r="Q19" s="160">
        <v>-85.728024971171905</v>
      </c>
      <c r="R19" s="127"/>
      <c r="S19" s="365"/>
      <c r="T19" s="65"/>
      <c r="U19" s="65" t="s">
        <v>1625</v>
      </c>
      <c r="V19" s="65" t="s">
        <v>1627</v>
      </c>
      <c r="W19" s="65" t="s">
        <v>1631</v>
      </c>
      <c r="X19" s="65" t="s">
        <v>184</v>
      </c>
      <c r="Y19" s="65" t="s">
        <v>5</v>
      </c>
      <c r="Z19" s="65" t="s">
        <v>2455</v>
      </c>
      <c r="AA19" s="120">
        <v>44417</v>
      </c>
      <c r="AB19" s="65" t="s">
        <v>2546</v>
      </c>
      <c r="AC19" s="65" t="s">
        <v>2549</v>
      </c>
      <c r="AD19" s="125" t="s">
        <v>1633</v>
      </c>
      <c r="AE19" s="235" t="s">
        <v>1627</v>
      </c>
      <c r="AF19" s="65">
        <f t="shared" si="0"/>
        <v>22</v>
      </c>
      <c r="AG19" s="65"/>
      <c r="AH19" s="65"/>
      <c r="AI19" s="65"/>
      <c r="AJ19" s="65"/>
    </row>
    <row r="20" spans="1:36" ht="217.5" customHeight="1">
      <c r="A20" s="93">
        <v>5018</v>
      </c>
      <c r="B20" s="47" t="s">
        <v>176</v>
      </c>
      <c r="C20" s="65" t="s">
        <v>2445</v>
      </c>
      <c r="D20" s="101" t="s">
        <v>8078</v>
      </c>
      <c r="E20" s="100" t="s">
        <v>178</v>
      </c>
      <c r="F20" s="544" t="s">
        <v>8078</v>
      </c>
      <c r="G20" s="65" t="s">
        <v>8080</v>
      </c>
      <c r="H20" s="65" t="s">
        <v>8079</v>
      </c>
      <c r="I20" s="449" t="s">
        <v>8081</v>
      </c>
      <c r="J20" s="65" t="s">
        <v>8082</v>
      </c>
      <c r="K20" s="47" t="s">
        <v>8083</v>
      </c>
      <c r="L20" s="65" t="s">
        <v>739</v>
      </c>
      <c r="M20" s="65" t="s">
        <v>5</v>
      </c>
      <c r="N20" s="65" t="s">
        <v>8084</v>
      </c>
      <c r="O20" s="65" t="s">
        <v>8085</v>
      </c>
      <c r="P20" s="620">
        <v>39.705527037183202</v>
      </c>
      <c r="Q20" s="160">
        <v>-105.138418361793</v>
      </c>
      <c r="R20" s="127"/>
      <c r="S20" s="161"/>
      <c r="T20" s="189"/>
      <c r="U20" s="544" t="s">
        <v>8078</v>
      </c>
      <c r="V20" s="449" t="s">
        <v>8081</v>
      </c>
      <c r="W20" s="65" t="s">
        <v>7625</v>
      </c>
      <c r="X20" s="65" t="s">
        <v>756</v>
      </c>
      <c r="Y20" s="65" t="s">
        <v>5</v>
      </c>
      <c r="Z20" s="65" t="s">
        <v>776</v>
      </c>
      <c r="AA20" s="120">
        <v>45527</v>
      </c>
      <c r="AB20" s="120"/>
      <c r="AC20" s="65"/>
      <c r="AD20" s="65" t="s">
        <v>8086</v>
      </c>
      <c r="AE20" s="444"/>
      <c r="AF20" s="65">
        <f t="shared" si="0"/>
        <v>30</v>
      </c>
      <c r="AG20" s="65"/>
      <c r="AH20" s="65"/>
      <c r="AI20" s="65"/>
      <c r="AJ20" s="65"/>
    </row>
    <row r="21" spans="1:36" ht="225">
      <c r="A21" s="93">
        <v>5019</v>
      </c>
      <c r="B21" s="47" t="s">
        <v>176</v>
      </c>
      <c r="C21" s="65" t="s">
        <v>2445</v>
      </c>
      <c r="D21" s="65" t="s">
        <v>2550</v>
      </c>
      <c r="E21" s="47" t="s">
        <v>178</v>
      </c>
      <c r="F21" s="65" t="s">
        <v>8232</v>
      </c>
      <c r="G21" s="65" t="s">
        <v>2189</v>
      </c>
      <c r="H21" s="65" t="s">
        <v>8233</v>
      </c>
      <c r="I21" s="65" t="s">
        <v>2551</v>
      </c>
      <c r="J21" t="s">
        <v>8234</v>
      </c>
      <c r="K21" s="47" t="s">
        <v>2553</v>
      </c>
      <c r="L21" s="65" t="s">
        <v>444</v>
      </c>
      <c r="M21" s="65" t="s">
        <v>5</v>
      </c>
      <c r="N21" s="65">
        <v>48539</v>
      </c>
      <c r="O21" t="s">
        <v>4932</v>
      </c>
      <c r="P21" s="159">
        <v>42.727072535315898</v>
      </c>
      <c r="Q21" s="160">
        <v>-83.243592988563805</v>
      </c>
      <c r="R21" s="127">
        <v>156</v>
      </c>
      <c r="S21" s="365">
        <v>2</v>
      </c>
      <c r="T21" s="65" t="s">
        <v>2552</v>
      </c>
      <c r="U21" s="65" t="s">
        <v>8231</v>
      </c>
      <c r="V21" s="65" t="s">
        <v>2551</v>
      </c>
      <c r="W21" s="65" t="s">
        <v>2553</v>
      </c>
      <c r="X21" s="65" t="s">
        <v>444</v>
      </c>
      <c r="Y21" s="65" t="s">
        <v>5</v>
      </c>
      <c r="Z21" s="65" t="s">
        <v>8207</v>
      </c>
      <c r="AA21" s="120" t="s">
        <v>8235</v>
      </c>
      <c r="AB21" s="65" t="s">
        <v>2554</v>
      </c>
      <c r="AC21" s="65" t="s">
        <v>2556</v>
      </c>
      <c r="AD21" s="65" t="s">
        <v>2555</v>
      </c>
      <c r="AE21" s="326" t="s">
        <v>2551</v>
      </c>
      <c r="AF21" s="65">
        <f t="shared" si="0"/>
        <v>13</v>
      </c>
      <c r="AG21" s="1" t="s">
        <v>8236</v>
      </c>
      <c r="AH21" s="1" t="s">
        <v>8237</v>
      </c>
      <c r="AI21" s="619" t="s">
        <v>8238</v>
      </c>
      <c r="AJ21" s="65"/>
    </row>
    <row r="22" spans="1:36" ht="60">
      <c r="A22" s="93">
        <v>5020</v>
      </c>
      <c r="B22" s="47" t="s">
        <v>163</v>
      </c>
      <c r="C22" s="65" t="s">
        <v>2445</v>
      </c>
      <c r="D22" s="65" t="s">
        <v>1645</v>
      </c>
      <c r="E22" s="47" t="s">
        <v>166</v>
      </c>
      <c r="F22" s="65" t="s">
        <v>1645</v>
      </c>
      <c r="G22" s="65" t="s">
        <v>2471</v>
      </c>
      <c r="H22" s="65" t="s">
        <v>2472</v>
      </c>
      <c r="I22" s="65" t="s">
        <v>1647</v>
      </c>
      <c r="J22" s="65" t="s">
        <v>1648</v>
      </c>
      <c r="K22" s="47" t="s">
        <v>273</v>
      </c>
      <c r="L22" s="65" t="s">
        <v>172</v>
      </c>
      <c r="M22" s="65" t="s">
        <v>5</v>
      </c>
      <c r="N22" s="65">
        <v>92008</v>
      </c>
      <c r="O22" s="118" t="s">
        <v>1649</v>
      </c>
      <c r="P22" s="176">
        <v>33.131817517359899</v>
      </c>
      <c r="Q22" s="165">
        <v>-117.27595937319499</v>
      </c>
      <c r="R22" s="411">
        <v>13</v>
      </c>
      <c r="S22" s="366"/>
      <c r="T22" s="101"/>
      <c r="U22" s="101" t="s">
        <v>1645</v>
      </c>
      <c r="V22" s="101" t="s">
        <v>1647</v>
      </c>
      <c r="W22" s="101" t="s">
        <v>273</v>
      </c>
      <c r="X22" s="101" t="s">
        <v>172</v>
      </c>
      <c r="Y22" s="101" t="s">
        <v>5</v>
      </c>
      <c r="Z22" s="101" t="s">
        <v>174</v>
      </c>
      <c r="AA22" s="103">
        <v>44774</v>
      </c>
      <c r="AB22" s="101" t="s">
        <v>2557</v>
      </c>
      <c r="AC22" s="101" t="s">
        <v>1652</v>
      </c>
      <c r="AD22" s="65" t="s">
        <v>2558</v>
      </c>
      <c r="AE22" s="65" t="s">
        <v>1653</v>
      </c>
      <c r="AF22" s="65">
        <f t="shared" si="0"/>
        <v>13</v>
      </c>
      <c r="AG22" s="65"/>
      <c r="AH22" s="65"/>
      <c r="AI22" s="65"/>
      <c r="AJ22" s="65"/>
    </row>
    <row r="23" spans="1:36" ht="90">
      <c r="A23" s="93">
        <v>5021</v>
      </c>
      <c r="B23" s="47" t="s">
        <v>176</v>
      </c>
      <c r="C23" s="65" t="s">
        <v>2445</v>
      </c>
      <c r="D23" s="65" t="s">
        <v>2559</v>
      </c>
      <c r="E23" s="47" t="s">
        <v>166</v>
      </c>
      <c r="F23" s="65" t="s">
        <v>2560</v>
      </c>
      <c r="G23" s="65" t="s">
        <v>2448</v>
      </c>
      <c r="H23" s="65" t="s">
        <v>2561</v>
      </c>
      <c r="I23" s="65" t="s">
        <v>2562</v>
      </c>
      <c r="J23" s="65" t="s">
        <v>2563</v>
      </c>
      <c r="K23" s="47" t="s">
        <v>2564</v>
      </c>
      <c r="L23" s="65" t="s">
        <v>1408</v>
      </c>
      <c r="M23" s="65" t="s">
        <v>991</v>
      </c>
      <c r="N23" s="65">
        <v>84090</v>
      </c>
      <c r="O23" s="65" t="s">
        <v>2565</v>
      </c>
      <c r="P23" s="159">
        <v>31.2705702027366</v>
      </c>
      <c r="Q23" s="160">
        <v>-110.94232197397901</v>
      </c>
      <c r="R23" s="127"/>
      <c r="S23" s="365"/>
      <c r="T23" s="65"/>
      <c r="U23" s="65" t="s">
        <v>2566</v>
      </c>
      <c r="V23" s="65" t="s">
        <v>2562</v>
      </c>
      <c r="W23" s="65" t="s">
        <v>2567</v>
      </c>
      <c r="X23" s="65" t="s">
        <v>2568</v>
      </c>
      <c r="Y23" s="65" t="s">
        <v>5</v>
      </c>
      <c r="Z23" s="65" t="s">
        <v>174</v>
      </c>
      <c r="AA23" s="120">
        <v>44435</v>
      </c>
      <c r="AB23" s="65" t="s">
        <v>2569</v>
      </c>
      <c r="AC23" s="65"/>
      <c r="AD23" s="65" t="s">
        <v>2570</v>
      </c>
      <c r="AE23" s="235" t="s">
        <v>2562</v>
      </c>
      <c r="AF23" s="65">
        <f t="shared" si="0"/>
        <v>30</v>
      </c>
      <c r="AG23" s="65"/>
      <c r="AH23" s="65"/>
      <c r="AI23" s="65"/>
      <c r="AJ23" s="65"/>
    </row>
    <row r="24" spans="1:36" ht="75">
      <c r="A24" s="93">
        <v>5022</v>
      </c>
      <c r="B24" s="47" t="s">
        <v>176</v>
      </c>
      <c r="C24" s="65" t="s">
        <v>2445</v>
      </c>
      <c r="D24" s="65" t="s">
        <v>2559</v>
      </c>
      <c r="E24" s="47" t="s">
        <v>166</v>
      </c>
      <c r="F24" s="65" t="s">
        <v>2571</v>
      </c>
      <c r="G24" s="65" t="s">
        <v>2448</v>
      </c>
      <c r="H24" s="65" t="s">
        <v>2561</v>
      </c>
      <c r="I24" s="65" t="s">
        <v>2572</v>
      </c>
      <c r="J24" s="65" t="s">
        <v>2573</v>
      </c>
      <c r="K24" s="47" t="s">
        <v>2574</v>
      </c>
      <c r="L24" s="65" t="s">
        <v>829</v>
      </c>
      <c r="M24" s="65" t="s">
        <v>5</v>
      </c>
      <c r="N24" s="65">
        <v>13838</v>
      </c>
      <c r="O24" s="65" t="s">
        <v>2575</v>
      </c>
      <c r="P24" s="159">
        <v>42.295298098858296</v>
      </c>
      <c r="Q24" s="160">
        <v>-75.414420844814998</v>
      </c>
      <c r="R24" s="127"/>
      <c r="S24" s="365"/>
      <c r="T24" s="65"/>
      <c r="U24" s="65" t="s">
        <v>2566</v>
      </c>
      <c r="V24" s="65" t="s">
        <v>2562</v>
      </c>
      <c r="W24" s="65" t="s">
        <v>2567</v>
      </c>
      <c r="X24" s="65" t="s">
        <v>2568</v>
      </c>
      <c r="Y24" s="65" t="s">
        <v>5</v>
      </c>
      <c r="Z24" s="65" t="s">
        <v>174</v>
      </c>
      <c r="AA24" s="120">
        <v>44435</v>
      </c>
      <c r="AB24" s="65" t="s">
        <v>2569</v>
      </c>
      <c r="AC24" s="65"/>
      <c r="AD24" s="65" t="s">
        <v>2576</v>
      </c>
      <c r="AE24" s="235" t="s">
        <v>2572</v>
      </c>
      <c r="AF24" s="65">
        <f t="shared" si="0"/>
        <v>25</v>
      </c>
      <c r="AG24" s="65"/>
      <c r="AH24" s="65"/>
      <c r="AI24" s="65"/>
      <c r="AJ24" s="65"/>
    </row>
    <row r="25" spans="1:36" ht="90">
      <c r="A25" s="93">
        <v>5023</v>
      </c>
      <c r="B25" s="47" t="s">
        <v>176</v>
      </c>
      <c r="C25" s="65" t="s">
        <v>2445</v>
      </c>
      <c r="D25" s="145" t="s">
        <v>2559</v>
      </c>
      <c r="E25" s="47" t="s">
        <v>166</v>
      </c>
      <c r="F25" s="65" t="s">
        <v>2577</v>
      </c>
      <c r="G25" s="65" t="s">
        <v>2448</v>
      </c>
      <c r="H25" s="65" t="s">
        <v>2561</v>
      </c>
      <c r="I25" s="65" t="s">
        <v>2578</v>
      </c>
      <c r="J25" s="65" t="s">
        <v>2579</v>
      </c>
      <c r="K25" s="47" t="s">
        <v>2580</v>
      </c>
      <c r="L25" s="65" t="s">
        <v>829</v>
      </c>
      <c r="M25" s="65" t="s">
        <v>5</v>
      </c>
      <c r="N25" s="65">
        <v>13760</v>
      </c>
      <c r="O25" s="65" t="s">
        <v>2581</v>
      </c>
      <c r="P25" s="159">
        <v>42.1089948574365</v>
      </c>
      <c r="Q25" s="160">
        <v>-76.013846431329</v>
      </c>
      <c r="R25" s="127"/>
      <c r="S25" s="365"/>
      <c r="T25" s="65"/>
      <c r="U25" s="65" t="s">
        <v>2566</v>
      </c>
      <c r="V25" s="65" t="s">
        <v>2562</v>
      </c>
      <c r="W25" s="65" t="s">
        <v>2567</v>
      </c>
      <c r="X25" s="65" t="s">
        <v>2568</v>
      </c>
      <c r="Y25" s="65" t="s">
        <v>5</v>
      </c>
      <c r="Z25" s="65" t="s">
        <v>174</v>
      </c>
      <c r="AA25" s="120">
        <v>44435</v>
      </c>
      <c r="AB25" s="65" t="s">
        <v>2569</v>
      </c>
      <c r="AC25" s="101"/>
      <c r="AD25" s="65" t="s">
        <v>2582</v>
      </c>
      <c r="AE25" s="235" t="s">
        <v>2583</v>
      </c>
      <c r="AF25" s="65">
        <f t="shared" si="0"/>
        <v>29</v>
      </c>
      <c r="AG25" s="65"/>
      <c r="AH25" s="65"/>
      <c r="AI25" s="65"/>
      <c r="AJ25" s="65"/>
    </row>
    <row r="26" spans="1:36" ht="210">
      <c r="A26" s="93">
        <v>5024</v>
      </c>
      <c r="B26" s="47" t="s">
        <v>176</v>
      </c>
      <c r="C26" s="65" t="s">
        <v>2445</v>
      </c>
      <c r="D26" s="65" t="s">
        <v>2584</v>
      </c>
      <c r="E26" s="47" t="s">
        <v>166</v>
      </c>
      <c r="F26" s="65" t="s">
        <v>2584</v>
      </c>
      <c r="G26" s="65" t="s">
        <v>2448</v>
      </c>
      <c r="H26" s="65" t="s">
        <v>2465</v>
      </c>
      <c r="I26" s="65" t="s">
        <v>2585</v>
      </c>
      <c r="J26" s="68" t="s">
        <v>2586</v>
      </c>
      <c r="K26" s="47" t="s">
        <v>1371</v>
      </c>
      <c r="L26" s="65" t="s">
        <v>1365</v>
      </c>
      <c r="M26" s="65" t="s">
        <v>5</v>
      </c>
      <c r="N26" s="65">
        <v>15857</v>
      </c>
      <c r="O26" s="65" t="s">
        <v>2587</v>
      </c>
      <c r="P26" s="159">
        <v>41.456931884237498</v>
      </c>
      <c r="Q26" s="160">
        <v>-78.559207617858505</v>
      </c>
      <c r="R26" s="127"/>
      <c r="S26" s="365"/>
      <c r="T26" s="65"/>
      <c r="U26" s="65" t="s">
        <v>2566</v>
      </c>
      <c r="V26" s="65" t="s">
        <v>2562</v>
      </c>
      <c r="W26" s="65" t="s">
        <v>2567</v>
      </c>
      <c r="X26" s="65" t="s">
        <v>2568</v>
      </c>
      <c r="Y26" s="65" t="s">
        <v>5</v>
      </c>
      <c r="Z26" s="65" t="s">
        <v>174</v>
      </c>
      <c r="AA26" s="120">
        <v>44421</v>
      </c>
      <c r="AB26" s="65" t="s">
        <v>2569</v>
      </c>
      <c r="AC26" s="65" t="s">
        <v>2589</v>
      </c>
      <c r="AD26" s="65" t="s">
        <v>2588</v>
      </c>
      <c r="AE26" s="235" t="s">
        <v>2585</v>
      </c>
      <c r="AF26" s="65">
        <f t="shared" si="0"/>
        <v>24</v>
      </c>
      <c r="AG26" s="65"/>
      <c r="AH26" s="65"/>
      <c r="AI26" s="65"/>
      <c r="AJ26" s="65"/>
    </row>
    <row r="27" spans="1:36" ht="105">
      <c r="A27" s="93">
        <v>5026</v>
      </c>
      <c r="B27" s="47" t="s">
        <v>176</v>
      </c>
      <c r="C27" s="65" t="s">
        <v>2445</v>
      </c>
      <c r="D27" s="65" t="s">
        <v>2590</v>
      </c>
      <c r="E27" s="47" t="s">
        <v>178</v>
      </c>
      <c r="F27" s="65" t="s">
        <v>2593</v>
      </c>
      <c r="G27" s="65" t="s">
        <v>2448</v>
      </c>
      <c r="H27" s="65" t="s">
        <v>2465</v>
      </c>
      <c r="I27" t="s">
        <v>2585</v>
      </c>
      <c r="J27" s="65" t="s">
        <v>2594</v>
      </c>
      <c r="K27" s="47" t="s">
        <v>2595</v>
      </c>
      <c r="L27" s="65" t="s">
        <v>990</v>
      </c>
      <c r="M27" s="65" t="s">
        <v>991</v>
      </c>
      <c r="N27" s="65">
        <v>22435</v>
      </c>
      <c r="O27" s="65" t="s">
        <v>2596</v>
      </c>
      <c r="P27" s="159">
        <v>32.5388032622566</v>
      </c>
      <c r="Q27" s="160">
        <v>-116.918655116274</v>
      </c>
      <c r="R27" s="127"/>
      <c r="S27" s="365"/>
      <c r="T27" s="65"/>
      <c r="U27" s="65" t="s">
        <v>2566</v>
      </c>
      <c r="V27" s="65" t="s">
        <v>2562</v>
      </c>
      <c r="W27" s="65" t="s">
        <v>2567</v>
      </c>
      <c r="X27" s="65" t="s">
        <v>2568</v>
      </c>
      <c r="Y27" s="65" t="s">
        <v>5</v>
      </c>
      <c r="Z27" s="65" t="s">
        <v>174</v>
      </c>
      <c r="AA27" s="120">
        <v>44421</v>
      </c>
      <c r="AB27" s="65" t="s">
        <v>2569</v>
      </c>
      <c r="AC27" s="65"/>
      <c r="AD27" s="65" t="s">
        <v>2592</v>
      </c>
      <c r="AE27" s="235" t="s">
        <v>2585</v>
      </c>
      <c r="AF27" s="65">
        <f t="shared" si="0"/>
        <v>30</v>
      </c>
      <c r="AG27" s="65"/>
      <c r="AH27" s="65"/>
      <c r="AI27" s="65"/>
      <c r="AJ27" s="65"/>
    </row>
    <row r="28" spans="1:36" ht="105">
      <c r="A28" s="93">
        <v>5025</v>
      </c>
      <c r="B28" s="47" t="s">
        <v>176</v>
      </c>
      <c r="C28" s="65" t="s">
        <v>2445</v>
      </c>
      <c r="D28" s="65" t="s">
        <v>2590</v>
      </c>
      <c r="E28" s="47" t="s">
        <v>178</v>
      </c>
      <c r="F28" s="65" t="s">
        <v>2591</v>
      </c>
      <c r="G28" s="65" t="s">
        <v>2448</v>
      </c>
      <c r="H28" s="65" t="s">
        <v>2561</v>
      </c>
      <c r="I28" s="65" t="s">
        <v>2585</v>
      </c>
      <c r="J28" s="68" t="s">
        <v>2586</v>
      </c>
      <c r="K28" s="47" t="s">
        <v>1371</v>
      </c>
      <c r="L28" s="65" t="s">
        <v>1365</v>
      </c>
      <c r="M28" s="65" t="s">
        <v>5</v>
      </c>
      <c r="N28" s="65">
        <v>15857</v>
      </c>
      <c r="O28" s="65" t="s">
        <v>2587</v>
      </c>
      <c r="P28" s="159">
        <v>41.456931884237498</v>
      </c>
      <c r="Q28" s="160">
        <v>-78.559207617858505</v>
      </c>
      <c r="R28" s="127"/>
      <c r="S28" s="365"/>
      <c r="T28" s="65"/>
      <c r="U28" s="65" t="s">
        <v>2566</v>
      </c>
      <c r="V28" s="65" t="s">
        <v>2562</v>
      </c>
      <c r="W28" s="65" t="s">
        <v>2567</v>
      </c>
      <c r="X28" s="65" t="s">
        <v>2568</v>
      </c>
      <c r="Y28" s="65" t="s">
        <v>5</v>
      </c>
      <c r="Z28" s="65" t="s">
        <v>174</v>
      </c>
      <c r="AA28" s="120">
        <v>44435</v>
      </c>
      <c r="AB28" s="65" t="s">
        <v>2569</v>
      </c>
      <c r="AC28" s="65"/>
      <c r="AD28" s="65" t="s">
        <v>2592</v>
      </c>
      <c r="AE28" s="235" t="s">
        <v>2585</v>
      </c>
      <c r="AF28" s="65">
        <f t="shared" si="0"/>
        <v>30</v>
      </c>
      <c r="AG28" s="65"/>
      <c r="AH28" s="65"/>
      <c r="AI28" s="65"/>
      <c r="AJ28" s="65"/>
    </row>
    <row r="29" spans="1:36" ht="75">
      <c r="A29" s="93">
        <v>5027</v>
      </c>
      <c r="B29" s="47" t="s">
        <v>176</v>
      </c>
      <c r="C29" s="65" t="s">
        <v>2445</v>
      </c>
      <c r="D29" s="65" t="s">
        <v>2597</v>
      </c>
      <c r="E29" s="47" t="s">
        <v>178</v>
      </c>
      <c r="F29" s="65" t="s">
        <v>2598</v>
      </c>
      <c r="G29" s="65" t="s">
        <v>2448</v>
      </c>
      <c r="H29" s="65" t="s">
        <v>1568</v>
      </c>
      <c r="I29" s="65" t="s">
        <v>2599</v>
      </c>
      <c r="J29" s="65" t="s">
        <v>2600</v>
      </c>
      <c r="K29" s="47" t="s">
        <v>2601</v>
      </c>
      <c r="L29" s="65" t="s">
        <v>1022</v>
      </c>
      <c r="M29" s="65" t="s">
        <v>5</v>
      </c>
      <c r="N29" s="93">
        <v>53226</v>
      </c>
      <c r="O29" s="118" t="s">
        <v>2602</v>
      </c>
      <c r="P29" s="159">
        <v>43.047413649137603</v>
      </c>
      <c r="Q29" s="160">
        <v>-88.0539510736251</v>
      </c>
      <c r="R29" s="127"/>
      <c r="S29" s="127"/>
      <c r="T29" s="93"/>
      <c r="U29" s="68" t="s">
        <v>2597</v>
      </c>
      <c r="V29" s="68" t="s">
        <v>2599</v>
      </c>
      <c r="W29" s="68" t="s">
        <v>2603</v>
      </c>
      <c r="X29" s="68" t="s">
        <v>1365</v>
      </c>
      <c r="Y29" s="68" t="s">
        <v>5</v>
      </c>
      <c r="Z29" s="65" t="s">
        <v>174</v>
      </c>
      <c r="AA29" s="120">
        <v>44421</v>
      </c>
      <c r="AB29" s="65" t="s">
        <v>2604</v>
      </c>
      <c r="AC29" s="65" t="s">
        <v>2606</v>
      </c>
      <c r="AD29" s="65" t="s">
        <v>2605</v>
      </c>
      <c r="AE29" s="235" t="s">
        <v>2607</v>
      </c>
      <c r="AF29" s="65">
        <f t="shared" si="0"/>
        <v>26</v>
      </c>
      <c r="AG29" s="65"/>
      <c r="AH29" s="65"/>
      <c r="AI29" s="65"/>
      <c r="AJ29" s="65"/>
    </row>
    <row r="30" spans="1:36" ht="75">
      <c r="A30" s="93">
        <v>5028</v>
      </c>
      <c r="B30" s="100" t="s">
        <v>176</v>
      </c>
      <c r="C30" s="65" t="s">
        <v>2445</v>
      </c>
      <c r="D30" s="101" t="s">
        <v>2608</v>
      </c>
      <c r="E30" s="100" t="s">
        <v>178</v>
      </c>
      <c r="F30" s="101" t="s">
        <v>2609</v>
      </c>
      <c r="G30" s="101" t="s">
        <v>2448</v>
      </c>
      <c r="H30" s="101" t="s">
        <v>2449</v>
      </c>
      <c r="I30" s="101" t="s">
        <v>2610</v>
      </c>
      <c r="J30" s="101" t="s">
        <v>2611</v>
      </c>
      <c r="K30" s="100" t="s">
        <v>2612</v>
      </c>
      <c r="L30" s="101" t="s">
        <v>756</v>
      </c>
      <c r="M30" s="101" t="s">
        <v>5</v>
      </c>
      <c r="N30" s="968" t="s">
        <v>2613</v>
      </c>
      <c r="O30" s="101" t="s">
        <v>2614</v>
      </c>
      <c r="P30" s="102">
        <v>42.349209304640603</v>
      </c>
      <c r="Q30" s="165">
        <v>-71.623000503716696</v>
      </c>
      <c r="R30" s="102">
        <v>75</v>
      </c>
      <c r="S30" s="102"/>
      <c r="T30" s="101"/>
      <c r="U30" s="101" t="s">
        <v>2608</v>
      </c>
      <c r="V30" s="101" t="s">
        <v>2615</v>
      </c>
      <c r="W30" s="101" t="s">
        <v>2616</v>
      </c>
      <c r="X30" s="101" t="s">
        <v>756</v>
      </c>
      <c r="Y30" s="101" t="s">
        <v>5</v>
      </c>
      <c r="Z30" s="101" t="s">
        <v>174</v>
      </c>
      <c r="AA30" s="103">
        <v>45304</v>
      </c>
      <c r="AB30" s="1" t="s">
        <v>2617</v>
      </c>
      <c r="AC30" s="101"/>
      <c r="AD30" s="269" t="s">
        <v>2618</v>
      </c>
      <c r="AE30" s="326"/>
      <c r="AF30" s="65">
        <f t="shared" si="0"/>
        <v>24</v>
      </c>
      <c r="AG30" s="65"/>
      <c r="AH30" s="65"/>
      <c r="AI30" s="65"/>
      <c r="AJ30" s="65"/>
    </row>
    <row r="31" spans="1:36" ht="105">
      <c r="A31" s="93">
        <v>5029</v>
      </c>
      <c r="B31" s="47" t="s">
        <v>176</v>
      </c>
      <c r="C31" s="65" t="s">
        <v>2445</v>
      </c>
      <c r="D31" s="65" t="s">
        <v>2619</v>
      </c>
      <c r="E31" s="47" t="s">
        <v>178</v>
      </c>
      <c r="F31" s="65" t="s">
        <v>2620</v>
      </c>
      <c r="G31" s="65" t="s">
        <v>2448</v>
      </c>
      <c r="H31" s="65" t="s">
        <v>2561</v>
      </c>
      <c r="I31" t="s">
        <v>2621</v>
      </c>
      <c r="J31" s="65" t="s">
        <v>2622</v>
      </c>
      <c r="K31" s="47" t="s">
        <v>1748</v>
      </c>
      <c r="L31" s="65" t="s">
        <v>444</v>
      </c>
      <c r="M31" s="65" t="s">
        <v>5</v>
      </c>
      <c r="N31" s="65">
        <v>49423</v>
      </c>
      <c r="O31" s="65" t="s">
        <v>2623</v>
      </c>
      <c r="P31" s="159">
        <v>42.775484157466202</v>
      </c>
      <c r="Q31" s="160">
        <v>-86.126509117813796</v>
      </c>
      <c r="R31" s="127">
        <v>163</v>
      </c>
      <c r="S31" s="364"/>
      <c r="T31" s="65"/>
      <c r="U31" s="65" t="s">
        <v>2619</v>
      </c>
      <c r="V31" t="s">
        <v>2621</v>
      </c>
      <c r="W31" s="65" t="s">
        <v>2624</v>
      </c>
      <c r="X31" s="65" t="s">
        <v>444</v>
      </c>
      <c r="Y31" s="65" t="s">
        <v>5</v>
      </c>
      <c r="Z31" s="65" t="s">
        <v>2455</v>
      </c>
      <c r="AA31" s="120">
        <v>44418</v>
      </c>
      <c r="AB31" s="65" t="s">
        <v>2625</v>
      </c>
      <c r="AC31" s="65"/>
      <c r="AD31" s="65" t="s">
        <v>2626</v>
      </c>
      <c r="AE31" s="235" t="s">
        <v>2627</v>
      </c>
      <c r="AF31" s="65">
        <f t="shared" si="0"/>
        <v>29</v>
      </c>
      <c r="AG31" s="65"/>
      <c r="AH31" s="65"/>
      <c r="AI31" s="65"/>
      <c r="AJ31" s="65"/>
    </row>
    <row r="32" spans="1:36" ht="73.5" customHeight="1">
      <c r="A32" s="93">
        <v>5030</v>
      </c>
      <c r="B32" s="100" t="s">
        <v>176</v>
      </c>
      <c r="C32" s="101" t="s">
        <v>2445</v>
      </c>
      <c r="D32" s="101" t="s">
        <v>2628</v>
      </c>
      <c r="E32" s="100" t="s">
        <v>166</v>
      </c>
      <c r="F32" s="101" t="s">
        <v>2628</v>
      </c>
      <c r="G32" s="101" t="s">
        <v>2471</v>
      </c>
      <c r="H32" s="101" t="s">
        <v>2472</v>
      </c>
      <c r="I32" s="101" t="s">
        <v>2629</v>
      </c>
      <c r="J32" s="101" t="s">
        <v>2630</v>
      </c>
      <c r="K32" s="100" t="s">
        <v>2631</v>
      </c>
      <c r="L32" s="101" t="s">
        <v>172</v>
      </c>
      <c r="M32" s="101" t="s">
        <v>5</v>
      </c>
      <c r="N32" s="101">
        <v>90670</v>
      </c>
      <c r="O32" s="101" t="s">
        <v>2632</v>
      </c>
      <c r="P32" s="102">
        <v>33.56</v>
      </c>
      <c r="Q32" s="165">
        <v>-118.5</v>
      </c>
      <c r="R32" s="102">
        <v>100</v>
      </c>
      <c r="S32" s="102"/>
      <c r="T32" s="101"/>
      <c r="U32" s="101" t="s">
        <v>2628</v>
      </c>
      <c r="V32" s="101" t="s">
        <v>2629</v>
      </c>
      <c r="W32" s="101" t="s">
        <v>2631</v>
      </c>
      <c r="X32" s="101" t="s">
        <v>172</v>
      </c>
      <c r="Y32" s="101" t="s">
        <v>5</v>
      </c>
      <c r="Z32" s="101"/>
      <c r="AA32" s="101"/>
      <c r="AB32" s="101" t="s">
        <v>2633</v>
      </c>
      <c r="AC32" s="101" t="s">
        <v>2635</v>
      </c>
      <c r="AD32" s="65" t="s">
        <v>2634</v>
      </c>
      <c r="AE32" s="235" t="s">
        <v>2636</v>
      </c>
      <c r="AF32" s="65">
        <f t="shared" si="0"/>
        <v>26</v>
      </c>
      <c r="AG32" s="65"/>
      <c r="AH32" s="65"/>
      <c r="AI32" s="65"/>
      <c r="AJ32" s="65"/>
    </row>
    <row r="33" spans="1:36" ht="60">
      <c r="A33" s="93">
        <v>5031</v>
      </c>
      <c r="B33" s="47" t="s">
        <v>176</v>
      </c>
      <c r="C33" s="65" t="s">
        <v>2445</v>
      </c>
      <c r="D33" s="65" t="s">
        <v>2637</v>
      </c>
      <c r="E33" s="47" t="s">
        <v>166</v>
      </c>
      <c r="F33" s="65" t="s">
        <v>2637</v>
      </c>
      <c r="G33" s="65" t="s">
        <v>2471</v>
      </c>
      <c r="H33" s="65" t="s">
        <v>2472</v>
      </c>
      <c r="I33" s="65" t="s">
        <v>2638</v>
      </c>
      <c r="J33" s="65" t="s">
        <v>2639</v>
      </c>
      <c r="K33" s="47" t="s">
        <v>2640</v>
      </c>
      <c r="L33" s="65" t="s">
        <v>172</v>
      </c>
      <c r="M33" s="65" t="s">
        <v>5</v>
      </c>
      <c r="N33" s="65">
        <v>92626</v>
      </c>
      <c r="O33" s="65" t="s">
        <v>2641</v>
      </c>
      <c r="P33" s="159">
        <v>33.697463913628098</v>
      </c>
      <c r="Q33" s="160">
        <v>-117.930018258635</v>
      </c>
      <c r="R33" s="127">
        <v>35</v>
      </c>
      <c r="S33" s="127"/>
      <c r="T33" s="93"/>
      <c r="U33" s="65" t="s">
        <v>2637</v>
      </c>
      <c r="V33" s="65" t="s">
        <v>2638</v>
      </c>
      <c r="W33" s="65" t="s">
        <v>2640</v>
      </c>
      <c r="X33" s="65" t="s">
        <v>172</v>
      </c>
      <c r="Y33" s="65" t="s">
        <v>5</v>
      </c>
      <c r="Z33" s="65" t="s">
        <v>174</v>
      </c>
      <c r="AA33" s="120">
        <v>44774</v>
      </c>
      <c r="AB33" s="65" t="s">
        <v>2642</v>
      </c>
      <c r="AC33" s="65" t="s">
        <v>2644</v>
      </c>
      <c r="AD33" s="65" t="s">
        <v>2643</v>
      </c>
      <c r="AE33" s="235" t="s">
        <v>2645</v>
      </c>
      <c r="AF33" s="65">
        <f t="shared" si="0"/>
        <v>10</v>
      </c>
      <c r="AG33" s="65"/>
      <c r="AH33" s="65"/>
      <c r="AI33" s="65"/>
      <c r="AJ33" s="65"/>
    </row>
    <row r="34" spans="1:36" ht="90">
      <c r="A34" s="93">
        <v>5032</v>
      </c>
      <c r="B34" s="47" t="s">
        <v>176</v>
      </c>
      <c r="C34" s="65" t="s">
        <v>2445</v>
      </c>
      <c r="D34" s="101" t="s">
        <v>2646</v>
      </c>
      <c r="E34" s="100" t="s">
        <v>166</v>
      </c>
      <c r="F34" s="65" t="s">
        <v>2646</v>
      </c>
      <c r="G34" s="65" t="s">
        <v>2471</v>
      </c>
      <c r="H34" s="65" t="s">
        <v>2647</v>
      </c>
      <c r="I34" s="101" t="s">
        <v>2648</v>
      </c>
      <c r="J34" s="1" t="s">
        <v>2649</v>
      </c>
      <c r="K34" s="47" t="s">
        <v>2057</v>
      </c>
      <c r="L34" s="65" t="s">
        <v>172</v>
      </c>
      <c r="M34" s="65" t="s">
        <v>5</v>
      </c>
      <c r="N34" s="65">
        <v>95838</v>
      </c>
      <c r="O34" s="65" t="s">
        <v>2650</v>
      </c>
      <c r="P34" s="159">
        <v>38.639532034072197</v>
      </c>
      <c r="Q34" s="160">
        <v>-121.45951511925099</v>
      </c>
      <c r="R34" s="127">
        <v>22</v>
      </c>
      <c r="S34" s="161"/>
      <c r="T34" s="65"/>
      <c r="U34" s="65" t="s">
        <v>2646</v>
      </c>
      <c r="V34" s="65" t="s">
        <v>2648</v>
      </c>
      <c r="W34" s="65" t="s">
        <v>2057</v>
      </c>
      <c r="X34" s="65" t="s">
        <v>172</v>
      </c>
      <c r="Y34" s="65" t="s">
        <v>5</v>
      </c>
      <c r="Z34" s="65" t="s">
        <v>776</v>
      </c>
      <c r="AA34" s="120">
        <v>45336</v>
      </c>
      <c r="AB34" s="449" t="s">
        <v>2648</v>
      </c>
      <c r="AC34" s="65"/>
      <c r="AD34" s="473" t="s">
        <v>2652</v>
      </c>
      <c r="AE34" s="444"/>
      <c r="AF34" s="65">
        <f t="shared" ref="AF34:AF65" si="1">IF(LEN(TRIM(AD34))=0,0,LEN(TRIM(AD34))-LEN(SUBSTITUTE(AD34," ",""))+1)</f>
        <v>29</v>
      </c>
      <c r="AG34" s="65"/>
      <c r="AH34" s="65"/>
      <c r="AI34" s="65"/>
      <c r="AJ34" s="65"/>
    </row>
    <row r="35" spans="1:36" ht="120">
      <c r="A35" s="93">
        <v>5033</v>
      </c>
      <c r="B35" s="410" t="s">
        <v>176</v>
      </c>
      <c r="C35" s="408" t="s">
        <v>2445</v>
      </c>
      <c r="D35" s="408" t="s">
        <v>2653</v>
      </c>
      <c r="E35" s="410" t="s">
        <v>166</v>
      </c>
      <c r="F35" s="408" t="s">
        <v>2653</v>
      </c>
      <c r="G35" s="408" t="s">
        <v>2471</v>
      </c>
      <c r="H35" s="408" t="s">
        <v>2472</v>
      </c>
      <c r="I35" s="408" t="s">
        <v>2654</v>
      </c>
      <c r="J35" s="408" t="s">
        <v>2655</v>
      </c>
      <c r="K35" s="410" t="s">
        <v>2656</v>
      </c>
      <c r="L35" s="408" t="s">
        <v>1022</v>
      </c>
      <c r="M35" s="408" t="s">
        <v>5</v>
      </c>
      <c r="N35" s="408">
        <v>53511</v>
      </c>
      <c r="O35" s="408" t="s">
        <v>2657</v>
      </c>
      <c r="P35" s="262">
        <v>42.503143726984902</v>
      </c>
      <c r="Q35" s="177">
        <v>-89.035219618753302</v>
      </c>
      <c r="R35" s="262">
        <v>12</v>
      </c>
      <c r="S35" s="262"/>
      <c r="T35" s="408"/>
      <c r="U35" s="408" t="s">
        <v>2653</v>
      </c>
      <c r="V35" s="408" t="s">
        <v>2654</v>
      </c>
      <c r="W35" s="408" t="s">
        <v>2658</v>
      </c>
      <c r="X35" s="408" t="s">
        <v>1022</v>
      </c>
      <c r="Y35" s="408" t="s">
        <v>5</v>
      </c>
      <c r="Z35" s="408" t="s">
        <v>662</v>
      </c>
      <c r="AA35" s="412">
        <v>44774</v>
      </c>
      <c r="AB35" s="408" t="s">
        <v>2659</v>
      </c>
      <c r="AC35" s="408" t="s">
        <v>2661</v>
      </c>
      <c r="AD35" s="65" t="s">
        <v>2660</v>
      </c>
      <c r="AE35" s="235" t="s">
        <v>2662</v>
      </c>
      <c r="AF35" s="65">
        <f t="shared" si="1"/>
        <v>11</v>
      </c>
      <c r="AG35" s="65"/>
      <c r="AH35" s="65"/>
      <c r="AI35" s="65"/>
      <c r="AJ35" s="65"/>
    </row>
    <row r="36" spans="1:36" ht="58.7" customHeight="1">
      <c r="A36" s="93">
        <v>5034</v>
      </c>
      <c r="B36" s="47" t="s">
        <v>176</v>
      </c>
      <c r="C36" s="65" t="s">
        <v>2445</v>
      </c>
      <c r="D36" s="65" t="s">
        <v>1662</v>
      </c>
      <c r="E36" s="47" t="s">
        <v>178</v>
      </c>
      <c r="F36" s="65" t="s">
        <v>1662</v>
      </c>
      <c r="G36" s="65" t="s">
        <v>2471</v>
      </c>
      <c r="H36" s="65" t="s">
        <v>2472</v>
      </c>
      <c r="I36" s="65" t="s">
        <v>1663</v>
      </c>
      <c r="J36" s="65" t="s">
        <v>1664</v>
      </c>
      <c r="K36" s="47" t="s">
        <v>1665</v>
      </c>
      <c r="L36" s="65" t="s">
        <v>151</v>
      </c>
      <c r="M36" s="65" t="s">
        <v>6</v>
      </c>
      <c r="N36" s="65" t="s">
        <v>1666</v>
      </c>
      <c r="O36" s="65" t="s">
        <v>1667</v>
      </c>
      <c r="P36" s="159">
        <v>45.556091015749701</v>
      </c>
      <c r="Q36" s="160">
        <v>-73.425185844494905</v>
      </c>
      <c r="R36" s="365">
        <v>228</v>
      </c>
      <c r="S36" s="365"/>
      <c r="T36" s="65"/>
      <c r="U36" s="65" t="s">
        <v>1662</v>
      </c>
      <c r="V36" s="65" t="s">
        <v>1663</v>
      </c>
      <c r="W36" s="65" t="s">
        <v>1665</v>
      </c>
      <c r="X36" s="65" t="s">
        <v>151</v>
      </c>
      <c r="Y36" s="65" t="s">
        <v>6</v>
      </c>
      <c r="Z36" s="65" t="s">
        <v>174</v>
      </c>
      <c r="AA36" s="120">
        <v>44414</v>
      </c>
      <c r="AB36" s="65" t="s">
        <v>2663</v>
      </c>
      <c r="AC36" s="65"/>
      <c r="AD36" s="65" t="s">
        <v>2664</v>
      </c>
      <c r="AE36" s="235" t="s">
        <v>1663</v>
      </c>
      <c r="AF36" s="65">
        <f t="shared" si="1"/>
        <v>11</v>
      </c>
      <c r="AG36" s="65"/>
      <c r="AH36" s="65"/>
      <c r="AI36" s="65"/>
      <c r="AJ36" s="65"/>
    </row>
    <row r="37" spans="1:36" ht="80.25" customHeight="1">
      <c r="A37" s="93">
        <v>5036</v>
      </c>
      <c r="B37" s="47" t="s">
        <v>201</v>
      </c>
      <c r="C37" s="65" t="s">
        <v>2445</v>
      </c>
      <c r="D37" s="65" t="s">
        <v>2665</v>
      </c>
      <c r="E37" s="47" t="s">
        <v>166</v>
      </c>
      <c r="F37" s="65" t="s">
        <v>2673</v>
      </c>
      <c r="G37" s="65" t="s">
        <v>2471</v>
      </c>
      <c r="H37" s="65" t="s">
        <v>2472</v>
      </c>
      <c r="I37" s="101" t="s">
        <v>2674</v>
      </c>
      <c r="J37" s="65" t="s">
        <v>2673</v>
      </c>
      <c r="K37" s="47" t="s">
        <v>1689</v>
      </c>
      <c r="L37" s="65" t="s">
        <v>314</v>
      </c>
      <c r="M37" s="65" t="s">
        <v>5</v>
      </c>
      <c r="N37" s="65">
        <v>38069</v>
      </c>
      <c r="O37" s="65" t="s">
        <v>1678</v>
      </c>
      <c r="P37" s="159">
        <v>35.402915620047601</v>
      </c>
      <c r="Q37" s="159">
        <v>-89.417311946036904</v>
      </c>
      <c r="R37" s="127" t="s">
        <v>9116</v>
      </c>
      <c r="S37" s="365">
        <v>43</v>
      </c>
      <c r="T37" s="65" t="s">
        <v>1690</v>
      </c>
      <c r="U37" s="65" t="s">
        <v>1679</v>
      </c>
      <c r="V37" s="101" t="s">
        <v>1675</v>
      </c>
      <c r="W37" s="65" t="s">
        <v>1681</v>
      </c>
      <c r="X37" s="65" t="s">
        <v>1232</v>
      </c>
      <c r="Y37" s="65" t="s">
        <v>1682</v>
      </c>
      <c r="Z37" s="65" t="s">
        <v>174</v>
      </c>
      <c r="AA37" s="120">
        <v>44777</v>
      </c>
      <c r="AB37" s="65" t="s">
        <v>2675</v>
      </c>
      <c r="AC37" s="65" t="s">
        <v>1693</v>
      </c>
      <c r="AD37" s="65" t="s">
        <v>2670</v>
      </c>
      <c r="AE37" s="235" t="s">
        <v>2676</v>
      </c>
      <c r="AF37" s="65">
        <f t="shared" si="1"/>
        <v>12</v>
      </c>
      <c r="AG37" s="65"/>
      <c r="AH37" s="65"/>
      <c r="AI37" s="65"/>
      <c r="AJ37" s="65"/>
    </row>
    <row r="38" spans="1:36" ht="90">
      <c r="A38" s="93">
        <v>5035</v>
      </c>
      <c r="B38" s="47" t="s">
        <v>398</v>
      </c>
      <c r="C38" s="65" t="s">
        <v>2445</v>
      </c>
      <c r="D38" s="65" t="s">
        <v>2665</v>
      </c>
      <c r="E38" s="47" t="s">
        <v>166</v>
      </c>
      <c r="F38" s="65" t="s">
        <v>2666</v>
      </c>
      <c r="G38" s="65" t="s">
        <v>2471</v>
      </c>
      <c r="H38" s="65" t="s">
        <v>2472</v>
      </c>
      <c r="I38" s="101" t="s">
        <v>2667</v>
      </c>
      <c r="J38" s="65" t="s">
        <v>2668</v>
      </c>
      <c r="K38" s="47" t="s">
        <v>1677</v>
      </c>
      <c r="L38" s="65" t="s">
        <v>908</v>
      </c>
      <c r="M38" s="65" t="s">
        <v>5</v>
      </c>
      <c r="N38" s="65">
        <v>42740</v>
      </c>
      <c r="O38" s="65" t="s">
        <v>1678</v>
      </c>
      <c r="P38" s="159">
        <v>37.6</v>
      </c>
      <c r="Q38" s="102">
        <v>-85.9</v>
      </c>
      <c r="R38" s="127" t="s">
        <v>9117</v>
      </c>
      <c r="S38" s="365">
        <v>86</v>
      </c>
      <c r="T38" s="65" t="s">
        <v>1690</v>
      </c>
      <c r="U38" s="65" t="s">
        <v>1679</v>
      </c>
      <c r="V38" s="101" t="s">
        <v>1675</v>
      </c>
      <c r="W38" s="65" t="s">
        <v>1681</v>
      </c>
      <c r="X38" s="65" t="s">
        <v>1232</v>
      </c>
      <c r="Y38" s="65" t="s">
        <v>1682</v>
      </c>
      <c r="Z38" s="65" t="s">
        <v>174</v>
      </c>
      <c r="AA38" s="120">
        <v>45096</v>
      </c>
      <c r="AB38" s="1" t="s">
        <v>2669</v>
      </c>
      <c r="AC38" s="65" t="s">
        <v>2671</v>
      </c>
      <c r="AD38" s="65" t="s">
        <v>2670</v>
      </c>
      <c r="AE38" s="235" t="s">
        <v>2672</v>
      </c>
      <c r="AF38" s="65">
        <f t="shared" si="1"/>
        <v>12</v>
      </c>
      <c r="AG38" s="65"/>
      <c r="AH38" s="65"/>
      <c r="AI38" s="65"/>
      <c r="AJ38" s="65"/>
    </row>
    <row r="39" spans="1:36" s="432" customFormat="1" ht="105">
      <c r="A39" s="93">
        <v>5037</v>
      </c>
      <c r="B39" s="47" t="s">
        <v>176</v>
      </c>
      <c r="C39" s="65" t="s">
        <v>2445</v>
      </c>
      <c r="D39" s="65" t="s">
        <v>2677</v>
      </c>
      <c r="E39" s="47" t="s">
        <v>166</v>
      </c>
      <c r="F39" s="65" t="s">
        <v>2678</v>
      </c>
      <c r="G39" s="65" t="s">
        <v>2471</v>
      </c>
      <c r="H39" s="65" t="s">
        <v>2472</v>
      </c>
      <c r="I39" s="65" t="s">
        <v>2679</v>
      </c>
      <c r="J39" s="65" t="s">
        <v>2680</v>
      </c>
      <c r="K39" s="47" t="s">
        <v>2182</v>
      </c>
      <c r="L39" s="65" t="s">
        <v>805</v>
      </c>
      <c r="M39" s="65" t="s">
        <v>5</v>
      </c>
      <c r="N39" s="65">
        <v>29651</v>
      </c>
      <c r="O39" s="65" t="s">
        <v>2681</v>
      </c>
      <c r="P39" s="159">
        <v>34.8946479772789</v>
      </c>
      <c r="Q39" s="160">
        <v>-82.180365673943697</v>
      </c>
      <c r="R39" s="127">
        <v>120</v>
      </c>
      <c r="S39" s="364">
        <v>22500</v>
      </c>
      <c r="T39" s="261" t="s">
        <v>2682</v>
      </c>
      <c r="U39" s="65" t="s">
        <v>1701</v>
      </c>
      <c r="V39" s="65" t="s">
        <v>2683</v>
      </c>
      <c r="W39" s="65" t="s">
        <v>1703</v>
      </c>
      <c r="X39" s="65" t="s">
        <v>1704</v>
      </c>
      <c r="Y39" s="65" t="s">
        <v>940</v>
      </c>
      <c r="Z39" s="65" t="s">
        <v>2455</v>
      </c>
      <c r="AA39" s="120">
        <v>44417</v>
      </c>
      <c r="AB39" s="65" t="s">
        <v>2684</v>
      </c>
      <c r="AC39" s="65" t="s">
        <v>2686</v>
      </c>
      <c r="AD39" s="973" t="s">
        <v>2685</v>
      </c>
      <c r="AE39" s="235" t="s">
        <v>2679</v>
      </c>
      <c r="AF39" s="65">
        <f t="shared" si="1"/>
        <v>24</v>
      </c>
      <c r="AG39" s="65"/>
      <c r="AH39" s="65"/>
      <c r="AI39" s="65"/>
      <c r="AJ39" s="65"/>
    </row>
    <row r="40" spans="1:36" ht="75">
      <c r="A40" s="93">
        <v>5038</v>
      </c>
      <c r="B40" s="47" t="s">
        <v>176</v>
      </c>
      <c r="C40" s="65" t="s">
        <v>2445</v>
      </c>
      <c r="D40" s="65" t="s">
        <v>2687</v>
      </c>
      <c r="E40" s="47" t="s">
        <v>166</v>
      </c>
      <c r="F40" s="65" t="s">
        <v>2687</v>
      </c>
      <c r="G40" s="65" t="s">
        <v>2471</v>
      </c>
      <c r="H40" s="65" t="s">
        <v>2472</v>
      </c>
      <c r="I40" s="65" t="s">
        <v>2688</v>
      </c>
      <c r="J40" s="65" t="s">
        <v>2689</v>
      </c>
      <c r="K40" s="47" t="s">
        <v>2690</v>
      </c>
      <c r="L40" s="65" t="s">
        <v>1485</v>
      </c>
      <c r="M40" s="65" t="s">
        <v>5</v>
      </c>
      <c r="N40" s="65">
        <v>34243</v>
      </c>
      <c r="O40" s="65" t="s">
        <v>2691</v>
      </c>
      <c r="P40" s="159">
        <v>27.4174068288131</v>
      </c>
      <c r="Q40" s="160">
        <v>-82.545678987562297</v>
      </c>
      <c r="R40" s="127">
        <v>15</v>
      </c>
      <c r="S40" s="364"/>
      <c r="T40" s="261"/>
      <c r="U40" s="65" t="s">
        <v>2692</v>
      </c>
      <c r="V40" s="65" t="s">
        <v>2688</v>
      </c>
      <c r="W40" s="65" t="s">
        <v>2690</v>
      </c>
      <c r="X40" s="65" t="s">
        <v>1485</v>
      </c>
      <c r="Y40" s="65" t="s">
        <v>5</v>
      </c>
      <c r="Z40" s="65" t="s">
        <v>174</v>
      </c>
      <c r="AA40" s="120">
        <v>44781</v>
      </c>
      <c r="AB40" s="65" t="s">
        <v>2693</v>
      </c>
      <c r="AC40" s="65" t="s">
        <v>2695</v>
      </c>
      <c r="AD40" s="65" t="s">
        <v>2694</v>
      </c>
      <c r="AE40" s="65" t="s">
        <v>2696</v>
      </c>
      <c r="AF40" s="65">
        <f t="shared" si="1"/>
        <v>10</v>
      </c>
      <c r="AG40" s="65"/>
      <c r="AH40" s="65"/>
      <c r="AI40" s="65"/>
      <c r="AJ40" s="65"/>
    </row>
    <row r="41" spans="1:36" ht="90">
      <c r="A41" s="93">
        <v>5039</v>
      </c>
      <c r="B41" s="47" t="s">
        <v>201</v>
      </c>
      <c r="C41" s="65" t="s">
        <v>2445</v>
      </c>
      <c r="D41" s="65" t="s">
        <v>1721</v>
      </c>
      <c r="E41" s="47" t="s">
        <v>166</v>
      </c>
      <c r="F41" s="65" t="s">
        <v>1721</v>
      </c>
      <c r="G41" s="65" t="s">
        <v>2471</v>
      </c>
      <c r="H41" s="65" t="s">
        <v>2472</v>
      </c>
      <c r="I41" t="s">
        <v>2697</v>
      </c>
      <c r="J41" s="65" t="s">
        <v>1723</v>
      </c>
      <c r="K41" s="47" t="s">
        <v>485</v>
      </c>
      <c r="L41" s="65" t="s">
        <v>151</v>
      </c>
      <c r="M41" s="65" t="s">
        <v>6</v>
      </c>
      <c r="N41" s="65" t="s">
        <v>1724</v>
      </c>
      <c r="O41" s="65" t="s">
        <v>1725</v>
      </c>
      <c r="P41" s="159">
        <v>45.62</v>
      </c>
      <c r="Q41" s="102">
        <v>-73.5</v>
      </c>
      <c r="R41" s="127" t="s">
        <v>1678</v>
      </c>
      <c r="S41" s="365">
        <v>60</v>
      </c>
      <c r="T41" s="65" t="s">
        <v>1690</v>
      </c>
      <c r="U41" s="65" t="s">
        <v>1721</v>
      </c>
      <c r="V41" s="101" t="s">
        <v>2697</v>
      </c>
      <c r="W41" s="65" t="s">
        <v>1726</v>
      </c>
      <c r="X41" s="65" t="s">
        <v>1727</v>
      </c>
      <c r="Y41" s="65" t="s">
        <v>317</v>
      </c>
      <c r="Z41" s="65" t="s">
        <v>662</v>
      </c>
      <c r="AA41" s="120">
        <v>44777</v>
      </c>
      <c r="AB41" s="1" t="s">
        <v>1728</v>
      </c>
      <c r="AC41" s="65" t="s">
        <v>1678</v>
      </c>
      <c r="AD41" s="328" t="s">
        <v>1729</v>
      </c>
      <c r="AE41" s="65" t="s">
        <v>1730</v>
      </c>
      <c r="AF41" s="65">
        <f t="shared" si="1"/>
        <v>28</v>
      </c>
      <c r="AG41" s="65"/>
      <c r="AH41" s="65"/>
      <c r="AI41" s="65"/>
      <c r="AJ41" s="65"/>
    </row>
    <row r="42" spans="1:36" ht="75">
      <c r="A42" s="93">
        <v>5040</v>
      </c>
      <c r="B42" s="47" t="s">
        <v>176</v>
      </c>
      <c r="C42" s="65" t="s">
        <v>2445</v>
      </c>
      <c r="D42" s="101" t="s">
        <v>8315</v>
      </c>
      <c r="E42" s="100" t="s">
        <v>178</v>
      </c>
      <c r="F42" s="65" t="s">
        <v>8315</v>
      </c>
      <c r="G42" s="65" t="s">
        <v>8080</v>
      </c>
      <c r="H42" s="65" t="s">
        <v>8079</v>
      </c>
      <c r="I42" s="101" t="s">
        <v>8095</v>
      </c>
      <c r="J42" s="65" t="s">
        <v>8096</v>
      </c>
      <c r="K42" s="47" t="s">
        <v>8097</v>
      </c>
      <c r="L42" s="65" t="s">
        <v>771</v>
      </c>
      <c r="M42" s="65" t="s">
        <v>5</v>
      </c>
      <c r="N42" s="65">
        <v>75309</v>
      </c>
      <c r="O42" s="65"/>
      <c r="P42" s="65">
        <v>32.870364740976498</v>
      </c>
      <c r="Q42" s="159">
        <v>-96.939507404453096</v>
      </c>
      <c r="R42" s="127"/>
      <c r="S42" s="161"/>
      <c r="T42" s="189"/>
      <c r="U42" s="101" t="s">
        <v>8315</v>
      </c>
      <c r="V42" s="65" t="s">
        <v>8092</v>
      </c>
      <c r="W42" s="65" t="s">
        <v>8098</v>
      </c>
      <c r="X42" s="65" t="s">
        <v>771</v>
      </c>
      <c r="Y42" s="65" t="s">
        <v>5</v>
      </c>
      <c r="Z42" s="65" t="s">
        <v>776</v>
      </c>
      <c r="AA42" s="120">
        <v>45527</v>
      </c>
      <c r="AB42" s="120" t="s">
        <v>8093</v>
      </c>
      <c r="AC42" s="65" t="s">
        <v>8094</v>
      </c>
      <c r="AD42" s="65" t="s">
        <v>8544</v>
      </c>
      <c r="AE42" s="444"/>
      <c r="AF42" s="65">
        <f t="shared" si="1"/>
        <v>28</v>
      </c>
      <c r="AG42" s="65"/>
      <c r="AH42" s="65"/>
      <c r="AI42" s="65"/>
      <c r="AJ42" s="65"/>
    </row>
    <row r="43" spans="1:36" ht="75">
      <c r="A43" s="93">
        <v>5041</v>
      </c>
      <c r="B43" s="47" t="s">
        <v>176</v>
      </c>
      <c r="C43" s="65" t="s">
        <v>2445</v>
      </c>
      <c r="D43" s="65" t="s">
        <v>2698</v>
      </c>
      <c r="E43" s="47" t="s">
        <v>166</v>
      </c>
      <c r="F43" s="65" t="s">
        <v>2698</v>
      </c>
      <c r="G43" s="65" t="s">
        <v>2471</v>
      </c>
      <c r="H43" s="65" t="s">
        <v>6762</v>
      </c>
      <c r="I43" s="65" t="s">
        <v>2699</v>
      </c>
      <c r="J43" s="65" t="s">
        <v>2700</v>
      </c>
      <c r="K43" s="47" t="s">
        <v>2701</v>
      </c>
      <c r="L43" s="65" t="s">
        <v>1365</v>
      </c>
      <c r="M43" s="65" t="s">
        <v>5</v>
      </c>
      <c r="N43" s="65">
        <v>15522</v>
      </c>
      <c r="O43" s="65" t="s">
        <v>2702</v>
      </c>
      <c r="P43" s="159">
        <v>39.937091653565197</v>
      </c>
      <c r="Q43" s="160">
        <v>-78.581477744964502</v>
      </c>
      <c r="R43" s="127">
        <v>30</v>
      </c>
      <c r="S43" s="365"/>
      <c r="T43" s="175"/>
      <c r="U43" s="65" t="s">
        <v>2703</v>
      </c>
      <c r="V43" s="65" t="s">
        <v>2699</v>
      </c>
      <c r="W43" s="65" t="s">
        <v>2704</v>
      </c>
      <c r="X43" s="65" t="s">
        <v>1365</v>
      </c>
      <c r="Y43" s="65" t="s">
        <v>5</v>
      </c>
      <c r="Z43" s="65" t="s">
        <v>6763</v>
      </c>
      <c r="AA43" s="120" t="s">
        <v>6660</v>
      </c>
      <c r="AB43" s="65" t="s">
        <v>2705</v>
      </c>
      <c r="AC43" s="65" t="s">
        <v>2706</v>
      </c>
      <c r="AD43" s="65" t="s">
        <v>8398</v>
      </c>
      <c r="AE43" s="326" t="s">
        <v>2699</v>
      </c>
      <c r="AF43" s="65">
        <f t="shared" si="1"/>
        <v>28</v>
      </c>
      <c r="AG43" s="65"/>
      <c r="AH43" s="65"/>
      <c r="AI43" s="65"/>
      <c r="AJ43" s="65"/>
    </row>
    <row r="44" spans="1:36" ht="120">
      <c r="A44" s="93">
        <v>5042</v>
      </c>
      <c r="B44" s="47" t="s">
        <v>176</v>
      </c>
      <c r="C44" s="65" t="s">
        <v>2445</v>
      </c>
      <c r="D44" s="101" t="s">
        <v>1743</v>
      </c>
      <c r="E44" s="100" t="s">
        <v>178</v>
      </c>
      <c r="F44" s="101" t="s">
        <v>1743</v>
      </c>
      <c r="G44" s="65" t="s">
        <v>2471</v>
      </c>
      <c r="H44" s="101" t="s">
        <v>2472</v>
      </c>
      <c r="I44" s="65" t="s">
        <v>2707</v>
      </c>
      <c r="J44" s="101" t="s">
        <v>1747</v>
      </c>
      <c r="K44" s="100" t="s">
        <v>1748</v>
      </c>
      <c r="L44" s="101" t="s">
        <v>444</v>
      </c>
      <c r="M44" s="101" t="s">
        <v>5</v>
      </c>
      <c r="N44" s="101">
        <v>49423</v>
      </c>
      <c r="O44" s="65" t="s">
        <v>1749</v>
      </c>
      <c r="P44" s="159">
        <v>42.752922484303298</v>
      </c>
      <c r="Q44" s="160">
        <v>-86.108513328817295</v>
      </c>
      <c r="R44" s="364"/>
      <c r="S44" s="364"/>
      <c r="T44" s="302"/>
      <c r="U44" s="101" t="s">
        <v>2708</v>
      </c>
      <c r="V44" s="101" t="s">
        <v>2709</v>
      </c>
      <c r="W44" s="101" t="s">
        <v>1021</v>
      </c>
      <c r="X44" s="101" t="s">
        <v>1022</v>
      </c>
      <c r="Y44" s="101" t="s">
        <v>5</v>
      </c>
      <c r="Z44" s="101" t="s">
        <v>2455</v>
      </c>
      <c r="AA44" s="120">
        <v>44417</v>
      </c>
      <c r="AB44" s="101" t="s">
        <v>2710</v>
      </c>
      <c r="AC44" s="101" t="s">
        <v>2712</v>
      </c>
      <c r="AD44" s="331" t="s">
        <v>2711</v>
      </c>
      <c r="AE44" s="65" t="s">
        <v>1754</v>
      </c>
      <c r="AF44" s="65">
        <f t="shared" si="1"/>
        <v>21</v>
      </c>
      <c r="AG44" s="65"/>
      <c r="AH44" s="65"/>
      <c r="AI44" s="65"/>
      <c r="AJ44" s="65"/>
    </row>
    <row r="45" spans="1:36" ht="120">
      <c r="A45" s="93">
        <v>5043</v>
      </c>
      <c r="B45" s="100" t="s">
        <v>176</v>
      </c>
      <c r="C45" s="101" t="s">
        <v>2445</v>
      </c>
      <c r="D45" s="101" t="s">
        <v>2713</v>
      </c>
      <c r="E45" s="100" t="s">
        <v>166</v>
      </c>
      <c r="F45" s="101" t="s">
        <v>2713</v>
      </c>
      <c r="G45" s="101" t="s">
        <v>2471</v>
      </c>
      <c r="H45" s="101" t="s">
        <v>2472</v>
      </c>
      <c r="I45" s="101"/>
      <c r="J45" s="101" t="s">
        <v>2714</v>
      </c>
      <c r="K45" s="100" t="s">
        <v>2715</v>
      </c>
      <c r="L45" s="101" t="s">
        <v>829</v>
      </c>
      <c r="M45" s="101" t="s">
        <v>5</v>
      </c>
      <c r="N45" s="101">
        <v>14850</v>
      </c>
      <c r="O45" s="101" t="s">
        <v>2716</v>
      </c>
      <c r="P45" s="102">
        <v>42.44</v>
      </c>
      <c r="Q45" s="102">
        <v>-76.459999999999994</v>
      </c>
      <c r="R45" s="102">
        <v>14</v>
      </c>
      <c r="S45" s="102" t="s">
        <v>1678</v>
      </c>
      <c r="T45" s="101" t="s">
        <v>1678</v>
      </c>
      <c r="U45" s="101" t="s">
        <v>2713</v>
      </c>
      <c r="V45" s="101"/>
      <c r="W45" s="101" t="s">
        <v>1337</v>
      </c>
      <c r="X45" s="101" t="s">
        <v>2717</v>
      </c>
      <c r="Y45" s="101" t="s">
        <v>5</v>
      </c>
      <c r="Z45" s="101" t="s">
        <v>174</v>
      </c>
      <c r="AA45" s="103">
        <v>45243</v>
      </c>
      <c r="AB45" s="101" t="s">
        <v>1678</v>
      </c>
      <c r="AC45" s="101" t="s">
        <v>2719</v>
      </c>
      <c r="AD45" s="332" t="s">
        <v>2718</v>
      </c>
      <c r="AE45" s="235" t="s">
        <v>2720</v>
      </c>
      <c r="AF45" s="65">
        <f t="shared" si="1"/>
        <v>30</v>
      </c>
      <c r="AG45" s="65"/>
      <c r="AH45" s="65"/>
      <c r="AI45" s="65"/>
      <c r="AJ45" s="65"/>
    </row>
    <row r="46" spans="1:36" ht="75">
      <c r="A46" s="93">
        <v>5044</v>
      </c>
      <c r="B46" s="100" t="s">
        <v>176</v>
      </c>
      <c r="C46" s="101" t="s">
        <v>2445</v>
      </c>
      <c r="D46" s="101" t="s">
        <v>2721</v>
      </c>
      <c r="E46" s="100" t="s">
        <v>178</v>
      </c>
      <c r="F46" s="101" t="s">
        <v>2721</v>
      </c>
      <c r="G46" s="101" t="s">
        <v>2471</v>
      </c>
      <c r="H46" s="101" t="s">
        <v>2472</v>
      </c>
      <c r="I46" t="s">
        <v>2722</v>
      </c>
      <c r="J46" s="101" t="s">
        <v>2723</v>
      </c>
      <c r="K46" s="100" t="s">
        <v>2724</v>
      </c>
      <c r="L46" s="101" t="s">
        <v>172</v>
      </c>
      <c r="M46" s="101" t="s">
        <v>5</v>
      </c>
      <c r="N46" s="101">
        <v>94577</v>
      </c>
      <c r="O46" s="101" t="s">
        <v>2725</v>
      </c>
      <c r="P46" s="102">
        <v>37.71</v>
      </c>
      <c r="Q46" s="102">
        <v>-122.1</v>
      </c>
      <c r="R46" s="102">
        <v>5</v>
      </c>
      <c r="S46" s="102" t="s">
        <v>1678</v>
      </c>
      <c r="T46" s="101" t="s">
        <v>1678</v>
      </c>
      <c r="U46" s="101" t="s">
        <v>2721</v>
      </c>
      <c r="V46" t="s">
        <v>2722</v>
      </c>
      <c r="W46" s="101" t="s">
        <v>423</v>
      </c>
      <c r="X46" s="101" t="s">
        <v>172</v>
      </c>
      <c r="Y46" s="101" t="s">
        <v>5</v>
      </c>
      <c r="Z46" s="101" t="s">
        <v>662</v>
      </c>
      <c r="AA46" s="103">
        <v>44774</v>
      </c>
      <c r="AB46" s="101" t="s">
        <v>2726</v>
      </c>
      <c r="AC46" s="101" t="s">
        <v>2728</v>
      </c>
      <c r="AD46" s="65" t="s">
        <v>2727</v>
      </c>
      <c r="AE46" s="235" t="s">
        <v>2729</v>
      </c>
      <c r="AF46" s="65">
        <f t="shared" si="1"/>
        <v>28</v>
      </c>
      <c r="AG46" s="65"/>
      <c r="AH46" s="65"/>
      <c r="AI46" s="65"/>
      <c r="AJ46" s="65"/>
    </row>
    <row r="47" spans="1:36" ht="75">
      <c r="A47" s="93">
        <v>5045</v>
      </c>
      <c r="B47" s="47" t="s">
        <v>163</v>
      </c>
      <c r="C47" s="65" t="s">
        <v>2445</v>
      </c>
      <c r="D47" s="65" t="s">
        <v>2730</v>
      </c>
      <c r="E47" s="47" t="s">
        <v>166</v>
      </c>
      <c r="F47" s="65" t="s">
        <v>2731</v>
      </c>
      <c r="G47" s="65" t="s">
        <v>2471</v>
      </c>
      <c r="H47" s="65" t="s">
        <v>2472</v>
      </c>
      <c r="I47" s="65" t="s">
        <v>2732</v>
      </c>
      <c r="J47" s="65" t="s">
        <v>2733</v>
      </c>
      <c r="K47" s="47" t="s">
        <v>2734</v>
      </c>
      <c r="L47" s="65" t="s">
        <v>172</v>
      </c>
      <c r="M47" s="65" t="s">
        <v>5</v>
      </c>
      <c r="N47" s="65">
        <v>947608</v>
      </c>
      <c r="O47" s="65"/>
      <c r="P47" s="159">
        <v>37.847688015409403</v>
      </c>
      <c r="Q47" s="160">
        <v>-122.28822684681001</v>
      </c>
      <c r="R47" s="367">
        <v>40</v>
      </c>
      <c r="S47" s="364"/>
      <c r="T47" s="302"/>
      <c r="U47" s="302" t="s">
        <v>2133</v>
      </c>
      <c r="V47" s="65" t="s">
        <v>2732</v>
      </c>
      <c r="W47" s="65" t="s">
        <v>2735</v>
      </c>
      <c r="X47" s="65" t="s">
        <v>2736</v>
      </c>
      <c r="Y47" s="65" t="s">
        <v>2737</v>
      </c>
      <c r="Z47" s="65" t="s">
        <v>174</v>
      </c>
      <c r="AA47" s="120">
        <v>44888</v>
      </c>
      <c r="AB47" s="65" t="s">
        <v>2738</v>
      </c>
      <c r="AC47" s="65" t="s">
        <v>2740</v>
      </c>
      <c r="AD47" s="65" t="s">
        <v>2739</v>
      </c>
      <c r="AE47" s="235" t="s">
        <v>2741</v>
      </c>
      <c r="AF47" s="65">
        <f t="shared" si="1"/>
        <v>21</v>
      </c>
      <c r="AG47" s="65"/>
      <c r="AH47" s="65"/>
      <c r="AI47" s="65"/>
      <c r="AJ47" s="65"/>
    </row>
    <row r="48" spans="1:36" ht="75">
      <c r="A48" s="93">
        <v>5046</v>
      </c>
      <c r="B48" s="47" t="s">
        <v>176</v>
      </c>
      <c r="C48" s="65" t="s">
        <v>2445</v>
      </c>
      <c r="D48" s="65" t="s">
        <v>2742</v>
      </c>
      <c r="E48" s="47" t="s">
        <v>166</v>
      </c>
      <c r="F48" s="65" t="s">
        <v>2742</v>
      </c>
      <c r="G48" s="65" t="s">
        <v>2471</v>
      </c>
      <c r="H48" s="65" t="s">
        <v>2472</v>
      </c>
      <c r="I48" s="65" t="s">
        <v>2743</v>
      </c>
      <c r="J48" s="65" t="s">
        <v>2744</v>
      </c>
      <c r="K48" s="47" t="s">
        <v>2745</v>
      </c>
      <c r="L48" s="65" t="s">
        <v>172</v>
      </c>
      <c r="M48" s="65" t="s">
        <v>5</v>
      </c>
      <c r="N48" s="65">
        <v>92708</v>
      </c>
      <c r="O48" s="65" t="s">
        <v>2746</v>
      </c>
      <c r="P48" s="159">
        <v>33.701599218303997</v>
      </c>
      <c r="Q48" s="160">
        <v>-117.93828546047899</v>
      </c>
      <c r="R48" s="127">
        <v>75</v>
      </c>
      <c r="S48" s="364"/>
      <c r="T48" s="65"/>
      <c r="U48" s="65" t="s">
        <v>2742</v>
      </c>
      <c r="V48" s="65" t="s">
        <v>2743</v>
      </c>
      <c r="W48" s="65" t="s">
        <v>2745</v>
      </c>
      <c r="X48" s="65" t="s">
        <v>172</v>
      </c>
      <c r="Y48" s="65" t="s">
        <v>5</v>
      </c>
      <c r="Z48" s="65" t="s">
        <v>174</v>
      </c>
      <c r="AA48" s="120">
        <v>44774</v>
      </c>
      <c r="AB48" s="65" t="s">
        <v>2747</v>
      </c>
      <c r="AC48" s="65" t="s">
        <v>2749</v>
      </c>
      <c r="AD48" s="65" t="s">
        <v>2748</v>
      </c>
      <c r="AE48" s="235" t="s">
        <v>2750</v>
      </c>
      <c r="AF48" s="65">
        <f t="shared" si="1"/>
        <v>25</v>
      </c>
      <c r="AG48" s="65"/>
      <c r="AH48" s="65"/>
      <c r="AI48" s="65"/>
      <c r="AJ48" s="65"/>
    </row>
    <row r="49" spans="1:36" ht="87.75" customHeight="1">
      <c r="A49" s="93">
        <v>5047</v>
      </c>
      <c r="B49" s="47" t="s">
        <v>398</v>
      </c>
      <c r="C49" s="65" t="s">
        <v>2445</v>
      </c>
      <c r="D49" s="65" t="s">
        <v>2751</v>
      </c>
      <c r="E49" s="47" t="s">
        <v>166</v>
      </c>
      <c r="F49" s="65" t="s">
        <v>2752</v>
      </c>
      <c r="G49" s="65" t="s">
        <v>2471</v>
      </c>
      <c r="H49" s="65" t="s">
        <v>2472</v>
      </c>
      <c r="I49" s="65" t="s">
        <v>2753</v>
      </c>
      <c r="J49" s="65" t="s">
        <v>2754</v>
      </c>
      <c r="K49" s="47" t="s">
        <v>2755</v>
      </c>
      <c r="L49" s="65" t="s">
        <v>736</v>
      </c>
      <c r="M49" s="65" t="s">
        <v>5</v>
      </c>
      <c r="N49" s="65">
        <v>35490</v>
      </c>
      <c r="O49" s="65"/>
      <c r="P49" s="159">
        <v>33.184291500796697</v>
      </c>
      <c r="Q49" s="160">
        <v>-87.262439429511204</v>
      </c>
      <c r="R49" s="127" t="s">
        <v>9142</v>
      </c>
      <c r="S49" s="364"/>
      <c r="T49" s="65"/>
      <c r="U49" s="65" t="s">
        <v>2756</v>
      </c>
      <c r="V49" s="65" t="s">
        <v>2753</v>
      </c>
      <c r="W49" s="65" t="s">
        <v>2757</v>
      </c>
      <c r="X49" s="65" t="s">
        <v>2758</v>
      </c>
      <c r="Y49" s="65" t="s">
        <v>940</v>
      </c>
      <c r="Z49" s="65" t="s">
        <v>174</v>
      </c>
      <c r="AA49" s="120">
        <v>44774</v>
      </c>
      <c r="AB49" s="65" t="s">
        <v>2759</v>
      </c>
      <c r="AC49" s="65" t="s">
        <v>2761</v>
      </c>
      <c r="AD49" s="332" t="s">
        <v>2760</v>
      </c>
      <c r="AE49" s="235" t="s">
        <v>2762</v>
      </c>
      <c r="AF49" s="65">
        <f t="shared" si="1"/>
        <v>29</v>
      </c>
      <c r="AG49" s="65"/>
      <c r="AH49" s="65"/>
      <c r="AI49" s="65"/>
      <c r="AJ49" s="65"/>
    </row>
    <row r="50" spans="1:36" ht="63" customHeight="1">
      <c r="A50" s="93">
        <v>5048</v>
      </c>
      <c r="B50" s="47" t="s">
        <v>176</v>
      </c>
      <c r="C50" s="65" t="s">
        <v>2445</v>
      </c>
      <c r="D50" s="65" t="s">
        <v>8316</v>
      </c>
      <c r="E50" s="100" t="s">
        <v>178</v>
      </c>
      <c r="F50" s="65" t="s">
        <v>8103</v>
      </c>
      <c r="G50" s="65" t="s">
        <v>8080</v>
      </c>
      <c r="H50" s="65" t="s">
        <v>8317</v>
      </c>
      <c r="I50" s="441" t="s">
        <v>8101</v>
      </c>
      <c r="J50" s="65" t="s">
        <v>8102</v>
      </c>
      <c r="K50" s="47" t="s">
        <v>3633</v>
      </c>
      <c r="L50" s="65" t="s">
        <v>3634</v>
      </c>
      <c r="M50" s="65" t="s">
        <v>5</v>
      </c>
      <c r="N50" s="65">
        <v>97217</v>
      </c>
      <c r="O50" s="65"/>
      <c r="P50" s="159">
        <v>45.574042002381503</v>
      </c>
      <c r="Q50" s="160">
        <v>-122.713800673996</v>
      </c>
      <c r="R50" s="127">
        <v>2800</v>
      </c>
      <c r="S50" s="161"/>
      <c r="T50" s="189"/>
      <c r="U50" s="65" t="s">
        <v>8316</v>
      </c>
      <c r="V50" s="354" t="s">
        <v>8101</v>
      </c>
      <c r="W50" s="65" t="s">
        <v>3633</v>
      </c>
      <c r="X50" s="65" t="s">
        <v>3634</v>
      </c>
      <c r="Y50" s="65" t="s">
        <v>5</v>
      </c>
      <c r="Z50" s="65" t="s">
        <v>776</v>
      </c>
      <c r="AA50" s="120">
        <v>45529</v>
      </c>
      <c r="AB50" s="120" t="s">
        <v>8104</v>
      </c>
      <c r="AC50" s="65" t="s">
        <v>8318</v>
      </c>
      <c r="AD50" s="65" t="s">
        <v>8399</v>
      </c>
      <c r="AE50" s="449" t="s">
        <v>8105</v>
      </c>
      <c r="AF50" s="65">
        <f t="shared" si="1"/>
        <v>29</v>
      </c>
      <c r="AG50" s="65"/>
      <c r="AH50" s="65"/>
      <c r="AI50" s="65"/>
      <c r="AJ50" s="65"/>
    </row>
    <row r="51" spans="1:36" ht="45">
      <c r="A51" s="93">
        <v>5049</v>
      </c>
      <c r="B51" s="47" t="s">
        <v>176</v>
      </c>
      <c r="C51" s="65" t="s">
        <v>2445</v>
      </c>
      <c r="D51" s="65" t="s">
        <v>2763</v>
      </c>
      <c r="E51" s="47" t="s">
        <v>166</v>
      </c>
      <c r="F51" s="65" t="s">
        <v>2763</v>
      </c>
      <c r="G51" s="65" t="s">
        <v>2471</v>
      </c>
      <c r="H51" s="65" t="s">
        <v>2472</v>
      </c>
      <c r="I51" s="65" t="s">
        <v>2764</v>
      </c>
      <c r="J51" s="65" t="s">
        <v>2765</v>
      </c>
      <c r="K51" s="47" t="s">
        <v>2766</v>
      </c>
      <c r="L51" s="65" t="s">
        <v>829</v>
      </c>
      <c r="M51" s="65" t="s">
        <v>5</v>
      </c>
      <c r="N51" s="65">
        <v>11793</v>
      </c>
      <c r="O51" s="65" t="s">
        <v>2767</v>
      </c>
      <c r="P51" s="159">
        <v>40.672924151431197</v>
      </c>
      <c r="Q51" s="160">
        <v>-73.517658829602297</v>
      </c>
      <c r="R51" s="127">
        <v>30</v>
      </c>
      <c r="S51" s="364"/>
      <c r="T51" s="65"/>
      <c r="U51" s="65" t="s">
        <v>2763</v>
      </c>
      <c r="V51" s="65" t="s">
        <v>2764</v>
      </c>
      <c r="W51" s="65" t="s">
        <v>2766</v>
      </c>
      <c r="X51" s="65" t="s">
        <v>829</v>
      </c>
      <c r="Y51" s="65" t="s">
        <v>5</v>
      </c>
      <c r="Z51" s="65" t="s">
        <v>174</v>
      </c>
      <c r="AA51" s="120">
        <v>44774</v>
      </c>
      <c r="AB51" s="65" t="s">
        <v>2705</v>
      </c>
      <c r="AC51" s="65" t="s">
        <v>2769</v>
      </c>
      <c r="AD51" s="65" t="s">
        <v>2768</v>
      </c>
      <c r="AE51" s="235" t="s">
        <v>2764</v>
      </c>
      <c r="AF51" s="65">
        <f t="shared" si="1"/>
        <v>14</v>
      </c>
      <c r="AG51" s="65"/>
      <c r="AH51" s="65"/>
      <c r="AI51" s="65"/>
      <c r="AJ51" s="65"/>
    </row>
    <row r="52" spans="1:36" ht="90">
      <c r="A52" s="93">
        <v>5050</v>
      </c>
      <c r="B52" s="47" t="s">
        <v>176</v>
      </c>
      <c r="C52" s="65" t="s">
        <v>2445</v>
      </c>
      <c r="D52" s="65" t="s">
        <v>1772</v>
      </c>
      <c r="E52" s="47" t="s">
        <v>178</v>
      </c>
      <c r="F52" s="65" t="s">
        <v>1787</v>
      </c>
      <c r="G52" s="65" t="s">
        <v>2471</v>
      </c>
      <c r="H52" s="65" t="s">
        <v>2472</v>
      </c>
      <c r="I52" s="65" t="s">
        <v>1775</v>
      </c>
      <c r="J52" s="65" t="s">
        <v>1790</v>
      </c>
      <c r="K52" s="47" t="s">
        <v>1791</v>
      </c>
      <c r="L52" s="68" t="s">
        <v>230</v>
      </c>
      <c r="M52" s="68" t="s">
        <v>6</v>
      </c>
      <c r="N52" s="68" t="s">
        <v>1792</v>
      </c>
      <c r="O52" s="118" t="s">
        <v>1793</v>
      </c>
      <c r="P52" s="159">
        <v>49.151970910832503</v>
      </c>
      <c r="Q52" s="160">
        <v>-122.859270715534</v>
      </c>
      <c r="R52" s="369"/>
      <c r="S52" s="178"/>
      <c r="T52" s="65"/>
      <c r="U52" s="65" t="s">
        <v>2770</v>
      </c>
      <c r="V52" s="68" t="s">
        <v>1775</v>
      </c>
      <c r="W52" s="65" t="s">
        <v>499</v>
      </c>
      <c r="X52" s="68" t="s">
        <v>495</v>
      </c>
      <c r="Y52" s="68" t="s">
        <v>5</v>
      </c>
      <c r="Z52" s="68" t="s">
        <v>174</v>
      </c>
      <c r="AA52" s="108">
        <v>44415</v>
      </c>
      <c r="AB52" s="65" t="s">
        <v>1780</v>
      </c>
      <c r="AC52" s="118" t="s">
        <v>2771</v>
      </c>
      <c r="AD52" s="65" t="s">
        <v>1781</v>
      </c>
      <c r="AE52" s="65" t="s">
        <v>1775</v>
      </c>
      <c r="AF52" s="65">
        <f t="shared" si="1"/>
        <v>23</v>
      </c>
      <c r="AG52" s="65"/>
      <c r="AH52" s="65"/>
      <c r="AI52" s="65"/>
      <c r="AJ52" s="65"/>
    </row>
    <row r="53" spans="1:36" ht="90">
      <c r="A53" s="93">
        <v>5051</v>
      </c>
      <c r="B53" s="47" t="s">
        <v>176</v>
      </c>
      <c r="C53" s="65" t="s">
        <v>2445</v>
      </c>
      <c r="D53" s="65" t="s">
        <v>1772</v>
      </c>
      <c r="E53" s="47" t="s">
        <v>178</v>
      </c>
      <c r="F53" s="65" t="s">
        <v>1773</v>
      </c>
      <c r="G53" s="65" t="s">
        <v>2471</v>
      </c>
      <c r="H53" s="65" t="s">
        <v>2472</v>
      </c>
      <c r="I53" s="65" t="s">
        <v>1775</v>
      </c>
      <c r="J53" s="65" t="s">
        <v>1776</v>
      </c>
      <c r="K53" s="47" t="s">
        <v>1777</v>
      </c>
      <c r="L53" s="68" t="s">
        <v>495</v>
      </c>
      <c r="M53" s="68" t="s">
        <v>5</v>
      </c>
      <c r="N53" s="68">
        <v>64804</v>
      </c>
      <c r="O53" s="118" t="s">
        <v>1778</v>
      </c>
      <c r="P53" s="159">
        <v>37.0635414878614</v>
      </c>
      <c r="Q53" s="160">
        <v>-94.402179393441102</v>
      </c>
      <c r="R53" s="369"/>
      <c r="S53" s="178"/>
      <c r="T53" s="65"/>
      <c r="U53" s="65" t="s">
        <v>2770</v>
      </c>
      <c r="V53" s="68" t="s">
        <v>1775</v>
      </c>
      <c r="W53" s="65" t="s">
        <v>499</v>
      </c>
      <c r="X53" s="68" t="s">
        <v>495</v>
      </c>
      <c r="Y53" s="68" t="s">
        <v>5</v>
      </c>
      <c r="Z53" s="68" t="s">
        <v>174</v>
      </c>
      <c r="AA53" s="108">
        <v>44415</v>
      </c>
      <c r="AB53" s="65" t="s">
        <v>1780</v>
      </c>
      <c r="AC53" s="118" t="s">
        <v>2772</v>
      </c>
      <c r="AD53" s="65" t="s">
        <v>1781</v>
      </c>
      <c r="AE53" s="235" t="s">
        <v>1775</v>
      </c>
      <c r="AF53" s="65">
        <f t="shared" si="1"/>
        <v>23</v>
      </c>
      <c r="AG53" s="65"/>
      <c r="AH53" s="65"/>
      <c r="AI53" s="65"/>
      <c r="AJ53" s="65"/>
    </row>
    <row r="54" spans="1:36" ht="90">
      <c r="A54" s="93">
        <v>5052</v>
      </c>
      <c r="B54" s="47" t="s">
        <v>176</v>
      </c>
      <c r="C54" s="65" t="s">
        <v>2445</v>
      </c>
      <c r="D54" s="65" t="s">
        <v>1772</v>
      </c>
      <c r="E54" s="47" t="s">
        <v>178</v>
      </c>
      <c r="F54" s="65" t="s">
        <v>1783</v>
      </c>
      <c r="G54" s="65" t="s">
        <v>2471</v>
      </c>
      <c r="H54" s="65" t="s">
        <v>2472</v>
      </c>
      <c r="I54" s="65" t="s">
        <v>1775</v>
      </c>
      <c r="J54" s="65" t="s">
        <v>1784</v>
      </c>
      <c r="K54" s="47" t="s">
        <v>1777</v>
      </c>
      <c r="L54" s="68" t="s">
        <v>495</v>
      </c>
      <c r="M54" s="68" t="s">
        <v>5</v>
      </c>
      <c r="N54" s="68">
        <v>64801</v>
      </c>
      <c r="O54" s="118" t="s">
        <v>1785</v>
      </c>
      <c r="P54" s="159">
        <v>37.094713185978101</v>
      </c>
      <c r="Q54" s="160">
        <v>-94.528059591012294</v>
      </c>
      <c r="R54" s="369"/>
      <c r="S54" s="178"/>
      <c r="T54" s="65"/>
      <c r="U54" s="65" t="s">
        <v>2770</v>
      </c>
      <c r="V54" s="68" t="s">
        <v>1775</v>
      </c>
      <c r="W54" s="65" t="s">
        <v>499</v>
      </c>
      <c r="X54" s="68" t="s">
        <v>495</v>
      </c>
      <c r="Y54" s="68" t="s">
        <v>5</v>
      </c>
      <c r="Z54" s="68" t="s">
        <v>174</v>
      </c>
      <c r="AA54" s="108">
        <v>44415</v>
      </c>
      <c r="AB54" s="65" t="s">
        <v>1780</v>
      </c>
      <c r="AC54" s="118" t="s">
        <v>2773</v>
      </c>
      <c r="AD54" s="65" t="s">
        <v>1781</v>
      </c>
      <c r="AE54" s="235" t="s">
        <v>1775</v>
      </c>
      <c r="AF54" s="65">
        <f t="shared" si="1"/>
        <v>23</v>
      </c>
      <c r="AG54" s="65"/>
      <c r="AH54" s="65"/>
      <c r="AI54" s="65"/>
      <c r="AJ54" s="65"/>
    </row>
    <row r="55" spans="1:36" ht="90">
      <c r="A55" s="93">
        <v>5053</v>
      </c>
      <c r="B55" s="47" t="s">
        <v>176</v>
      </c>
      <c r="C55" s="65" t="s">
        <v>2445</v>
      </c>
      <c r="D55" s="65" t="s">
        <v>2774</v>
      </c>
      <c r="E55" s="47" t="s">
        <v>166</v>
      </c>
      <c r="F55" s="65" t="s">
        <v>2774</v>
      </c>
      <c r="G55" s="65" t="s">
        <v>2471</v>
      </c>
      <c r="H55" s="65" t="s">
        <v>2472</v>
      </c>
      <c r="I55" s="449" t="s">
        <v>2775</v>
      </c>
      <c r="J55" s="65" t="s">
        <v>8338</v>
      </c>
      <c r="K55" s="47" t="s">
        <v>5939</v>
      </c>
      <c r="L55" s="65" t="s">
        <v>190</v>
      </c>
      <c r="M55" s="65" t="s">
        <v>5</v>
      </c>
      <c r="N55" s="65">
        <v>27616</v>
      </c>
      <c r="O55" s="65"/>
      <c r="P55" s="159">
        <v>36.477544896147897</v>
      </c>
      <c r="Q55" s="160">
        <v>-78.403395765964902</v>
      </c>
      <c r="R55" s="127">
        <v>650</v>
      </c>
      <c r="S55" s="372"/>
      <c r="T55" s="65"/>
      <c r="U55" s="65" t="s">
        <v>2774</v>
      </c>
      <c r="V55" t="s">
        <v>2775</v>
      </c>
      <c r="W55" s="65" t="s">
        <v>2776</v>
      </c>
      <c r="X55" s="65" t="s">
        <v>2777</v>
      </c>
      <c r="Y55" s="65" t="s">
        <v>208</v>
      </c>
      <c r="Z55" s="65"/>
      <c r="AA55" s="120"/>
      <c r="AB55" s="65" t="s">
        <v>2778</v>
      </c>
      <c r="AC55" s="65" t="s">
        <v>2780</v>
      </c>
      <c r="AD55" s="363" t="s">
        <v>2779</v>
      </c>
      <c r="AE55" s="326" t="s">
        <v>2781</v>
      </c>
      <c r="AF55" s="65">
        <f t="shared" si="1"/>
        <v>29</v>
      </c>
      <c r="AG55" s="65"/>
      <c r="AH55" s="65"/>
      <c r="AI55" s="65"/>
      <c r="AJ55" s="65"/>
    </row>
    <row r="56" spans="1:36" ht="105">
      <c r="A56" s="93">
        <v>5054</v>
      </c>
      <c r="B56" s="47" t="s">
        <v>163</v>
      </c>
      <c r="C56" s="65" t="s">
        <v>2445</v>
      </c>
      <c r="D56" s="65" t="s">
        <v>2782</v>
      </c>
      <c r="E56" s="47" t="s">
        <v>166</v>
      </c>
      <c r="F56" s="65" t="s">
        <v>2782</v>
      </c>
      <c r="G56" s="65" t="s">
        <v>2471</v>
      </c>
      <c r="H56" s="65" t="s">
        <v>2516</v>
      </c>
      <c r="I56" s="65" t="s">
        <v>2783</v>
      </c>
      <c r="J56" s="65" t="s">
        <v>2784</v>
      </c>
      <c r="K56" s="47" t="s">
        <v>2785</v>
      </c>
      <c r="L56" s="65" t="s">
        <v>392</v>
      </c>
      <c r="M56" s="65" t="s">
        <v>5</v>
      </c>
      <c r="N56" s="65">
        <v>84341</v>
      </c>
      <c r="O56" s="65" t="s">
        <v>2786</v>
      </c>
      <c r="P56" s="159">
        <v>41.783296982335301</v>
      </c>
      <c r="Q56" s="160">
        <v>-111.810063730689</v>
      </c>
      <c r="R56" s="368">
        <v>135</v>
      </c>
      <c r="S56" s="178"/>
      <c r="T56" s="65"/>
      <c r="U56" s="65" t="s">
        <v>2782</v>
      </c>
      <c r="V56" s="65" t="s">
        <v>2783</v>
      </c>
      <c r="W56" s="65" t="s">
        <v>2785</v>
      </c>
      <c r="X56" s="65" t="s">
        <v>392</v>
      </c>
      <c r="Y56" s="65" t="s">
        <v>5</v>
      </c>
      <c r="Z56" s="65" t="s">
        <v>174</v>
      </c>
      <c r="AA56" s="120">
        <v>44777</v>
      </c>
      <c r="AB56" s="65" t="s">
        <v>2787</v>
      </c>
      <c r="AC56" s="65" t="s">
        <v>2789</v>
      </c>
      <c r="AD56" s="332" t="s">
        <v>2788</v>
      </c>
      <c r="AE56" s="235" t="s">
        <v>2790</v>
      </c>
      <c r="AF56" s="65">
        <f t="shared" si="1"/>
        <v>29</v>
      </c>
      <c r="AG56" s="65"/>
      <c r="AH56" s="65"/>
      <c r="AI56" s="65"/>
      <c r="AJ56" s="65"/>
    </row>
    <row r="57" spans="1:36" ht="75">
      <c r="A57" s="93">
        <v>5055</v>
      </c>
      <c r="B57" s="47" t="s">
        <v>176</v>
      </c>
      <c r="C57" s="65" t="s">
        <v>2445</v>
      </c>
      <c r="D57" s="65" t="s">
        <v>1806</v>
      </c>
      <c r="E57" s="47" t="s">
        <v>166</v>
      </c>
      <c r="F57" s="65" t="s">
        <v>2791</v>
      </c>
      <c r="G57" s="65" t="s">
        <v>2471</v>
      </c>
      <c r="H57" s="65" t="s">
        <v>2472</v>
      </c>
      <c r="I57" s="65" t="s">
        <v>2792</v>
      </c>
      <c r="J57" s="65" t="s">
        <v>2793</v>
      </c>
      <c r="K57" s="47" t="s">
        <v>1809</v>
      </c>
      <c r="L57" s="65" t="s">
        <v>756</v>
      </c>
      <c r="M57" s="65" t="s">
        <v>5</v>
      </c>
      <c r="N57" s="175" t="s">
        <v>1810</v>
      </c>
      <c r="O57" s="65" t="s">
        <v>1811</v>
      </c>
      <c r="P57" s="159">
        <v>41.904315465635499</v>
      </c>
      <c r="Q57" s="160">
        <v>-71.024552602572996</v>
      </c>
      <c r="R57" s="127">
        <v>120</v>
      </c>
      <c r="S57" s="370"/>
      <c r="T57" s="65"/>
      <c r="U57" s="65" t="s">
        <v>1812</v>
      </c>
      <c r="V57" s="65" t="s">
        <v>1807</v>
      </c>
      <c r="W57" s="65" t="s">
        <v>1813</v>
      </c>
      <c r="X57" s="65" t="s">
        <v>771</v>
      </c>
      <c r="Y57" s="65" t="s">
        <v>5</v>
      </c>
      <c r="Z57" s="65" t="s">
        <v>174</v>
      </c>
      <c r="AA57" s="120">
        <v>44774</v>
      </c>
      <c r="AB57" s="65" t="s">
        <v>1814</v>
      </c>
      <c r="AC57" s="65" t="s">
        <v>2794</v>
      </c>
      <c r="AD57" s="65" t="s">
        <v>1815</v>
      </c>
      <c r="AE57" s="65" t="s">
        <v>1817</v>
      </c>
      <c r="AF57" s="65">
        <f t="shared" si="1"/>
        <v>28</v>
      </c>
      <c r="AG57" s="65"/>
      <c r="AH57" s="65"/>
      <c r="AI57" s="65"/>
      <c r="AJ57" s="65"/>
    </row>
    <row r="58" spans="1:36" ht="135">
      <c r="A58" s="93">
        <v>5056</v>
      </c>
      <c r="B58" s="100" t="s">
        <v>176</v>
      </c>
      <c r="C58" s="101" t="s">
        <v>2445</v>
      </c>
      <c r="D58" s="101" t="s">
        <v>2795</v>
      </c>
      <c r="E58" s="100" t="s">
        <v>166</v>
      </c>
      <c r="F58" s="101" t="s">
        <v>2795</v>
      </c>
      <c r="G58" s="101" t="s">
        <v>2448</v>
      </c>
      <c r="H58" s="101" t="s">
        <v>2483</v>
      </c>
      <c r="I58" s="1" t="s">
        <v>2796</v>
      </c>
      <c r="J58" s="101" t="s">
        <v>2797</v>
      </c>
      <c r="K58" s="100" t="s">
        <v>2798</v>
      </c>
      <c r="L58" s="101" t="s">
        <v>172</v>
      </c>
      <c r="M58" s="101" t="s">
        <v>5</v>
      </c>
      <c r="N58" s="101" t="s">
        <v>2799</v>
      </c>
      <c r="O58" s="101" t="s">
        <v>2800</v>
      </c>
      <c r="P58" s="102">
        <v>37.47</v>
      </c>
      <c r="Q58" s="102">
        <v>-122.19</v>
      </c>
      <c r="R58" s="102">
        <v>24</v>
      </c>
      <c r="S58" s="102" t="s">
        <v>1678</v>
      </c>
      <c r="T58" s="101" t="s">
        <v>1678</v>
      </c>
      <c r="U58" s="101" t="s">
        <v>2795</v>
      </c>
      <c r="V58" s="101" t="s">
        <v>2796</v>
      </c>
      <c r="W58" s="101" t="s">
        <v>2801</v>
      </c>
      <c r="X58" s="101" t="s">
        <v>172</v>
      </c>
      <c r="Y58" s="101" t="s">
        <v>5</v>
      </c>
      <c r="Z58" s="101" t="s">
        <v>174</v>
      </c>
      <c r="AA58" s="103">
        <v>44892</v>
      </c>
      <c r="AB58" s="101" t="s">
        <v>2802</v>
      </c>
      <c r="AC58" s="101" t="s">
        <v>2804</v>
      </c>
      <c r="AD58" s="332" t="s">
        <v>2803</v>
      </c>
      <c r="AE58" s="235" t="s">
        <v>2805</v>
      </c>
      <c r="AF58" s="65">
        <f t="shared" si="1"/>
        <v>30</v>
      </c>
      <c r="AG58" s="65"/>
      <c r="AH58" s="65"/>
      <c r="AI58" s="65"/>
      <c r="AJ58" s="65"/>
    </row>
    <row r="59" spans="1:36" ht="90">
      <c r="A59" s="93"/>
      <c r="B59" s="47" t="s">
        <v>176</v>
      </c>
      <c r="C59" s="65" t="s">
        <v>2445</v>
      </c>
      <c r="D59" t="s">
        <v>8934</v>
      </c>
      <c r="E59" s="100" t="s">
        <v>166</v>
      </c>
      <c r="F59" t="s">
        <v>8942</v>
      </c>
      <c r="G59" s="65" t="s">
        <v>2471</v>
      </c>
      <c r="H59" s="65" t="s">
        <v>8305</v>
      </c>
      <c r="I59" t="s">
        <v>8946</v>
      </c>
      <c r="J59" t="s">
        <v>8943</v>
      </c>
      <c r="K59" t="s">
        <v>3231</v>
      </c>
      <c r="L59" s="65" t="s">
        <v>805</v>
      </c>
      <c r="M59" s="65" t="s">
        <v>5</v>
      </c>
      <c r="N59" s="65">
        <v>29605</v>
      </c>
      <c r="O59" t="s">
        <v>8944</v>
      </c>
      <c r="P59" s="159">
        <v>34.795623090965599</v>
      </c>
      <c r="Q59" s="160">
        <v>-82.421449246738703</v>
      </c>
      <c r="R59" s="127"/>
      <c r="S59" s="149">
        <v>100000</v>
      </c>
      <c r="T59" s="65" t="s">
        <v>3297</v>
      </c>
      <c r="U59" t="s">
        <v>8938</v>
      </c>
      <c r="V59" t="s">
        <v>8941</v>
      </c>
      <c r="W59" t="s">
        <v>8939</v>
      </c>
      <c r="X59" s="65" t="s">
        <v>8940</v>
      </c>
      <c r="Y59" s="65" t="s">
        <v>940</v>
      </c>
      <c r="Z59" s="65" t="s">
        <v>8245</v>
      </c>
      <c r="AA59" s="120">
        <v>45688</v>
      </c>
      <c r="AB59" s="65" t="s">
        <v>319</v>
      </c>
      <c r="AC59" s="65"/>
      <c r="AD59" s="1" t="s">
        <v>9373</v>
      </c>
      <c r="AE59" s="373"/>
      <c r="AF59" s="65">
        <f t="shared" si="1"/>
        <v>26</v>
      </c>
      <c r="AG59" t="s">
        <v>8935</v>
      </c>
      <c r="AH59" t="s">
        <v>8936</v>
      </c>
      <c r="AI59" t="s">
        <v>8937</v>
      </c>
      <c r="AJ59" s="65"/>
    </row>
    <row r="60" spans="1:36" ht="90">
      <c r="A60" s="93">
        <v>5057</v>
      </c>
      <c r="B60" s="47" t="s">
        <v>176</v>
      </c>
      <c r="C60" s="47" t="s">
        <v>2445</v>
      </c>
      <c r="D60" s="65" t="s">
        <v>8248</v>
      </c>
      <c r="E60" s="47" t="s">
        <v>166</v>
      </c>
      <c r="F60" s="65" t="s">
        <v>8249</v>
      </c>
      <c r="G60" s="65" t="s">
        <v>8080</v>
      </c>
      <c r="H60" s="7" t="s">
        <v>8400</v>
      </c>
      <c r="I60" s="65" t="s">
        <v>8251</v>
      </c>
      <c r="J60" s="65" t="s">
        <v>8270</v>
      </c>
      <c r="K60" s="65" t="s">
        <v>8252</v>
      </c>
      <c r="L60" s="47" t="s">
        <v>369</v>
      </c>
      <c r="M60" s="47" t="s">
        <v>5</v>
      </c>
      <c r="N60" s="47">
        <v>98271</v>
      </c>
      <c r="O60" s="47"/>
      <c r="P60" s="90">
        <v>48.142240000000001</v>
      </c>
      <c r="Q60" s="90">
        <v>-122.15975</v>
      </c>
      <c r="R60" s="143">
        <v>25</v>
      </c>
      <c r="S60" s="143"/>
      <c r="T60" s="65"/>
      <c r="U60" s="65" t="s">
        <v>8248</v>
      </c>
      <c r="V60" s="449" t="s">
        <v>8251</v>
      </c>
      <c r="W60" s="65" t="s">
        <v>8253</v>
      </c>
      <c r="X60" s="47" t="s">
        <v>8254</v>
      </c>
      <c r="Y60" s="47" t="s">
        <v>2737</v>
      </c>
      <c r="Z60" s="47" t="s">
        <v>8301</v>
      </c>
      <c r="AA60" s="59">
        <v>45551</v>
      </c>
      <c r="AB60" s="118" t="s">
        <v>8250</v>
      </c>
      <c r="AC60" s="65"/>
      <c r="AD60" s="65" t="s">
        <v>8255</v>
      </c>
      <c r="AE60" s="13"/>
      <c r="AF60" s="93">
        <f t="shared" si="1"/>
        <v>22</v>
      </c>
      <c r="AG60"/>
      <c r="AH60"/>
      <c r="AI60"/>
      <c r="AJ60" s="6"/>
    </row>
    <row r="61" spans="1:36" ht="60">
      <c r="A61" s="93">
        <v>5058</v>
      </c>
      <c r="B61" s="47" t="s">
        <v>176</v>
      </c>
      <c r="C61" s="65" t="s">
        <v>2445</v>
      </c>
      <c r="D61" s="65" t="s">
        <v>2806</v>
      </c>
      <c r="E61" s="47" t="s">
        <v>166</v>
      </c>
      <c r="F61" s="65" t="s">
        <v>2807</v>
      </c>
      <c r="G61" s="65" t="s">
        <v>2471</v>
      </c>
      <c r="H61" s="65" t="s">
        <v>2548</v>
      </c>
      <c r="I61" s="65" t="s">
        <v>2808</v>
      </c>
      <c r="J61" s="65" t="s">
        <v>2809</v>
      </c>
      <c r="K61" s="47" t="s">
        <v>1038</v>
      </c>
      <c r="L61" s="65" t="s">
        <v>1035</v>
      </c>
      <c r="M61" s="65" t="s">
        <v>6</v>
      </c>
      <c r="N61" s="65" t="s">
        <v>2810</v>
      </c>
      <c r="O61" s="65" t="s">
        <v>2811</v>
      </c>
      <c r="P61" s="159">
        <v>50.947831487998698</v>
      </c>
      <c r="Q61" s="160">
        <v>-113.991189275178</v>
      </c>
      <c r="R61" s="369">
        <v>15</v>
      </c>
      <c r="S61" s="178"/>
      <c r="T61" s="65"/>
      <c r="U61" s="65" t="s">
        <v>2806</v>
      </c>
      <c r="V61" s="65" t="s">
        <v>2808</v>
      </c>
      <c r="W61" s="65" t="s">
        <v>1038</v>
      </c>
      <c r="X61" s="65" t="s">
        <v>1126</v>
      </c>
      <c r="Y61" s="65" t="s">
        <v>6</v>
      </c>
      <c r="Z61" s="65" t="s">
        <v>174</v>
      </c>
      <c r="AA61" s="120">
        <v>44890</v>
      </c>
      <c r="AB61" s="65" t="s">
        <v>2812</v>
      </c>
      <c r="AC61" s="65" t="s">
        <v>2814</v>
      </c>
      <c r="AD61" s="1" t="s">
        <v>2813</v>
      </c>
      <c r="AE61" s="235" t="s">
        <v>2808</v>
      </c>
      <c r="AF61" s="65">
        <f t="shared" si="1"/>
        <v>23</v>
      </c>
      <c r="AG61" s="65"/>
      <c r="AH61" s="65"/>
      <c r="AI61" s="65"/>
      <c r="AJ61" s="65"/>
    </row>
    <row r="62" spans="1:36" ht="90">
      <c r="A62" s="93">
        <v>5059</v>
      </c>
      <c r="B62" s="47" t="s">
        <v>176</v>
      </c>
      <c r="C62" s="65" t="s">
        <v>2445</v>
      </c>
      <c r="D62" s="65" t="s">
        <v>2541</v>
      </c>
      <c r="E62" s="47" t="s">
        <v>178</v>
      </c>
      <c r="F62" s="65" t="s">
        <v>2541</v>
      </c>
      <c r="G62" s="65" t="s">
        <v>2471</v>
      </c>
      <c r="H62" s="65" t="s">
        <v>2472</v>
      </c>
      <c r="I62" s="65" t="s">
        <v>2537</v>
      </c>
      <c r="J62" s="150" t="s">
        <v>2538</v>
      </c>
      <c r="K62" s="47" t="s">
        <v>2539</v>
      </c>
      <c r="L62" s="65" t="s">
        <v>870</v>
      </c>
      <c r="M62" s="65" t="s">
        <v>5</v>
      </c>
      <c r="N62" s="65">
        <v>30024</v>
      </c>
      <c r="O62" s="65" t="s">
        <v>2540</v>
      </c>
      <c r="P62" s="159">
        <v>34.019066714157603</v>
      </c>
      <c r="Q62" s="160">
        <v>-84.069398816234596</v>
      </c>
      <c r="R62" s="127"/>
      <c r="S62" s="364"/>
      <c r="T62" s="65"/>
      <c r="U62" s="65" t="s">
        <v>2541</v>
      </c>
      <c r="V62" s="65" t="s">
        <v>1593</v>
      </c>
      <c r="W62" s="65" t="s">
        <v>1594</v>
      </c>
      <c r="X62" s="65" t="s">
        <v>1365</v>
      </c>
      <c r="Y62" s="65" t="s">
        <v>5</v>
      </c>
      <c r="Z62" s="65" t="s">
        <v>174</v>
      </c>
      <c r="AA62" s="120">
        <v>44429</v>
      </c>
      <c r="AB62" s="65" t="s">
        <v>2542</v>
      </c>
      <c r="AC62" s="65"/>
      <c r="AD62" s="65" t="s">
        <v>2815</v>
      </c>
      <c r="AE62" s="235" t="s">
        <v>2544</v>
      </c>
      <c r="AF62" s="65">
        <f t="shared" si="1"/>
        <v>28</v>
      </c>
      <c r="AG62" s="65"/>
      <c r="AH62" s="65"/>
      <c r="AI62" s="65"/>
      <c r="AJ62" s="65"/>
    </row>
    <row r="63" spans="1:36" ht="90">
      <c r="A63" s="93">
        <v>5060</v>
      </c>
      <c r="B63" s="47" t="s">
        <v>176</v>
      </c>
      <c r="C63" s="65" t="s">
        <v>2445</v>
      </c>
      <c r="D63" s="65" t="s">
        <v>2816</v>
      </c>
      <c r="E63" s="47" t="s">
        <v>166</v>
      </c>
      <c r="F63" s="65" t="s">
        <v>2817</v>
      </c>
      <c r="G63" s="65" t="s">
        <v>2448</v>
      </c>
      <c r="H63" s="65" t="s">
        <v>2818</v>
      </c>
      <c r="I63" s="65" t="s">
        <v>2819</v>
      </c>
      <c r="J63" s="65" t="s">
        <v>2820</v>
      </c>
      <c r="K63" s="47" t="s">
        <v>2821</v>
      </c>
      <c r="L63" s="65" t="s">
        <v>444</v>
      </c>
      <c r="M63" s="65" t="s">
        <v>5</v>
      </c>
      <c r="N63" s="65">
        <v>49512</v>
      </c>
      <c r="O63" s="65" t="s">
        <v>2822</v>
      </c>
      <c r="P63" s="159">
        <v>42.870725599062901</v>
      </c>
      <c r="Q63" s="160">
        <v>-85.529792128814606</v>
      </c>
      <c r="R63" s="127">
        <v>95</v>
      </c>
      <c r="S63" s="370"/>
      <c r="T63" s="371"/>
      <c r="U63" s="65" t="s">
        <v>2816</v>
      </c>
      <c r="V63" s="65" t="s">
        <v>2819</v>
      </c>
      <c r="W63" s="65" t="s">
        <v>2823</v>
      </c>
      <c r="X63" s="65" t="s">
        <v>2824</v>
      </c>
      <c r="Y63" s="65" t="s">
        <v>940</v>
      </c>
      <c r="Z63" s="65" t="s">
        <v>174</v>
      </c>
      <c r="AA63" s="120">
        <v>44774</v>
      </c>
      <c r="AB63" s="65" t="s">
        <v>2825</v>
      </c>
      <c r="AC63" s="65" t="s">
        <v>2827</v>
      </c>
      <c r="AD63" s="332" t="s">
        <v>2826</v>
      </c>
      <c r="AE63" s="235" t="s">
        <v>2819</v>
      </c>
      <c r="AF63" s="65">
        <f t="shared" si="1"/>
        <v>25</v>
      </c>
      <c r="AG63" s="65"/>
      <c r="AH63" s="65"/>
      <c r="AI63" s="65"/>
      <c r="AJ63" s="65"/>
    </row>
    <row r="64" spans="1:36" ht="90.75" thickBot="1">
      <c r="A64" s="93">
        <v>5061</v>
      </c>
      <c r="B64" s="47" t="s">
        <v>176</v>
      </c>
      <c r="C64" s="65" t="s">
        <v>2445</v>
      </c>
      <c r="D64" s="65" t="s">
        <v>2816</v>
      </c>
      <c r="E64" s="47" t="s">
        <v>166</v>
      </c>
      <c r="F64" s="65" t="s">
        <v>2828</v>
      </c>
      <c r="G64" s="65" t="s">
        <v>2448</v>
      </c>
      <c r="H64" s="65" t="s">
        <v>2561</v>
      </c>
      <c r="I64" s="65" t="s">
        <v>2819</v>
      </c>
      <c r="J64" s="65" t="s">
        <v>2829</v>
      </c>
      <c r="K64" s="47" t="s">
        <v>2830</v>
      </c>
      <c r="L64" s="65" t="s">
        <v>2831</v>
      </c>
      <c r="M64" s="65" t="s">
        <v>991</v>
      </c>
      <c r="N64" s="65">
        <v>76246</v>
      </c>
      <c r="O64" s="65" t="s">
        <v>2832</v>
      </c>
      <c r="P64" s="159">
        <v>20.5548949618968</v>
      </c>
      <c r="Q64" s="160">
        <v>-100.28143591534599</v>
      </c>
      <c r="R64" s="368"/>
      <c r="S64" s="178"/>
      <c r="T64" s="65"/>
      <c r="U64" s="65" t="s">
        <v>2816</v>
      </c>
      <c r="V64" s="65" t="s">
        <v>2819</v>
      </c>
      <c r="W64" s="65" t="s">
        <v>2823</v>
      </c>
      <c r="X64" s="65" t="s">
        <v>2824</v>
      </c>
      <c r="Y64" s="65" t="s">
        <v>940</v>
      </c>
      <c r="Z64" s="65" t="s">
        <v>174</v>
      </c>
      <c r="AA64" s="120">
        <v>44774</v>
      </c>
      <c r="AB64" s="65" t="s">
        <v>2833</v>
      </c>
      <c r="AC64" s="65" t="s">
        <v>2834</v>
      </c>
      <c r="AD64" s="331" t="s">
        <v>2826</v>
      </c>
      <c r="AE64" s="235" t="s">
        <v>2819</v>
      </c>
      <c r="AF64" s="65">
        <f t="shared" si="1"/>
        <v>25</v>
      </c>
      <c r="AG64" s="65"/>
      <c r="AH64" s="65"/>
      <c r="AI64" s="65"/>
      <c r="AJ64" s="65"/>
    </row>
    <row r="65" spans="1:36" ht="60.75" thickBot="1">
      <c r="A65" s="93">
        <v>5063</v>
      </c>
      <c r="B65" s="47" t="s">
        <v>176</v>
      </c>
      <c r="C65" s="65" t="s">
        <v>2445</v>
      </c>
      <c r="D65" s="258" t="s">
        <v>2835</v>
      </c>
      <c r="E65" s="259" t="s">
        <v>166</v>
      </c>
      <c r="F65" s="258" t="s">
        <v>2835</v>
      </c>
      <c r="G65" s="65" t="s">
        <v>2471</v>
      </c>
      <c r="H65" s="65" t="s">
        <v>2472</v>
      </c>
      <c r="I65" s="258" t="s">
        <v>2836</v>
      </c>
      <c r="J65" s="258" t="s">
        <v>2844</v>
      </c>
      <c r="K65" s="259" t="s">
        <v>2845</v>
      </c>
      <c r="L65" s="258" t="s">
        <v>825</v>
      </c>
      <c r="M65" s="258" t="s">
        <v>5</v>
      </c>
      <c r="N65" s="258">
        <v>46825</v>
      </c>
      <c r="O65" s="258" t="s">
        <v>2846</v>
      </c>
      <c r="P65" s="536">
        <v>41.149345648958501</v>
      </c>
      <c r="Q65" s="537">
        <v>-85.154134873421796</v>
      </c>
      <c r="R65" s="127">
        <v>100</v>
      </c>
      <c r="S65" s="370"/>
      <c r="T65" s="371"/>
      <c r="U65" s="65" t="s">
        <v>2835</v>
      </c>
      <c r="V65" s="65" t="s">
        <v>2836</v>
      </c>
      <c r="W65" s="65" t="s">
        <v>1021</v>
      </c>
      <c r="X65" s="65" t="s">
        <v>1022</v>
      </c>
      <c r="Y65" s="65" t="s">
        <v>5</v>
      </c>
      <c r="Z65" s="65" t="s">
        <v>2455</v>
      </c>
      <c r="AA65" s="120">
        <v>44418</v>
      </c>
      <c r="AB65" s="258" t="s">
        <v>2840</v>
      </c>
      <c r="AC65" s="258" t="s">
        <v>2847</v>
      </c>
      <c r="AD65" s="65" t="s">
        <v>2841</v>
      </c>
      <c r="AE65" s="235" t="s">
        <v>2843</v>
      </c>
      <c r="AF65" s="65">
        <f t="shared" si="1"/>
        <v>8</v>
      </c>
      <c r="AG65" s="65"/>
      <c r="AH65" s="65"/>
      <c r="AI65" s="65"/>
      <c r="AJ65" s="65"/>
    </row>
    <row r="66" spans="1:36" ht="60">
      <c r="A66" s="93">
        <v>5064</v>
      </c>
      <c r="B66" s="47" t="s">
        <v>176</v>
      </c>
      <c r="C66" s="65" t="s">
        <v>2445</v>
      </c>
      <c r="D66" s="65" t="s">
        <v>2835</v>
      </c>
      <c r="E66" s="47" t="s">
        <v>166</v>
      </c>
      <c r="F66" s="65" t="s">
        <v>2835</v>
      </c>
      <c r="G66" s="65" t="s">
        <v>2471</v>
      </c>
      <c r="H66" s="65" t="s">
        <v>2472</v>
      </c>
      <c r="I66" s="65" t="s">
        <v>2836</v>
      </c>
      <c r="J66" s="65" t="s">
        <v>2848</v>
      </c>
      <c r="K66" s="47" t="s">
        <v>2849</v>
      </c>
      <c r="L66" s="65" t="s">
        <v>771</v>
      </c>
      <c r="M66" s="65" t="s">
        <v>5</v>
      </c>
      <c r="N66" s="65">
        <v>75032</v>
      </c>
      <c r="O66" s="65" t="s">
        <v>2850</v>
      </c>
      <c r="P66" s="159">
        <v>32.913412969143501</v>
      </c>
      <c r="Q66" s="160">
        <v>-96.422632560499693</v>
      </c>
      <c r="R66" s="127">
        <v>100</v>
      </c>
      <c r="S66" s="364"/>
      <c r="T66" s="302"/>
      <c r="U66" s="65" t="s">
        <v>2835</v>
      </c>
      <c r="V66" s="65" t="s">
        <v>2836</v>
      </c>
      <c r="W66" s="65" t="s">
        <v>1021</v>
      </c>
      <c r="X66" s="65" t="s">
        <v>1022</v>
      </c>
      <c r="Y66" s="65" t="s">
        <v>5</v>
      </c>
      <c r="Z66" s="65" t="s">
        <v>2455</v>
      </c>
      <c r="AA66" s="120">
        <v>44418</v>
      </c>
      <c r="AB66" s="65" t="s">
        <v>2840</v>
      </c>
      <c r="AC66" s="65" t="s">
        <v>2851</v>
      </c>
      <c r="AD66" s="65" t="s">
        <v>2841</v>
      </c>
      <c r="AE66" s="235" t="s">
        <v>2843</v>
      </c>
      <c r="AF66" s="65">
        <f t="shared" ref="AF66:AF97" si="2">IF(LEN(TRIM(AD66))=0,0,LEN(TRIM(AD66))-LEN(SUBSTITUTE(AD66," ",""))+1)</f>
        <v>8</v>
      </c>
      <c r="AG66" s="65"/>
      <c r="AH66" s="65"/>
      <c r="AI66" s="65"/>
      <c r="AJ66" s="65"/>
    </row>
    <row r="67" spans="1:36" ht="89.25" customHeight="1">
      <c r="A67" s="93">
        <v>5062</v>
      </c>
      <c r="B67" s="47" t="s">
        <v>176</v>
      </c>
      <c r="C67" s="65" t="s">
        <v>2445</v>
      </c>
      <c r="D67" s="65" t="s">
        <v>2835</v>
      </c>
      <c r="E67" s="47" t="s">
        <v>166</v>
      </c>
      <c r="F67" s="65" t="s">
        <v>2835</v>
      </c>
      <c r="G67" s="65" t="s">
        <v>2471</v>
      </c>
      <c r="H67" s="65" t="s">
        <v>2472</v>
      </c>
      <c r="I67" s="65" t="s">
        <v>2836</v>
      </c>
      <c r="J67" s="65" t="s">
        <v>2837</v>
      </c>
      <c r="K67" s="47" t="s">
        <v>2838</v>
      </c>
      <c r="L67" s="65" t="s">
        <v>863</v>
      </c>
      <c r="M67" s="65" t="s">
        <v>5</v>
      </c>
      <c r="N67" s="65">
        <v>60188</v>
      </c>
      <c r="O67" s="65" t="s">
        <v>2839</v>
      </c>
      <c r="P67" s="159">
        <v>41.897035312781199</v>
      </c>
      <c r="Q67" s="160">
        <v>-88.116064116004395</v>
      </c>
      <c r="R67" s="127">
        <v>100</v>
      </c>
      <c r="S67" s="370"/>
      <c r="T67" s="371"/>
      <c r="U67" s="65" t="s">
        <v>2835</v>
      </c>
      <c r="V67" s="65" t="s">
        <v>2836</v>
      </c>
      <c r="W67" s="65" t="s">
        <v>1021</v>
      </c>
      <c r="X67" s="65" t="s">
        <v>1022</v>
      </c>
      <c r="Y67" s="65" t="s">
        <v>5</v>
      </c>
      <c r="Z67" s="65" t="s">
        <v>174</v>
      </c>
      <c r="AA67" s="120">
        <v>44766</v>
      </c>
      <c r="AB67" s="65" t="s">
        <v>2840</v>
      </c>
      <c r="AC67" s="65" t="s">
        <v>2842</v>
      </c>
      <c r="AD67" s="65" t="s">
        <v>2841</v>
      </c>
      <c r="AE67" s="235" t="s">
        <v>2843</v>
      </c>
      <c r="AF67" s="65">
        <f t="shared" si="2"/>
        <v>8</v>
      </c>
      <c r="AG67" s="65"/>
      <c r="AH67" s="65"/>
      <c r="AI67" s="65"/>
      <c r="AJ67" s="65"/>
    </row>
    <row r="68" spans="1:36" ht="60">
      <c r="A68" s="93">
        <v>5065</v>
      </c>
      <c r="B68" s="47" t="s">
        <v>176</v>
      </c>
      <c r="C68" s="65" t="s">
        <v>2445</v>
      </c>
      <c r="D68" s="65" t="s">
        <v>2852</v>
      </c>
      <c r="E68" s="47" t="s">
        <v>178</v>
      </c>
      <c r="F68" s="65" t="s">
        <v>2853</v>
      </c>
      <c r="G68" s="65" t="s">
        <v>2471</v>
      </c>
      <c r="H68" s="65" t="s">
        <v>2472</v>
      </c>
      <c r="I68" s="101" t="s">
        <v>2854</v>
      </c>
      <c r="J68" s="65" t="s">
        <v>8407</v>
      </c>
      <c r="K68" s="47" t="s">
        <v>2855</v>
      </c>
      <c r="L68" s="65" t="s">
        <v>756</v>
      </c>
      <c r="M68" s="65" t="s">
        <v>5</v>
      </c>
      <c r="N68" s="65">
        <v>1801</v>
      </c>
      <c r="O68" s="65" t="s">
        <v>2856</v>
      </c>
      <c r="P68" s="159">
        <v>42.524667462342997</v>
      </c>
      <c r="Q68" s="102">
        <v>-71.1392038322453</v>
      </c>
      <c r="R68" s="127">
        <v>100</v>
      </c>
      <c r="S68" s="365"/>
      <c r="T68" s="65"/>
      <c r="U68" s="65" t="s">
        <v>2857</v>
      </c>
      <c r="V68" s="101" t="s">
        <v>2854</v>
      </c>
      <c r="W68" s="65" t="s">
        <v>2858</v>
      </c>
      <c r="X68" s="65" t="s">
        <v>756</v>
      </c>
      <c r="Y68" s="65" t="s">
        <v>5</v>
      </c>
      <c r="Z68" s="65" t="s">
        <v>662</v>
      </c>
      <c r="AA68" s="120">
        <v>44774</v>
      </c>
      <c r="AB68" s="65"/>
      <c r="AC68" s="65"/>
      <c r="AD68" s="65" t="s">
        <v>2859</v>
      </c>
      <c r="AE68" s="235" t="s">
        <v>2860</v>
      </c>
      <c r="AF68" s="65">
        <f t="shared" si="2"/>
        <v>13</v>
      </c>
      <c r="AG68" s="65"/>
      <c r="AH68" s="65"/>
      <c r="AI68" s="65"/>
      <c r="AJ68" s="65"/>
    </row>
    <row r="69" spans="1:36" ht="75">
      <c r="A69" s="93">
        <v>5066</v>
      </c>
      <c r="B69" s="100" t="s">
        <v>176</v>
      </c>
      <c r="C69" s="65" t="s">
        <v>2445</v>
      </c>
      <c r="D69" t="s">
        <v>2861</v>
      </c>
      <c r="E69" s="100" t="s">
        <v>166</v>
      </c>
      <c r="F69" t="s">
        <v>2862</v>
      </c>
      <c r="G69" s="101" t="s">
        <v>2471</v>
      </c>
      <c r="H69" s="65" t="s">
        <v>2472</v>
      </c>
      <c r="I69" s="313" t="s">
        <v>2863</v>
      </c>
      <c r="J69" t="s">
        <v>2864</v>
      </c>
      <c r="K69" t="s">
        <v>2865</v>
      </c>
      <c r="L69" s="65" t="s">
        <v>1022</v>
      </c>
      <c r="M69" s="65" t="s">
        <v>5</v>
      </c>
      <c r="N69" s="945" t="s">
        <v>2866</v>
      </c>
      <c r="O69" t="s">
        <v>2867</v>
      </c>
      <c r="P69" s="159">
        <v>43.790373193774499</v>
      </c>
      <c r="Q69" s="160">
        <v>-88.496349118996093</v>
      </c>
      <c r="R69" s="127">
        <v>36</v>
      </c>
      <c r="S69" s="161"/>
      <c r="T69" s="189"/>
      <c r="U69" t="s">
        <v>2861</v>
      </c>
      <c r="V69" s="65" t="s">
        <v>2863</v>
      </c>
      <c r="W69" t="s">
        <v>2865</v>
      </c>
      <c r="X69" s="65" t="s">
        <v>1022</v>
      </c>
      <c r="Y69" s="65" t="s">
        <v>5</v>
      </c>
      <c r="Z69" s="65" t="s">
        <v>318</v>
      </c>
      <c r="AA69" s="120">
        <v>45412</v>
      </c>
      <c r="AB69" s="120"/>
      <c r="AC69" s="65"/>
      <c r="AD69" s="65" t="s">
        <v>8401</v>
      </c>
      <c r="AE69" s="449" t="s">
        <v>2863</v>
      </c>
      <c r="AF69" s="65">
        <f t="shared" si="2"/>
        <v>20</v>
      </c>
      <c r="AG69" t="s">
        <v>2868</v>
      </c>
      <c r="AH69" t="s">
        <v>2869</v>
      </c>
      <c r="AI69" t="s">
        <v>2870</v>
      </c>
      <c r="AJ69" s="65"/>
    </row>
    <row r="70" spans="1:36" ht="75">
      <c r="A70" s="93">
        <v>5067</v>
      </c>
      <c r="B70" s="47" t="s">
        <v>176</v>
      </c>
      <c r="C70" s="47" t="s">
        <v>2445</v>
      </c>
      <c r="D70" s="65" t="s">
        <v>8266</v>
      </c>
      <c r="E70" s="47" t="s">
        <v>166</v>
      </c>
      <c r="F70" s="65" t="s">
        <v>8266</v>
      </c>
      <c r="G70" s="65" t="s">
        <v>8080</v>
      </c>
      <c r="H70" s="7" t="s">
        <v>8305</v>
      </c>
      <c r="I70" s="65" t="s">
        <v>8267</v>
      </c>
      <c r="J70" t="s">
        <v>8269</v>
      </c>
      <c r="K70" s="47" t="s">
        <v>3836</v>
      </c>
      <c r="L70" s="65" t="s">
        <v>736</v>
      </c>
      <c r="M70" s="65" t="s">
        <v>5</v>
      </c>
      <c r="N70" s="65">
        <v>35203</v>
      </c>
      <c r="O70" s="65"/>
      <c r="P70" s="159">
        <v>33.510260000000002</v>
      </c>
      <c r="Q70" s="160">
        <v>-86.823640999999995</v>
      </c>
      <c r="R70" s="119">
        <v>12</v>
      </c>
      <c r="T70" s="213"/>
      <c r="U70" s="68" t="s">
        <v>8266</v>
      </c>
      <c r="V70" s="449" t="s">
        <v>8267</v>
      </c>
      <c r="W70" s="65" t="s">
        <v>3836</v>
      </c>
      <c r="X70" s="47" t="s">
        <v>736</v>
      </c>
      <c r="Y70" s="47" t="s">
        <v>5</v>
      </c>
      <c r="Z70" s="47" t="s">
        <v>8301</v>
      </c>
      <c r="AA70" s="59" t="s">
        <v>8300</v>
      </c>
      <c r="AB70" s="618" t="s">
        <v>8271</v>
      </c>
      <c r="AC70" s="4" t="s">
        <v>8272</v>
      </c>
      <c r="AD70" s="65" t="s">
        <v>8268</v>
      </c>
      <c r="AF70" s="93">
        <f t="shared" si="2"/>
        <v>23</v>
      </c>
    </row>
    <row r="71" spans="1:36" ht="60">
      <c r="A71" s="93">
        <v>5068</v>
      </c>
      <c r="B71" s="47" t="s">
        <v>201</v>
      </c>
      <c r="C71" s="65" t="s">
        <v>2445</v>
      </c>
      <c r="D71" s="65" t="s">
        <v>2871</v>
      </c>
      <c r="E71" s="47" t="s">
        <v>178</v>
      </c>
      <c r="F71" s="65" t="s">
        <v>2872</v>
      </c>
      <c r="G71" s="65" t="s">
        <v>2471</v>
      </c>
      <c r="H71" s="65" t="s">
        <v>2472</v>
      </c>
      <c r="I71" s="65" t="s">
        <v>2873</v>
      </c>
      <c r="J71" s="65" t="s">
        <v>8333</v>
      </c>
      <c r="K71" s="47" t="s">
        <v>8334</v>
      </c>
      <c r="L71" s="65" t="s">
        <v>217</v>
      </c>
      <c r="M71" s="65" t="s">
        <v>6</v>
      </c>
      <c r="N71" s="577" t="s">
        <v>8335</v>
      </c>
      <c r="O71" s="65"/>
      <c r="P71" s="159">
        <v>42.278894694023897</v>
      </c>
      <c r="Q71" s="160">
        <v>-82.964628446361701</v>
      </c>
      <c r="R71" s="127"/>
      <c r="S71" s="372"/>
      <c r="T71" s="65"/>
      <c r="U71" s="65" t="s">
        <v>2871</v>
      </c>
      <c r="V71" s="65" t="s">
        <v>2873</v>
      </c>
      <c r="W71" s="65" t="s">
        <v>1147</v>
      </c>
      <c r="X71" s="65" t="s">
        <v>444</v>
      </c>
      <c r="Y71" s="65" t="s">
        <v>5</v>
      </c>
      <c r="Z71" s="65" t="s">
        <v>8336</v>
      </c>
      <c r="AA71" s="120" t="s">
        <v>8337</v>
      </c>
      <c r="AB71" s="65" t="s">
        <v>319</v>
      </c>
      <c r="AC71" s="65"/>
      <c r="AD71" s="332" t="s">
        <v>2874</v>
      </c>
      <c r="AE71" s="235" t="s">
        <v>2873</v>
      </c>
      <c r="AF71" s="65">
        <f t="shared" si="2"/>
        <v>16</v>
      </c>
      <c r="AG71" s="65"/>
      <c r="AH71" s="65"/>
      <c r="AI71" s="65"/>
      <c r="AJ71" s="65"/>
    </row>
    <row r="72" spans="1:36" ht="149.44999999999999" customHeight="1">
      <c r="A72" s="93">
        <v>5069</v>
      </c>
      <c r="B72" s="100" t="s">
        <v>176</v>
      </c>
      <c r="C72" s="101" t="s">
        <v>2445</v>
      </c>
      <c r="D72" s="101" t="s">
        <v>2875</v>
      </c>
      <c r="E72" s="100" t="s">
        <v>166</v>
      </c>
      <c r="F72" s="101" t="s">
        <v>2875</v>
      </c>
      <c r="G72" s="101" t="s">
        <v>2471</v>
      </c>
      <c r="H72" s="101" t="s">
        <v>2472</v>
      </c>
      <c r="I72" t="s">
        <v>2876</v>
      </c>
      <c r="J72" s="101" t="s">
        <v>2877</v>
      </c>
      <c r="K72" s="100" t="s">
        <v>2878</v>
      </c>
      <c r="L72" s="101" t="s">
        <v>771</v>
      </c>
      <c r="M72" s="101" t="s">
        <v>5</v>
      </c>
      <c r="N72" s="101">
        <v>77479</v>
      </c>
      <c r="O72" s="101" t="s">
        <v>2879</v>
      </c>
      <c r="P72" s="102">
        <v>29.59</v>
      </c>
      <c r="Q72" s="102">
        <v>-95.6</v>
      </c>
      <c r="R72" s="102">
        <v>2</v>
      </c>
      <c r="S72" s="102" t="s">
        <v>1678</v>
      </c>
      <c r="T72" s="101" t="s">
        <v>1678</v>
      </c>
      <c r="U72" s="101" t="s">
        <v>2875</v>
      </c>
      <c r="V72" s="101" t="s">
        <v>2876</v>
      </c>
      <c r="W72" s="101" t="s">
        <v>2878</v>
      </c>
      <c r="X72" s="101" t="s">
        <v>771</v>
      </c>
      <c r="Y72" s="101" t="s">
        <v>5</v>
      </c>
      <c r="Z72" s="101" t="s">
        <v>662</v>
      </c>
      <c r="AA72" s="103">
        <v>44774</v>
      </c>
      <c r="AB72" s="101" t="s">
        <v>1678</v>
      </c>
      <c r="AC72" s="101" t="s">
        <v>2881</v>
      </c>
      <c r="AD72" s="331" t="s">
        <v>2880</v>
      </c>
      <c r="AE72" s="235" t="s">
        <v>2876</v>
      </c>
      <c r="AF72" s="65">
        <f t="shared" si="2"/>
        <v>11</v>
      </c>
      <c r="AG72" s="65"/>
      <c r="AH72" s="65"/>
      <c r="AI72" s="65"/>
      <c r="AJ72" s="65"/>
    </row>
    <row r="73" spans="1:36" ht="45">
      <c r="A73" s="93"/>
      <c r="B73" s="47" t="s">
        <v>176</v>
      </c>
      <c r="C73" s="65" t="s">
        <v>2445</v>
      </c>
      <c r="D73" s="101" t="s">
        <v>8983</v>
      </c>
      <c r="E73" s="100" t="s">
        <v>166</v>
      </c>
      <c r="F73" s="65" t="s">
        <v>8983</v>
      </c>
      <c r="G73" s="65" t="s">
        <v>2189</v>
      </c>
      <c r="H73" s="65" t="s">
        <v>8233</v>
      </c>
      <c r="I73" s="101" t="s">
        <v>8987</v>
      </c>
      <c r="J73" s="65" t="s">
        <v>8988</v>
      </c>
      <c r="K73" s="47" t="s">
        <v>8989</v>
      </c>
      <c r="L73" s="65" t="s">
        <v>392</v>
      </c>
      <c r="M73" s="65" t="s">
        <v>5</v>
      </c>
      <c r="N73" s="65">
        <v>84107</v>
      </c>
      <c r="O73" s="65"/>
      <c r="P73" s="159">
        <v>40.632615166947801</v>
      </c>
      <c r="Q73" s="160">
        <v>-111.878552199963</v>
      </c>
      <c r="R73" s="127">
        <v>600</v>
      </c>
      <c r="S73" s="149"/>
      <c r="T73" s="65"/>
      <c r="U73" s="65" t="s">
        <v>8983</v>
      </c>
      <c r="V73" s="65" t="s">
        <v>8987</v>
      </c>
      <c r="W73" s="65" t="s">
        <v>8984</v>
      </c>
      <c r="X73" s="65" t="s">
        <v>1713</v>
      </c>
      <c r="Y73" s="65" t="s">
        <v>5</v>
      </c>
      <c r="Z73" s="65" t="s">
        <v>8245</v>
      </c>
      <c r="AA73" s="120">
        <v>45689</v>
      </c>
      <c r="AB73" s="65" t="s">
        <v>8985</v>
      </c>
      <c r="AC73" s="65"/>
      <c r="AD73" s="1" t="s">
        <v>8986</v>
      </c>
      <c r="AE73" s="373"/>
      <c r="AF73" s="65">
        <f t="shared" si="2"/>
        <v>18</v>
      </c>
      <c r="AG73" s="65"/>
      <c r="AH73" s="65"/>
      <c r="AI73" s="65"/>
      <c r="AJ73" s="65"/>
    </row>
    <row r="74" spans="1:36" ht="120">
      <c r="A74" s="93">
        <v>5070</v>
      </c>
      <c r="B74" s="100" t="s">
        <v>176</v>
      </c>
      <c r="C74" s="101" t="s">
        <v>2445</v>
      </c>
      <c r="D74" s="101" t="s">
        <v>2882</v>
      </c>
      <c r="E74" s="100" t="s">
        <v>166</v>
      </c>
      <c r="F74" s="101" t="s">
        <v>2882</v>
      </c>
      <c r="G74" s="101" t="s">
        <v>2471</v>
      </c>
      <c r="H74" s="101" t="s">
        <v>2472</v>
      </c>
      <c r="I74" t="s">
        <v>2883</v>
      </c>
      <c r="J74" s="101" t="s">
        <v>2884</v>
      </c>
      <c r="K74" s="100" t="s">
        <v>2885</v>
      </c>
      <c r="L74" s="101" t="s">
        <v>172</v>
      </c>
      <c r="M74" s="101" t="s">
        <v>5</v>
      </c>
      <c r="N74" s="101">
        <v>92081</v>
      </c>
      <c r="O74" s="101" t="s">
        <v>2886</v>
      </c>
      <c r="P74" s="102">
        <v>33.130000000000003</v>
      </c>
      <c r="Q74" s="102">
        <v>-117.24</v>
      </c>
      <c r="R74" s="102">
        <v>121</v>
      </c>
      <c r="S74" s="102"/>
      <c r="T74" s="101"/>
      <c r="U74" s="101" t="s">
        <v>2882</v>
      </c>
      <c r="V74" t="s">
        <v>2883</v>
      </c>
      <c r="W74" s="101" t="s">
        <v>2885</v>
      </c>
      <c r="X74" s="101" t="s">
        <v>172</v>
      </c>
      <c r="Y74" s="101" t="s">
        <v>5</v>
      </c>
      <c r="Z74" s="101" t="s">
        <v>662</v>
      </c>
      <c r="AA74" s="103">
        <v>44774</v>
      </c>
      <c r="AB74" s="101" t="s">
        <v>2887</v>
      </c>
      <c r="AC74" s="101" t="s">
        <v>2889</v>
      </c>
      <c r="AD74" s="332" t="s">
        <v>2888</v>
      </c>
      <c r="AE74" s="235" t="s">
        <v>2890</v>
      </c>
      <c r="AF74" s="65">
        <f t="shared" si="2"/>
        <v>26</v>
      </c>
      <c r="AG74" s="65"/>
      <c r="AH74" s="65"/>
      <c r="AI74" s="65"/>
      <c r="AJ74" s="65"/>
    </row>
    <row r="75" spans="1:36" ht="90">
      <c r="A75" s="93">
        <v>5073</v>
      </c>
      <c r="B75" s="47" t="s">
        <v>176</v>
      </c>
      <c r="C75" s="65" t="s">
        <v>2445</v>
      </c>
      <c r="D75" s="65" t="s">
        <v>1872</v>
      </c>
      <c r="E75" s="47" t="s">
        <v>166</v>
      </c>
      <c r="F75" s="65" t="s">
        <v>2905</v>
      </c>
      <c r="G75" s="65" t="s">
        <v>2471</v>
      </c>
      <c r="H75" s="65" t="s">
        <v>2472</v>
      </c>
      <c r="I75" s="65" t="s">
        <v>1875</v>
      </c>
      <c r="J75" s="65" t="s">
        <v>2906</v>
      </c>
      <c r="K75" s="47" t="s">
        <v>2907</v>
      </c>
      <c r="L75" s="65" t="s">
        <v>444</v>
      </c>
      <c r="M75" s="65" t="s">
        <v>5</v>
      </c>
      <c r="N75" s="65">
        <v>48197</v>
      </c>
      <c r="O75" s="65" t="s">
        <v>2908</v>
      </c>
      <c r="P75" s="159">
        <v>42.202821145924503</v>
      </c>
      <c r="Q75" s="160">
        <v>-83.557561643049098</v>
      </c>
      <c r="R75" s="127">
        <v>900</v>
      </c>
      <c r="S75" s="364"/>
      <c r="T75" s="65"/>
      <c r="U75" s="65" t="s">
        <v>1872</v>
      </c>
      <c r="V75" s="65" t="s">
        <v>1875</v>
      </c>
      <c r="W75" s="65" t="s">
        <v>2897</v>
      </c>
      <c r="X75" s="65" t="s">
        <v>444</v>
      </c>
      <c r="Y75" s="65" t="s">
        <v>5</v>
      </c>
      <c r="Z75" s="65" t="s">
        <v>2455</v>
      </c>
      <c r="AA75" s="120">
        <v>44418</v>
      </c>
      <c r="AB75" s="65" t="s">
        <v>2909</v>
      </c>
      <c r="AC75" s="65" t="s">
        <v>2910</v>
      </c>
      <c r="AD75" s="65" t="s">
        <v>2899</v>
      </c>
      <c r="AE75" s="235" t="s">
        <v>2911</v>
      </c>
      <c r="AF75" s="65">
        <f t="shared" si="2"/>
        <v>19</v>
      </c>
      <c r="AG75" s="65"/>
      <c r="AH75" s="65"/>
      <c r="AI75" s="65"/>
      <c r="AJ75" s="65"/>
    </row>
    <row r="76" spans="1:36" ht="60">
      <c r="A76" s="93">
        <v>5072</v>
      </c>
      <c r="B76" s="47" t="s">
        <v>201</v>
      </c>
      <c r="C76" s="65" t="s">
        <v>2445</v>
      </c>
      <c r="D76" s="65" t="s">
        <v>1872</v>
      </c>
      <c r="E76" s="47" t="s">
        <v>178</v>
      </c>
      <c r="F76" s="65" t="s">
        <v>2673</v>
      </c>
      <c r="G76" s="65" t="s">
        <v>2471</v>
      </c>
      <c r="H76" s="65" t="s">
        <v>2472</v>
      </c>
      <c r="I76" t="s">
        <v>2896</v>
      </c>
      <c r="J76" s="65" t="s">
        <v>2673</v>
      </c>
      <c r="K76" s="47" t="s">
        <v>1689</v>
      </c>
      <c r="L76" s="65" t="s">
        <v>314</v>
      </c>
      <c r="M76" s="65" t="s">
        <v>5</v>
      </c>
      <c r="N76" s="65" t="s">
        <v>2902</v>
      </c>
      <c r="O76" s="65" t="s">
        <v>1678</v>
      </c>
      <c r="P76" s="159">
        <v>35.46</v>
      </c>
      <c r="Q76" s="102">
        <v>-89.4</v>
      </c>
      <c r="R76" s="127" t="s">
        <v>9143</v>
      </c>
      <c r="S76" s="365">
        <v>43</v>
      </c>
      <c r="T76" s="65" t="s">
        <v>1690</v>
      </c>
      <c r="U76" s="65" t="s">
        <v>2903</v>
      </c>
      <c r="V76" t="s">
        <v>2896</v>
      </c>
      <c r="W76" s="65" t="s">
        <v>2897</v>
      </c>
      <c r="X76" s="65" t="s">
        <v>444</v>
      </c>
      <c r="Y76" s="65" t="s">
        <v>5</v>
      </c>
      <c r="Z76" s="65" t="s">
        <v>662</v>
      </c>
      <c r="AA76" s="120">
        <v>44777</v>
      </c>
      <c r="AB76" s="65" t="s">
        <v>2904</v>
      </c>
      <c r="AC76" s="65" t="s">
        <v>1678</v>
      </c>
      <c r="AD76" s="65" t="s">
        <v>2899</v>
      </c>
      <c r="AE76" s="235" t="s">
        <v>2901</v>
      </c>
      <c r="AF76" s="65">
        <f t="shared" si="2"/>
        <v>19</v>
      </c>
      <c r="AG76" s="65"/>
      <c r="AH76" s="65"/>
      <c r="AI76" s="65"/>
      <c r="AJ76" s="65"/>
    </row>
    <row r="77" spans="1:36" ht="261.95" customHeight="1">
      <c r="A77" s="93">
        <v>5071</v>
      </c>
      <c r="B77" s="47" t="s">
        <v>201</v>
      </c>
      <c r="C77" s="65" t="s">
        <v>2445</v>
      </c>
      <c r="D77" s="337" t="s">
        <v>1872</v>
      </c>
      <c r="E77" s="399" t="s">
        <v>178</v>
      </c>
      <c r="F77" s="337" t="s">
        <v>2891</v>
      </c>
      <c r="G77" s="65" t="s">
        <v>2471</v>
      </c>
      <c r="H77" s="65" t="s">
        <v>2472</v>
      </c>
      <c r="I77" s="349" t="s">
        <v>2892</v>
      </c>
      <c r="J77" s="337" t="s">
        <v>2893</v>
      </c>
      <c r="K77" s="337" t="s">
        <v>2894</v>
      </c>
      <c r="L77" s="337" t="s">
        <v>217</v>
      </c>
      <c r="M77" s="337" t="s">
        <v>6</v>
      </c>
      <c r="N77" s="337"/>
      <c r="O77" s="337"/>
      <c r="P77" s="342">
        <v>43.482725000000002</v>
      </c>
      <c r="Q77" s="342">
        <v>-79.668475000000001</v>
      </c>
      <c r="R77" s="127" t="s">
        <v>9127</v>
      </c>
      <c r="S77" s="364">
        <f>2000000/78/1000</f>
        <v>25.641025641025642</v>
      </c>
      <c r="T77" s="65" t="s">
        <v>2895</v>
      </c>
      <c r="U77" s="65" t="s">
        <v>1872</v>
      </c>
      <c r="V77" s="1" t="s">
        <v>2896</v>
      </c>
      <c r="W77" s="65" t="s">
        <v>2897</v>
      </c>
      <c r="X77" s="65" t="s">
        <v>444</v>
      </c>
      <c r="Y77" s="65" t="s">
        <v>5</v>
      </c>
      <c r="Z77" s="65" t="s">
        <v>174</v>
      </c>
      <c r="AA77" s="120">
        <v>45289</v>
      </c>
      <c r="AB77" s="349" t="s">
        <v>2898</v>
      </c>
      <c r="AC77" s="254" t="s">
        <v>2900</v>
      </c>
      <c r="AD77" s="65" t="s">
        <v>2899</v>
      </c>
      <c r="AE77" s="235" t="s">
        <v>2901</v>
      </c>
      <c r="AF77" s="65">
        <f t="shared" si="2"/>
        <v>19</v>
      </c>
      <c r="AG77" s="65"/>
      <c r="AH77" s="65"/>
      <c r="AI77" s="65"/>
      <c r="AJ77" s="65"/>
    </row>
    <row r="78" spans="1:36" ht="75">
      <c r="A78" s="61">
        <v>5180</v>
      </c>
      <c r="B78" s="47" t="s">
        <v>201</v>
      </c>
      <c r="C78" s="47" t="s">
        <v>2445</v>
      </c>
      <c r="D78" s="65" t="s">
        <v>8814</v>
      </c>
      <c r="E78" s="47" t="s">
        <v>166</v>
      </c>
      <c r="F78" s="65" t="s">
        <v>8814</v>
      </c>
      <c r="G78" s="65" t="s">
        <v>2189</v>
      </c>
      <c r="H78" s="65" t="s">
        <v>2472</v>
      </c>
      <c r="I78" s="444" t="s">
        <v>8817</v>
      </c>
      <c r="J78" s="65" t="s">
        <v>8816</v>
      </c>
      <c r="K78" s="65" t="s">
        <v>8815</v>
      </c>
      <c r="L78" s="47" t="s">
        <v>1022</v>
      </c>
      <c r="M78" s="47" t="s">
        <v>5</v>
      </c>
      <c r="N78" s="47">
        <v>53177</v>
      </c>
      <c r="O78" s="65"/>
      <c r="P78" s="159">
        <v>42.673919048166802</v>
      </c>
      <c r="Q78" s="160">
        <v>-87.922770196830896</v>
      </c>
      <c r="R78" s="127" t="s">
        <v>9144</v>
      </c>
      <c r="S78" s="149"/>
      <c r="T78" s="65"/>
      <c r="U78" s="65" t="s">
        <v>8818</v>
      </c>
      <c r="V78" s="65" t="s">
        <v>8817</v>
      </c>
      <c r="W78" s="101" t="s">
        <v>8819</v>
      </c>
      <c r="X78" s="65"/>
      <c r="Y78" s="65" t="s">
        <v>3646</v>
      </c>
      <c r="Z78" s="65" t="s">
        <v>8245</v>
      </c>
      <c r="AA78" s="120">
        <v>45667</v>
      </c>
      <c r="AB78" s="65" t="s">
        <v>8822</v>
      </c>
      <c r="AC78" s="65"/>
      <c r="AD78" s="1" t="s">
        <v>8820</v>
      </c>
      <c r="AE78" s="326" t="s">
        <v>8821</v>
      </c>
      <c r="AF78" s="65">
        <f t="shared" si="2"/>
        <v>25</v>
      </c>
      <c r="AG78" s="65"/>
      <c r="AH78" s="65"/>
      <c r="AI78" s="65"/>
      <c r="AJ78" s="65"/>
    </row>
    <row r="79" spans="1:36" ht="75">
      <c r="A79" s="93">
        <v>5181</v>
      </c>
      <c r="B79" s="47" t="s">
        <v>201</v>
      </c>
      <c r="C79" s="65" t="s">
        <v>2445</v>
      </c>
      <c r="D79" s="101" t="s">
        <v>8814</v>
      </c>
      <c r="E79" s="100" t="s">
        <v>166</v>
      </c>
      <c r="F79" s="65" t="s">
        <v>8814</v>
      </c>
      <c r="G79" s="65" t="s">
        <v>2189</v>
      </c>
      <c r="H79" s="65" t="s">
        <v>2472</v>
      </c>
      <c r="I79" s="1086" t="s">
        <v>8824</v>
      </c>
      <c r="J79" s="65" t="s">
        <v>8823</v>
      </c>
      <c r="K79" s="47" t="s">
        <v>1147</v>
      </c>
      <c r="L79" s="65" t="s">
        <v>949</v>
      </c>
      <c r="M79" s="65" t="s">
        <v>5</v>
      </c>
      <c r="N79" s="65">
        <v>44481</v>
      </c>
      <c r="O79" s="65"/>
      <c r="P79" s="159">
        <v>41.895025394114199</v>
      </c>
      <c r="Q79" s="160">
        <v>-80.801850377468099</v>
      </c>
      <c r="R79" s="127"/>
      <c r="S79" s="149"/>
      <c r="T79" s="65"/>
      <c r="U79" s="65" t="s">
        <v>8818</v>
      </c>
      <c r="V79" s="65" t="s">
        <v>8817</v>
      </c>
      <c r="W79" s="101" t="s">
        <v>8819</v>
      </c>
      <c r="X79" s="65"/>
      <c r="Y79" s="65" t="s">
        <v>3646</v>
      </c>
      <c r="Z79" s="65" t="s">
        <v>8245</v>
      </c>
      <c r="AA79" s="120">
        <v>45668</v>
      </c>
      <c r="AB79" s="65" t="s">
        <v>8822</v>
      </c>
      <c r="AC79" s="65"/>
      <c r="AD79" s="1" t="s">
        <v>8820</v>
      </c>
      <c r="AE79" s="326" t="s">
        <v>8821</v>
      </c>
      <c r="AF79" s="65">
        <f t="shared" si="2"/>
        <v>25</v>
      </c>
      <c r="AG79" s="65"/>
      <c r="AH79" s="65"/>
      <c r="AI79" s="65"/>
      <c r="AJ79" s="65"/>
    </row>
    <row r="80" spans="1:36" ht="64.5">
      <c r="A80" s="93">
        <v>5074</v>
      </c>
      <c r="B80" s="47" t="s">
        <v>201</v>
      </c>
      <c r="C80" s="65" t="s">
        <v>2445</v>
      </c>
      <c r="D80" s="65" t="s">
        <v>2912</v>
      </c>
      <c r="E80" s="47" t="s">
        <v>178</v>
      </c>
      <c r="F80" s="65" t="s">
        <v>2913</v>
      </c>
      <c r="G80" s="101" t="s">
        <v>2471</v>
      </c>
      <c r="H80" s="65" t="s">
        <v>2516</v>
      </c>
      <c r="I80" s="265" t="s">
        <v>2914</v>
      </c>
      <c r="J80" t="s">
        <v>2915</v>
      </c>
      <c r="K80" t="s">
        <v>2916</v>
      </c>
      <c r="L80" t="s">
        <v>217</v>
      </c>
      <c r="M80" t="s">
        <v>6</v>
      </c>
      <c r="N80" t="s">
        <v>2918</v>
      </c>
      <c r="O80"/>
      <c r="P80">
        <v>43.016798266099997</v>
      </c>
      <c r="Q80">
        <v>-79.114140210100004</v>
      </c>
      <c r="R80" t="s">
        <v>9085</v>
      </c>
      <c r="S80" s="372"/>
      <c r="T80" s="65"/>
      <c r="U80" s="65" t="s">
        <v>2919</v>
      </c>
      <c r="V80" s="65" t="s">
        <v>1912</v>
      </c>
      <c r="W80" s="65" t="s">
        <v>1877</v>
      </c>
      <c r="X80" s="65" t="s">
        <v>444</v>
      </c>
      <c r="Y80" s="65" t="s">
        <v>5</v>
      </c>
      <c r="Z80" s="65" t="s">
        <v>8331</v>
      </c>
      <c r="AA80" s="120" t="s">
        <v>8332</v>
      </c>
      <c r="AB80" s="268" t="s">
        <v>2920</v>
      </c>
      <c r="AC80" s="65"/>
      <c r="AD80" s="65" t="s">
        <v>2921</v>
      </c>
      <c r="AE80" s="373"/>
      <c r="AF80" s="65">
        <f t="shared" si="2"/>
        <v>20</v>
      </c>
      <c r="AG80" s="65"/>
      <c r="AH80" s="65"/>
      <c r="AI80" s="65"/>
      <c r="AJ80" s="65"/>
    </row>
    <row r="81" spans="1:36" ht="90">
      <c r="A81" s="93">
        <v>5075</v>
      </c>
      <c r="B81" s="47" t="s">
        <v>176</v>
      </c>
      <c r="C81" s="65" t="s">
        <v>2445</v>
      </c>
      <c r="D81" s="65" t="s">
        <v>2922</v>
      </c>
      <c r="E81" s="47" t="s">
        <v>178</v>
      </c>
      <c r="F81" s="65" t="s">
        <v>2923</v>
      </c>
      <c r="G81" s="65" t="s">
        <v>2471</v>
      </c>
      <c r="H81" s="65" t="s">
        <v>2472</v>
      </c>
      <c r="I81" s="65" t="s">
        <v>1912</v>
      </c>
      <c r="J81" s="65" t="s">
        <v>2924</v>
      </c>
      <c r="K81" s="47" t="s">
        <v>2925</v>
      </c>
      <c r="L81" s="65" t="s">
        <v>444</v>
      </c>
      <c r="M81" s="65" t="s">
        <v>5</v>
      </c>
      <c r="N81" s="65" t="s">
        <v>2926</v>
      </c>
      <c r="O81" s="65" t="s">
        <v>2927</v>
      </c>
      <c r="P81" s="159">
        <v>42.156027609958301</v>
      </c>
      <c r="Q81" s="160">
        <v>-83.240124544895096</v>
      </c>
      <c r="R81" s="127">
        <v>107</v>
      </c>
      <c r="S81" s="364"/>
      <c r="T81" s="65"/>
      <c r="U81" s="65" t="s">
        <v>2919</v>
      </c>
      <c r="V81" s="65" t="s">
        <v>1912</v>
      </c>
      <c r="W81" s="65" t="s">
        <v>1877</v>
      </c>
      <c r="X81" s="65" t="s">
        <v>444</v>
      </c>
      <c r="Y81" s="65" t="s">
        <v>5</v>
      </c>
      <c r="Z81" s="65" t="s">
        <v>2455</v>
      </c>
      <c r="AA81" s="120">
        <v>44418</v>
      </c>
      <c r="AB81" s="65" t="s">
        <v>2928</v>
      </c>
      <c r="AC81" s="65" t="s">
        <v>2930</v>
      </c>
      <c r="AD81" s="331" t="s">
        <v>2929</v>
      </c>
      <c r="AE81" s="235" t="s">
        <v>2911</v>
      </c>
      <c r="AF81" s="65">
        <f t="shared" si="2"/>
        <v>29</v>
      </c>
      <c r="AG81" s="65"/>
      <c r="AH81" s="65"/>
      <c r="AI81" s="65"/>
      <c r="AJ81" s="65"/>
    </row>
    <row r="82" spans="1:36" ht="180">
      <c r="A82" s="93">
        <v>5076</v>
      </c>
      <c r="B82" s="47" t="s">
        <v>201</v>
      </c>
      <c r="C82" s="47" t="s">
        <v>2445</v>
      </c>
      <c r="D82" s="65" t="s">
        <v>1130</v>
      </c>
      <c r="E82" s="47" t="s">
        <v>166</v>
      </c>
      <c r="F82" s="65" t="s">
        <v>2931</v>
      </c>
      <c r="G82" s="65" t="s">
        <v>2471</v>
      </c>
      <c r="H82" s="47" t="s">
        <v>1568</v>
      </c>
      <c r="I82" s="65" t="s">
        <v>1132</v>
      </c>
      <c r="J82" s="65" t="s">
        <v>1920</v>
      </c>
      <c r="K82" s="65" t="s">
        <v>1921</v>
      </c>
      <c r="L82" s="47" t="s">
        <v>863</v>
      </c>
      <c r="M82" s="47" t="s">
        <v>5</v>
      </c>
      <c r="N82" s="47"/>
      <c r="O82" s="47"/>
      <c r="P82" s="90">
        <v>41.245030505177603</v>
      </c>
      <c r="Q82" s="90">
        <v>-87.866012795943206</v>
      </c>
      <c r="R82" s="367" t="s">
        <v>9121</v>
      </c>
      <c r="S82" s="367">
        <v>10</v>
      </c>
      <c r="T82" s="65" t="s">
        <v>848</v>
      </c>
      <c r="U82" s="65" t="s">
        <v>1134</v>
      </c>
      <c r="V82" s="247" t="s">
        <v>1135</v>
      </c>
      <c r="W82" s="65" t="s">
        <v>1136</v>
      </c>
      <c r="X82" s="47" t="s">
        <v>1137</v>
      </c>
      <c r="Y82" s="47" t="s">
        <v>1138</v>
      </c>
      <c r="Z82" s="47" t="s">
        <v>174</v>
      </c>
      <c r="AA82" s="59">
        <v>45289</v>
      </c>
      <c r="AB82" s="118" t="s">
        <v>1922</v>
      </c>
      <c r="AC82" s="65" t="s">
        <v>1924</v>
      </c>
      <c r="AD82" s="334" t="s">
        <v>1923</v>
      </c>
      <c r="AE82" s="235" t="s">
        <v>2932</v>
      </c>
      <c r="AF82" s="65">
        <f t="shared" si="2"/>
        <v>27</v>
      </c>
      <c r="AG82" s="65"/>
      <c r="AH82" s="65"/>
      <c r="AI82" s="65"/>
      <c r="AJ82" s="65"/>
    </row>
    <row r="83" spans="1:36" ht="60">
      <c r="A83" s="93">
        <v>5077</v>
      </c>
      <c r="B83" s="47" t="s">
        <v>176</v>
      </c>
      <c r="C83" s="65" t="s">
        <v>2445</v>
      </c>
      <c r="D83" s="65" t="s">
        <v>2933</v>
      </c>
      <c r="E83" s="47" t="s">
        <v>166</v>
      </c>
      <c r="F83" s="65" t="s">
        <v>2934</v>
      </c>
      <c r="G83" s="65" t="s">
        <v>2471</v>
      </c>
      <c r="H83" s="65" t="s">
        <v>2472</v>
      </c>
      <c r="I83" t="s">
        <v>2935</v>
      </c>
      <c r="J83" s="65" t="s">
        <v>2936</v>
      </c>
      <c r="K83" s="47" t="s">
        <v>2937</v>
      </c>
      <c r="L83" s="65" t="s">
        <v>870</v>
      </c>
      <c r="M83" s="65" t="s">
        <v>5</v>
      </c>
      <c r="N83" s="65">
        <v>30076</v>
      </c>
      <c r="O83" s="65" t="s">
        <v>2938</v>
      </c>
      <c r="P83" s="159">
        <v>34.0625855775804</v>
      </c>
      <c r="Q83" s="160">
        <v>-84.315704417356997</v>
      </c>
      <c r="R83" s="127">
        <v>38</v>
      </c>
      <c r="S83" s="370"/>
      <c r="T83" s="65"/>
      <c r="U83" s="65" t="s">
        <v>2939</v>
      </c>
      <c r="V83" s="65" t="s">
        <v>2935</v>
      </c>
      <c r="W83" s="65" t="s">
        <v>2940</v>
      </c>
      <c r="X83" s="65" t="s">
        <v>2940</v>
      </c>
      <c r="Y83" s="65" t="s">
        <v>960</v>
      </c>
      <c r="Z83" s="65"/>
      <c r="AA83" s="120"/>
      <c r="AB83" s="65" t="s">
        <v>2941</v>
      </c>
      <c r="AC83" s="65"/>
      <c r="AD83" s="65" t="s">
        <v>2942</v>
      </c>
      <c r="AE83" s="235" t="s">
        <v>2932</v>
      </c>
      <c r="AF83" s="65">
        <f t="shared" si="2"/>
        <v>22</v>
      </c>
      <c r="AG83" s="65"/>
      <c r="AH83" s="65"/>
      <c r="AI83" s="65"/>
      <c r="AJ83" s="65"/>
    </row>
    <row r="84" spans="1:36" ht="130.69999999999999" customHeight="1">
      <c r="A84" s="93">
        <v>5078</v>
      </c>
      <c r="B84" s="100" t="s">
        <v>176</v>
      </c>
      <c r="C84" s="101" t="s">
        <v>2445</v>
      </c>
      <c r="D84" s="101" t="s">
        <v>2943</v>
      </c>
      <c r="E84" s="100" t="s">
        <v>166</v>
      </c>
      <c r="F84" s="101" t="s">
        <v>2943</v>
      </c>
      <c r="G84" s="101" t="s">
        <v>2471</v>
      </c>
      <c r="H84" s="101" t="s">
        <v>2472</v>
      </c>
      <c r="I84" t="s">
        <v>2944</v>
      </c>
      <c r="J84" s="101" t="s">
        <v>2945</v>
      </c>
      <c r="K84" s="100" t="s">
        <v>1250</v>
      </c>
      <c r="L84" s="101" t="s">
        <v>172</v>
      </c>
      <c r="M84" s="101" t="s">
        <v>5</v>
      </c>
      <c r="N84" s="101">
        <v>94040</v>
      </c>
      <c r="O84" s="101" t="s">
        <v>2946</v>
      </c>
      <c r="P84" s="102">
        <v>37.380000000000003</v>
      </c>
      <c r="Q84" s="102">
        <v>-122.08</v>
      </c>
      <c r="R84" s="102">
        <v>120</v>
      </c>
      <c r="S84" s="102">
        <v>850</v>
      </c>
      <c r="T84" s="101" t="s">
        <v>2947</v>
      </c>
      <c r="U84" s="101" t="s">
        <v>2943</v>
      </c>
      <c r="V84" s="101" t="s">
        <v>2944</v>
      </c>
      <c r="W84" s="101" t="s">
        <v>2948</v>
      </c>
      <c r="X84" s="101" t="s">
        <v>2949</v>
      </c>
      <c r="Y84" s="101" t="s">
        <v>1138</v>
      </c>
      <c r="Z84" s="101" t="s">
        <v>662</v>
      </c>
      <c r="AA84" s="103">
        <v>44774</v>
      </c>
      <c r="AB84" s="101" t="s">
        <v>2950</v>
      </c>
      <c r="AC84" s="101" t="s">
        <v>1678</v>
      </c>
      <c r="AD84" s="331" t="s">
        <v>2951</v>
      </c>
      <c r="AE84" s="235" t="s">
        <v>2944</v>
      </c>
      <c r="AF84" s="65">
        <f t="shared" si="2"/>
        <v>30</v>
      </c>
      <c r="AG84" s="65"/>
      <c r="AH84" s="65"/>
      <c r="AI84" s="65"/>
      <c r="AJ84" s="65"/>
    </row>
    <row r="85" spans="1:36" ht="130.69999999999999" customHeight="1">
      <c r="A85" s="93">
        <v>5079</v>
      </c>
      <c r="B85" s="47" t="s">
        <v>176</v>
      </c>
      <c r="C85" s="65" t="s">
        <v>2445</v>
      </c>
      <c r="D85" s="65" t="s">
        <v>7641</v>
      </c>
      <c r="E85" s="47" t="s">
        <v>166</v>
      </c>
      <c r="F85" s="65" t="s">
        <v>7641</v>
      </c>
      <c r="G85" s="65" t="s">
        <v>8080</v>
      </c>
      <c r="H85" s="65" t="s">
        <v>8079</v>
      </c>
      <c r="I85" s="449" t="s">
        <v>7642</v>
      </c>
      <c r="J85" s="65" t="s">
        <v>7643</v>
      </c>
      <c r="K85" s="65" t="s">
        <v>846</v>
      </c>
      <c r="L85" s="58" t="s">
        <v>172</v>
      </c>
      <c r="M85" s="58" t="s">
        <v>5</v>
      </c>
      <c r="N85" s="58">
        <v>94538</v>
      </c>
      <c r="O85" s="47"/>
      <c r="P85" s="284">
        <v>37.478842012403597</v>
      </c>
      <c r="Q85" s="284">
        <v>-121.947703188213</v>
      </c>
      <c r="R85" s="445">
        <v>200</v>
      </c>
      <c r="S85" s="94"/>
      <c r="T85" s="68"/>
      <c r="U85" s="68" t="s">
        <v>7644</v>
      </c>
      <c r="V85" s="65" t="s">
        <v>7642</v>
      </c>
      <c r="W85" s="68" t="s">
        <v>7645</v>
      </c>
      <c r="X85" s="58" t="s">
        <v>1763</v>
      </c>
      <c r="Y85" s="58" t="s">
        <v>1138</v>
      </c>
      <c r="Z85" s="47" t="s">
        <v>8068</v>
      </c>
      <c r="AA85" s="59" t="s">
        <v>8123</v>
      </c>
      <c r="AB85" s="65" t="s">
        <v>7642</v>
      </c>
      <c r="AC85" s="68"/>
      <c r="AD85" s="65" t="s">
        <v>7646</v>
      </c>
      <c r="AE85" s="68"/>
      <c r="AF85" s="390">
        <f t="shared" si="2"/>
        <v>26</v>
      </c>
      <c r="AG85" s="68"/>
      <c r="AH85" s="6"/>
      <c r="AI85" s="65"/>
      <c r="AJ85" s="65" t="s">
        <v>7813</v>
      </c>
    </row>
    <row r="86" spans="1:36" ht="60" customHeight="1">
      <c r="A86" s="93">
        <v>5080</v>
      </c>
      <c r="B86" s="47" t="s">
        <v>398</v>
      </c>
      <c r="C86" s="65" t="s">
        <v>2445</v>
      </c>
      <c r="D86" s="65" t="s">
        <v>1931</v>
      </c>
      <c r="E86" s="47" t="s">
        <v>178</v>
      </c>
      <c r="F86" s="65" t="s">
        <v>2952</v>
      </c>
      <c r="G86" s="65" t="s">
        <v>2471</v>
      </c>
      <c r="H86" s="65" t="s">
        <v>2472</v>
      </c>
      <c r="I86" s="1" t="s">
        <v>1925</v>
      </c>
      <c r="J86" s="65" t="s">
        <v>1933</v>
      </c>
      <c r="K86" s="47" t="s">
        <v>1934</v>
      </c>
      <c r="L86" s="65" t="s">
        <v>949</v>
      </c>
      <c r="M86" s="65" t="s">
        <v>5</v>
      </c>
      <c r="N86" s="65">
        <v>43128</v>
      </c>
      <c r="O86" s="65"/>
      <c r="P86" s="159">
        <v>39.630107135506499</v>
      </c>
      <c r="Q86" s="160">
        <v>-83.565148093683803</v>
      </c>
      <c r="R86" s="127" t="s">
        <v>9123</v>
      </c>
      <c r="S86" s="365">
        <v>40</v>
      </c>
      <c r="T86" s="65" t="s">
        <v>848</v>
      </c>
      <c r="U86" s="65" t="s">
        <v>1935</v>
      </c>
      <c r="V86" s="1" t="s">
        <v>1925</v>
      </c>
      <c r="W86" s="65" t="s">
        <v>1936</v>
      </c>
      <c r="X86" s="65" t="s">
        <v>1233</v>
      </c>
      <c r="Y86" s="65" t="s">
        <v>1937</v>
      </c>
      <c r="Z86" s="65" t="s">
        <v>174</v>
      </c>
      <c r="AA86" s="120">
        <v>45088</v>
      </c>
      <c r="AB86" s="65" t="s">
        <v>2953</v>
      </c>
      <c r="AC86" s="65" t="s">
        <v>1940</v>
      </c>
      <c r="AD86" s="65" t="s">
        <v>2954</v>
      </c>
      <c r="AE86" s="235" t="s">
        <v>1925</v>
      </c>
      <c r="AF86" s="65">
        <f t="shared" si="2"/>
        <v>13</v>
      </c>
      <c r="AG86" s="65"/>
      <c r="AH86" s="65"/>
      <c r="AI86" s="65"/>
      <c r="AJ86" s="65"/>
    </row>
    <row r="87" spans="1:36" ht="135">
      <c r="A87" s="93">
        <v>5081</v>
      </c>
      <c r="B87" s="47" t="s">
        <v>176</v>
      </c>
      <c r="C87" s="47" t="s">
        <v>2445</v>
      </c>
      <c r="D87" s="65" t="s">
        <v>2955</v>
      </c>
      <c r="E87" s="47" t="s">
        <v>166</v>
      </c>
      <c r="F87" s="65" t="s">
        <v>2956</v>
      </c>
      <c r="G87" s="65" t="s">
        <v>2448</v>
      </c>
      <c r="H87" s="65" t="s">
        <v>1568</v>
      </c>
      <c r="I87" s="65" t="s">
        <v>2957</v>
      </c>
      <c r="J87" s="65" t="s">
        <v>2958</v>
      </c>
      <c r="K87" s="65" t="s">
        <v>1553</v>
      </c>
      <c r="L87" s="65" t="s">
        <v>771</v>
      </c>
      <c r="M87" s="47" t="s">
        <v>5</v>
      </c>
      <c r="N87" s="58">
        <v>28202</v>
      </c>
      <c r="O87" s="47" t="s">
        <v>2959</v>
      </c>
      <c r="P87" s="90">
        <v>29.7424134917134</v>
      </c>
      <c r="Q87" s="90">
        <v>-95.560475946623797</v>
      </c>
      <c r="R87" s="47">
        <v>850</v>
      </c>
      <c r="S87" s="65"/>
      <c r="T87" s="65"/>
      <c r="U87" s="65" t="s">
        <v>2955</v>
      </c>
      <c r="V87" s="65" t="s">
        <v>2957</v>
      </c>
      <c r="W87" s="68" t="s">
        <v>189</v>
      </c>
      <c r="X87" s="58" t="s">
        <v>190</v>
      </c>
      <c r="Y87" s="58" t="s">
        <v>5</v>
      </c>
      <c r="Z87" s="65" t="s">
        <v>174</v>
      </c>
      <c r="AA87" s="120">
        <v>45295</v>
      </c>
      <c r="AB87" s="65" t="s">
        <v>2960</v>
      </c>
      <c r="AC87" s="65"/>
      <c r="AD87" s="975" t="s">
        <v>2961</v>
      </c>
      <c r="AE87" s="96" t="s">
        <v>2962</v>
      </c>
      <c r="AF87" s="65">
        <f t="shared" si="2"/>
        <v>27</v>
      </c>
      <c r="AG87" s="65"/>
      <c r="AH87" s="65"/>
      <c r="AI87" s="65"/>
      <c r="AJ87" s="65"/>
    </row>
    <row r="88" spans="1:36" ht="136.35" customHeight="1">
      <c r="A88" s="93">
        <v>5082</v>
      </c>
      <c r="B88" s="47" t="s">
        <v>176</v>
      </c>
      <c r="C88" s="65" t="s">
        <v>2445</v>
      </c>
      <c r="D88" s="65" t="s">
        <v>2963</v>
      </c>
      <c r="E88" s="47" t="s">
        <v>178</v>
      </c>
      <c r="F88" s="65" t="s">
        <v>2964</v>
      </c>
      <c r="G88" s="65" t="s">
        <v>2448</v>
      </c>
      <c r="H88" s="65" t="s">
        <v>2449</v>
      </c>
      <c r="I88" s="65" t="s">
        <v>2965</v>
      </c>
      <c r="J88" s="65" t="s">
        <v>2966</v>
      </c>
      <c r="K88" s="47" t="s">
        <v>2967</v>
      </c>
      <c r="L88" s="65" t="s">
        <v>369</v>
      </c>
      <c r="M88" s="65" t="s">
        <v>5</v>
      </c>
      <c r="N88" s="65">
        <v>99212</v>
      </c>
      <c r="O88" s="65" t="s">
        <v>2968</v>
      </c>
      <c r="P88" s="159">
        <v>47.6625535891704</v>
      </c>
      <c r="Q88" s="160">
        <v>-117.327436546477</v>
      </c>
      <c r="R88" s="61">
        <v>180</v>
      </c>
      <c r="S88" s="365"/>
      <c r="T88" s="65"/>
      <c r="U88" s="65" t="s">
        <v>2969</v>
      </c>
      <c r="V88" s="65" t="s">
        <v>2965</v>
      </c>
      <c r="W88" s="65" t="s">
        <v>2967</v>
      </c>
      <c r="X88" s="65" t="s">
        <v>369</v>
      </c>
      <c r="Y88" s="65" t="s">
        <v>5</v>
      </c>
      <c r="Z88" s="65" t="s">
        <v>174</v>
      </c>
      <c r="AA88" s="120">
        <v>44801</v>
      </c>
      <c r="AB88" s="65" t="s">
        <v>2970</v>
      </c>
      <c r="AC88" s="65"/>
      <c r="AD88" s="363" t="s">
        <v>2971</v>
      </c>
      <c r="AE88" s="235" t="s">
        <v>2975</v>
      </c>
      <c r="AF88" s="65">
        <f t="shared" si="2"/>
        <v>9</v>
      </c>
      <c r="AG88" s="65" t="s">
        <v>2972</v>
      </c>
      <c r="AH88" s="65" t="s">
        <v>2973</v>
      </c>
      <c r="AI88" s="148" t="s">
        <v>2974</v>
      </c>
      <c r="AJ88" s="65"/>
    </row>
    <row r="89" spans="1:36" ht="90">
      <c r="A89" s="93">
        <v>5083</v>
      </c>
      <c r="B89" s="100" t="s">
        <v>176</v>
      </c>
      <c r="C89" s="65" t="s">
        <v>2445</v>
      </c>
      <c r="D89" s="101" t="s">
        <v>2976</v>
      </c>
      <c r="E89" s="100" t="s">
        <v>166</v>
      </c>
      <c r="F89" t="s">
        <v>2977</v>
      </c>
      <c r="G89" s="65" t="s">
        <v>2471</v>
      </c>
      <c r="H89" s="65" t="s">
        <v>2472</v>
      </c>
      <c r="I89" s="373" t="s">
        <v>2978</v>
      </c>
      <c r="J89" t="s">
        <v>2979</v>
      </c>
      <c r="K89" s="65" t="s">
        <v>2980</v>
      </c>
      <c r="L89" s="47" t="s">
        <v>444</v>
      </c>
      <c r="M89" s="47" t="s">
        <v>5</v>
      </c>
      <c r="N89" s="945" t="s">
        <v>2981</v>
      </c>
      <c r="O89" t="s">
        <v>2982</v>
      </c>
      <c r="P89" s="90">
        <v>42.5395873128289</v>
      </c>
      <c r="Q89" s="90">
        <v>-83.096896328835101</v>
      </c>
      <c r="R89" s="61">
        <v>25</v>
      </c>
      <c r="S89" s="161"/>
      <c r="T89" s="189"/>
      <c r="U89" s="65" t="s">
        <v>2976</v>
      </c>
      <c r="V89" s="373" t="s">
        <v>2978</v>
      </c>
      <c r="W89" s="65" t="s">
        <v>2980</v>
      </c>
      <c r="X89" s="101" t="s">
        <v>444</v>
      </c>
      <c r="Y89" s="101" t="s">
        <v>5</v>
      </c>
      <c r="Z89" s="101" t="s">
        <v>318</v>
      </c>
      <c r="AA89" s="59">
        <v>45464</v>
      </c>
      <c r="AB89" s="120" t="s">
        <v>319</v>
      </c>
      <c r="AC89" s="65"/>
      <c r="AD89" s="363" t="s">
        <v>8402</v>
      </c>
      <c r="AE89" s="444"/>
      <c r="AF89" s="65">
        <f t="shared" si="2"/>
        <v>28</v>
      </c>
      <c r="AG89" t="s">
        <v>2983</v>
      </c>
      <c r="AH89" t="s">
        <v>2984</v>
      </c>
      <c r="AI89" t="s">
        <v>2985</v>
      </c>
      <c r="AJ89" s="65"/>
    </row>
    <row r="90" spans="1:36" ht="75">
      <c r="A90" s="93">
        <v>5084</v>
      </c>
      <c r="B90" s="47" t="s">
        <v>163</v>
      </c>
      <c r="C90" s="65" t="s">
        <v>2445</v>
      </c>
      <c r="D90" s="65" t="s">
        <v>2986</v>
      </c>
      <c r="E90" s="47" t="s">
        <v>166</v>
      </c>
      <c r="F90" s="65"/>
      <c r="G90" s="65" t="s">
        <v>2448</v>
      </c>
      <c r="H90" s="65" t="s">
        <v>2449</v>
      </c>
      <c r="I90" s="65" t="s">
        <v>2987</v>
      </c>
      <c r="J90" s="65" t="s">
        <v>2988</v>
      </c>
      <c r="K90" s="47" t="s">
        <v>2989</v>
      </c>
      <c r="L90" s="65" t="s">
        <v>771</v>
      </c>
      <c r="M90" s="65" t="s">
        <v>5</v>
      </c>
      <c r="N90" s="65">
        <v>78613</v>
      </c>
      <c r="O90" s="65" t="s">
        <v>2990</v>
      </c>
      <c r="P90" s="159">
        <v>30.499971780284501</v>
      </c>
      <c r="Q90" s="160">
        <v>-97.799590789392994</v>
      </c>
      <c r="R90" s="127">
        <v>60</v>
      </c>
      <c r="S90" s="370"/>
      <c r="T90" s="65"/>
      <c r="U90" s="65" t="s">
        <v>2986</v>
      </c>
      <c r="V90" s="65" t="s">
        <v>2987</v>
      </c>
      <c r="W90" s="65" t="s">
        <v>2989</v>
      </c>
      <c r="X90" s="65" t="s">
        <v>771</v>
      </c>
      <c r="Y90" s="65" t="s">
        <v>5</v>
      </c>
      <c r="Z90" s="65"/>
      <c r="AA90" s="120"/>
      <c r="AB90" s="65" t="s">
        <v>2991</v>
      </c>
      <c r="AC90" s="65" t="s">
        <v>2993</v>
      </c>
      <c r="AD90" s="541" t="s">
        <v>2992</v>
      </c>
      <c r="AE90" s="235" t="s">
        <v>2994</v>
      </c>
      <c r="AF90" s="65">
        <f t="shared" si="2"/>
        <v>21</v>
      </c>
      <c r="AG90" s="65"/>
      <c r="AH90" s="65"/>
      <c r="AI90" s="65"/>
      <c r="AJ90" s="65"/>
    </row>
    <row r="91" spans="1:36" ht="45">
      <c r="A91" s="93">
        <v>5085</v>
      </c>
      <c r="B91" s="47" t="s">
        <v>176</v>
      </c>
      <c r="C91" s="65" t="s">
        <v>2445</v>
      </c>
      <c r="D91" s="65" t="s">
        <v>2995</v>
      </c>
      <c r="E91" s="47" t="s">
        <v>178</v>
      </c>
      <c r="F91" s="65" t="s">
        <v>2995</v>
      </c>
      <c r="G91" s="65" t="s">
        <v>2448</v>
      </c>
      <c r="H91" s="65" t="s">
        <v>2483</v>
      </c>
      <c r="I91" s="65" t="s">
        <v>2996</v>
      </c>
      <c r="J91" s="65" t="s">
        <v>2997</v>
      </c>
      <c r="K91" s="47" t="s">
        <v>1813</v>
      </c>
      <c r="L91" s="65" t="s">
        <v>771</v>
      </c>
      <c r="M91" s="65" t="s">
        <v>5</v>
      </c>
      <c r="N91" s="65">
        <v>75074</v>
      </c>
      <c r="O91" s="65" t="s">
        <v>2998</v>
      </c>
      <c r="P91" s="159">
        <v>33.010252819351201</v>
      </c>
      <c r="Q91" s="160">
        <v>-96.689178459704806</v>
      </c>
      <c r="R91" s="127">
        <v>4</v>
      </c>
      <c r="S91" s="364"/>
      <c r="T91" s="65"/>
      <c r="U91" s="65" t="s">
        <v>2995</v>
      </c>
      <c r="V91" s="65" t="s">
        <v>2996</v>
      </c>
      <c r="W91" s="65" t="s">
        <v>1813</v>
      </c>
      <c r="X91" s="65" t="s">
        <v>771</v>
      </c>
      <c r="Y91" s="65" t="s">
        <v>5</v>
      </c>
      <c r="Z91" s="65" t="s">
        <v>2455</v>
      </c>
      <c r="AA91" s="120">
        <v>44418</v>
      </c>
      <c r="AB91" s="65" t="s">
        <v>2999</v>
      </c>
      <c r="AC91" s="65" t="s">
        <v>3001</v>
      </c>
      <c r="AD91" s="65" t="s">
        <v>3000</v>
      </c>
      <c r="AE91" s="235" t="s">
        <v>2996</v>
      </c>
      <c r="AF91" s="65">
        <f t="shared" si="2"/>
        <v>14</v>
      </c>
      <c r="AG91" s="65"/>
      <c r="AH91" s="65"/>
      <c r="AI91" s="65"/>
      <c r="AJ91" s="65"/>
    </row>
    <row r="92" spans="1:36" ht="75">
      <c r="A92" s="93">
        <v>5086</v>
      </c>
      <c r="B92" s="47" t="s">
        <v>201</v>
      </c>
      <c r="C92" s="65" t="s">
        <v>2445</v>
      </c>
      <c r="D92" s="65" t="s">
        <v>3002</v>
      </c>
      <c r="E92" s="47" t="s">
        <v>166</v>
      </c>
      <c r="F92" s="65" t="s">
        <v>3002</v>
      </c>
      <c r="G92" s="65" t="s">
        <v>2448</v>
      </c>
      <c r="H92" s="65" t="s">
        <v>2449</v>
      </c>
      <c r="I92" s="65" t="s">
        <v>3003</v>
      </c>
      <c r="J92" s="268" t="s">
        <v>3004</v>
      </c>
      <c r="K92" s="273" t="s">
        <v>3005</v>
      </c>
      <c r="L92" s="273" t="s">
        <v>736</v>
      </c>
      <c r="M92" s="273" t="s">
        <v>5</v>
      </c>
      <c r="N92" s="65">
        <v>36832</v>
      </c>
      <c r="O92" s="65"/>
      <c r="P92" s="273">
        <v>32.552882619999998</v>
      </c>
      <c r="Q92" s="273">
        <v>-85.537348120000004</v>
      </c>
      <c r="R92" s="273">
        <v>30</v>
      </c>
      <c r="S92" s="365"/>
      <c r="T92" s="65"/>
      <c r="U92" s="65" t="s">
        <v>3006</v>
      </c>
      <c r="V92" s="65" t="s">
        <v>3003</v>
      </c>
      <c r="W92" s="273" t="s">
        <v>3007</v>
      </c>
      <c r="X92"/>
      <c r="Y92" s="268" t="s">
        <v>1960</v>
      </c>
      <c r="Z92" s="65" t="s">
        <v>174</v>
      </c>
      <c r="AA92" s="120">
        <v>45305</v>
      </c>
      <c r="AB92" s="268" t="s">
        <v>3008</v>
      </c>
      <c r="AC92" s="65"/>
      <c r="AD92" s="65" t="s">
        <v>3009</v>
      </c>
      <c r="AE92" s="373"/>
      <c r="AF92" s="65">
        <f t="shared" si="2"/>
        <v>27</v>
      </c>
      <c r="AG92" s="65"/>
      <c r="AH92" s="65"/>
      <c r="AI92" s="65"/>
      <c r="AJ92" s="65"/>
    </row>
    <row r="93" spans="1:36" ht="110.1" customHeight="1">
      <c r="A93" s="93">
        <v>5087</v>
      </c>
      <c r="B93" s="47" t="s">
        <v>176</v>
      </c>
      <c r="C93" s="65" t="s">
        <v>2445</v>
      </c>
      <c r="D93" s="101" t="s">
        <v>8622</v>
      </c>
      <c r="E93" s="100" t="s">
        <v>166</v>
      </c>
      <c r="F93" s="65" t="s">
        <v>8622</v>
      </c>
      <c r="G93" s="65" t="s">
        <v>2189</v>
      </c>
      <c r="H93" s="65" t="s">
        <v>2472</v>
      </c>
      <c r="I93" t="s">
        <v>8626</v>
      </c>
      <c r="J93" t="s">
        <v>8627</v>
      </c>
      <c r="K93" s="47" t="s">
        <v>4311</v>
      </c>
      <c r="L93" s="65" t="s">
        <v>1485</v>
      </c>
      <c r="M93" s="65" t="s">
        <v>5</v>
      </c>
      <c r="N93" s="65">
        <v>32669</v>
      </c>
      <c r="O93" t="s">
        <v>8628</v>
      </c>
      <c r="P93" s="159">
        <v>29.655270899204201</v>
      </c>
      <c r="Q93" s="160">
        <v>-82.611612962307504</v>
      </c>
      <c r="R93" s="127">
        <v>105</v>
      </c>
      <c r="S93" s="149"/>
      <c r="T93" s="65"/>
      <c r="U93" s="65" t="s">
        <v>8622</v>
      </c>
      <c r="V93" t="s">
        <v>8626</v>
      </c>
      <c r="W93" t="s">
        <v>4311</v>
      </c>
      <c r="X93" s="65" t="s">
        <v>1485</v>
      </c>
      <c r="Y93" s="65" t="s">
        <v>5</v>
      </c>
      <c r="Z93" s="65" t="s">
        <v>8245</v>
      </c>
      <c r="AA93" s="120">
        <v>45584</v>
      </c>
      <c r="AB93" s="65" t="s">
        <v>319</v>
      </c>
      <c r="AC93" s="65" t="s">
        <v>8629</v>
      </c>
      <c r="AD93" s="65" t="s">
        <v>9374</v>
      </c>
      <c r="AE93" s="373"/>
      <c r="AF93" s="65">
        <f t="shared" si="2"/>
        <v>24</v>
      </c>
      <c r="AG93" t="s">
        <v>8623</v>
      </c>
      <c r="AH93" t="s">
        <v>8624</v>
      </c>
      <c r="AI93" t="s">
        <v>8625</v>
      </c>
      <c r="AJ93" s="65"/>
    </row>
    <row r="94" spans="1:36" ht="75">
      <c r="A94" s="93">
        <v>5088</v>
      </c>
      <c r="B94" s="47" t="s">
        <v>201</v>
      </c>
      <c r="C94" s="65" t="s">
        <v>2445</v>
      </c>
      <c r="D94" s="65" t="s">
        <v>3010</v>
      </c>
      <c r="E94" s="47" t="s">
        <v>178</v>
      </c>
      <c r="F94" s="65" t="s">
        <v>3011</v>
      </c>
      <c r="G94" s="65" t="s">
        <v>2471</v>
      </c>
      <c r="H94" s="65" t="s">
        <v>2472</v>
      </c>
      <c r="I94" s="65" t="s">
        <v>3012</v>
      </c>
      <c r="J94" s="65" t="s">
        <v>3013</v>
      </c>
      <c r="K94" s="47" t="s">
        <v>3014</v>
      </c>
      <c r="L94" s="65" t="s">
        <v>863</v>
      </c>
      <c r="M94" s="65" t="s">
        <v>5</v>
      </c>
      <c r="N94" s="65">
        <v>60517</v>
      </c>
      <c r="O94" s="65" t="s">
        <v>3015</v>
      </c>
      <c r="P94" s="159">
        <v>41.697501031516097</v>
      </c>
      <c r="Q94" s="160">
        <v>-88.012012229491802</v>
      </c>
      <c r="R94" s="127"/>
      <c r="S94" s="370"/>
      <c r="T94" s="65"/>
      <c r="U94" s="65" t="s">
        <v>3010</v>
      </c>
      <c r="V94" s="65" t="s">
        <v>3012</v>
      </c>
      <c r="W94" s="65" t="s">
        <v>3014</v>
      </c>
      <c r="X94" s="65" t="s">
        <v>863</v>
      </c>
      <c r="Y94" s="65" t="s">
        <v>5</v>
      </c>
      <c r="Z94" s="65" t="s">
        <v>174</v>
      </c>
      <c r="AA94" s="120">
        <v>44434</v>
      </c>
      <c r="AB94" s="65" t="s">
        <v>3016</v>
      </c>
      <c r="AC94" s="65"/>
      <c r="AD94" s="331" t="s">
        <v>3017</v>
      </c>
      <c r="AE94" s="235" t="s">
        <v>3018</v>
      </c>
      <c r="AF94" s="65">
        <f t="shared" si="2"/>
        <v>28</v>
      </c>
      <c r="AG94" s="65"/>
      <c r="AH94" s="65"/>
      <c r="AI94" s="65"/>
      <c r="AJ94" s="65"/>
    </row>
    <row r="95" spans="1:36" ht="90">
      <c r="A95" s="93">
        <v>5089</v>
      </c>
      <c r="B95" s="100" t="s">
        <v>176</v>
      </c>
      <c r="C95" s="101" t="s">
        <v>2445</v>
      </c>
      <c r="D95" s="101" t="s">
        <v>2004</v>
      </c>
      <c r="E95" s="100" t="s">
        <v>166</v>
      </c>
      <c r="F95" s="101" t="s">
        <v>2004</v>
      </c>
      <c r="G95" s="101" t="s">
        <v>2471</v>
      </c>
      <c r="H95" s="101" t="s">
        <v>2516</v>
      </c>
      <c r="I95" s="101" t="s">
        <v>2005</v>
      </c>
      <c r="J95" s="101" t="s">
        <v>3019</v>
      </c>
      <c r="K95" s="100" t="s">
        <v>3020</v>
      </c>
      <c r="L95" s="101" t="s">
        <v>172</v>
      </c>
      <c r="M95" s="101" t="s">
        <v>5</v>
      </c>
      <c r="N95" s="101">
        <v>94560</v>
      </c>
      <c r="O95" s="101" t="s">
        <v>3021</v>
      </c>
      <c r="P95" s="102">
        <v>37.53</v>
      </c>
      <c r="Q95" s="102">
        <v>-122.06</v>
      </c>
      <c r="R95" s="102">
        <v>32</v>
      </c>
      <c r="S95" s="102"/>
      <c r="T95" s="101"/>
      <c r="U95" s="101" t="s">
        <v>2004</v>
      </c>
      <c r="V95" s="101" t="s">
        <v>2005</v>
      </c>
      <c r="W95" s="101" t="s">
        <v>3020</v>
      </c>
      <c r="X95" s="101" t="s">
        <v>172</v>
      </c>
      <c r="Y95" s="101" t="s">
        <v>5</v>
      </c>
      <c r="Z95" s="101" t="s">
        <v>776</v>
      </c>
      <c r="AA95" s="103">
        <v>45307</v>
      </c>
      <c r="AB95" s="101" t="s">
        <v>3022</v>
      </c>
      <c r="AC95" s="101" t="s">
        <v>3024</v>
      </c>
      <c r="AD95" s="7" t="s">
        <v>3023</v>
      </c>
      <c r="AE95" s="326" t="s">
        <v>2005</v>
      </c>
      <c r="AF95" s="65">
        <f t="shared" si="2"/>
        <v>30</v>
      </c>
      <c r="AG95" s="65"/>
      <c r="AH95" s="65"/>
      <c r="AI95" s="65"/>
      <c r="AJ95" s="65"/>
    </row>
    <row r="96" spans="1:36" ht="90">
      <c r="A96" s="93">
        <v>5090</v>
      </c>
      <c r="B96" s="47" t="s">
        <v>201</v>
      </c>
      <c r="C96" s="47" t="s">
        <v>2445</v>
      </c>
      <c r="D96" s="65" t="s">
        <v>2011</v>
      </c>
      <c r="E96" s="47" t="s">
        <v>166</v>
      </c>
      <c r="F96" s="65" t="s">
        <v>2012</v>
      </c>
      <c r="G96" s="101" t="s">
        <v>2471</v>
      </c>
      <c r="H96" s="47" t="s">
        <v>2472</v>
      </c>
      <c r="I96" s="65" t="s">
        <v>2013</v>
      </c>
      <c r="J96" s="65" t="s">
        <v>2014</v>
      </c>
      <c r="K96" s="273" t="s">
        <v>2012</v>
      </c>
      <c r="L96" s="273" t="s">
        <v>190</v>
      </c>
      <c r="M96" s="273" t="s">
        <v>5</v>
      </c>
      <c r="N96">
        <v>27284</v>
      </c>
      <c r="O96" t="s">
        <v>3025</v>
      </c>
      <c r="P96" s="273">
        <v>36.137044680000002</v>
      </c>
      <c r="Q96" s="273">
        <v>-80.092901810000001</v>
      </c>
      <c r="R96" s="72" t="s">
        <v>9081</v>
      </c>
      <c r="S96" s="273">
        <v>2</v>
      </c>
      <c r="T96" s="65" t="s">
        <v>848</v>
      </c>
      <c r="U96" s="970" t="s">
        <v>2011</v>
      </c>
      <c r="V96" s="362" t="s">
        <v>2015</v>
      </c>
      <c r="W96" t="s">
        <v>2016</v>
      </c>
      <c r="X96" t="s">
        <v>863</v>
      </c>
      <c r="Y96" t="s">
        <v>5</v>
      </c>
      <c r="Z96" s="47" t="s">
        <v>174</v>
      </c>
      <c r="AA96" s="59">
        <v>45292</v>
      </c>
      <c r="AB96" s="1" t="s">
        <v>3026</v>
      </c>
      <c r="AC96" s="65" t="s">
        <v>3028</v>
      </c>
      <c r="AD96" s="125" t="s">
        <v>3027</v>
      </c>
      <c r="AE96" s="101"/>
      <c r="AF96" s="65">
        <f t="shared" si="2"/>
        <v>30</v>
      </c>
      <c r="AG96" s="65"/>
      <c r="AH96" s="65"/>
      <c r="AI96" s="65"/>
      <c r="AJ96" s="65"/>
    </row>
    <row r="97" spans="1:36" ht="75">
      <c r="A97" s="93">
        <v>5091</v>
      </c>
      <c r="B97" s="47" t="s">
        <v>176</v>
      </c>
      <c r="C97" s="65" t="s">
        <v>2445</v>
      </c>
      <c r="D97" s="65" t="s">
        <v>3029</v>
      </c>
      <c r="E97" s="47" t="s">
        <v>178</v>
      </c>
      <c r="F97" s="65" t="s">
        <v>3029</v>
      </c>
      <c r="G97" s="65" t="s">
        <v>2448</v>
      </c>
      <c r="H97" s="65" t="s">
        <v>2818</v>
      </c>
      <c r="I97" s="101" t="s">
        <v>3030</v>
      </c>
      <c r="J97" s="65" t="s">
        <v>3031</v>
      </c>
      <c r="K97" s="47" t="s">
        <v>2980</v>
      </c>
      <c r="L97" s="65" t="s">
        <v>444</v>
      </c>
      <c r="M97" s="65" t="s">
        <v>5</v>
      </c>
      <c r="N97" s="65">
        <v>48083</v>
      </c>
      <c r="O97" s="65" t="s">
        <v>3032</v>
      </c>
      <c r="P97" s="159">
        <v>42.32</v>
      </c>
      <c r="Q97" s="102">
        <v>-83.07</v>
      </c>
      <c r="R97" s="127">
        <v>900</v>
      </c>
      <c r="S97" s="365"/>
      <c r="T97" s="65"/>
      <c r="U97" s="65" t="s">
        <v>3029</v>
      </c>
      <c r="V97" s="101" t="s">
        <v>3030</v>
      </c>
      <c r="W97" s="65" t="s">
        <v>3033</v>
      </c>
      <c r="X97" s="65" t="s">
        <v>3034</v>
      </c>
      <c r="Y97" s="65" t="s">
        <v>940</v>
      </c>
      <c r="Z97" s="65" t="s">
        <v>662</v>
      </c>
      <c r="AA97" s="120">
        <v>44774</v>
      </c>
      <c r="AB97" s="65"/>
      <c r="AC97" s="65"/>
      <c r="AD97" s="331" t="s">
        <v>3035</v>
      </c>
      <c r="AE97" s="235" t="s">
        <v>3036</v>
      </c>
      <c r="AF97" s="65">
        <f t="shared" si="2"/>
        <v>30</v>
      </c>
      <c r="AG97" s="65"/>
      <c r="AH97" s="65"/>
      <c r="AI97" s="65"/>
      <c r="AJ97" s="65"/>
    </row>
    <row r="98" spans="1:36" ht="107.45" customHeight="1">
      <c r="A98" s="93">
        <v>5092</v>
      </c>
      <c r="B98" s="47" t="s">
        <v>201</v>
      </c>
      <c r="C98" s="65" t="s">
        <v>2445</v>
      </c>
      <c r="D98" s="65" t="s">
        <v>2020</v>
      </c>
      <c r="E98" s="47" t="s">
        <v>178</v>
      </c>
      <c r="F98" s="65" t="s">
        <v>2020</v>
      </c>
      <c r="G98" s="65" t="s">
        <v>2471</v>
      </c>
      <c r="H98" s="47" t="s">
        <v>2472</v>
      </c>
      <c r="I98" s="65" t="s">
        <v>2021</v>
      </c>
      <c r="J98" s="65" t="s">
        <v>2022</v>
      </c>
      <c r="K98" s="65" t="s">
        <v>2023</v>
      </c>
      <c r="L98" s="47" t="s">
        <v>1089</v>
      </c>
      <c r="M98" s="47" t="s">
        <v>5</v>
      </c>
      <c r="N98" s="47">
        <v>85326</v>
      </c>
      <c r="O98" s="47" t="s">
        <v>2024</v>
      </c>
      <c r="P98" s="90">
        <v>33.375249605238899</v>
      </c>
      <c r="Q98" s="90">
        <v>-112.62219117672799</v>
      </c>
      <c r="R98" s="374" t="s">
        <v>9127</v>
      </c>
      <c r="S98" s="374">
        <v>12</v>
      </c>
      <c r="T98" s="65" t="s">
        <v>848</v>
      </c>
      <c r="U98" s="65" t="s">
        <v>2020</v>
      </c>
      <c r="V98" t="s">
        <v>2021</v>
      </c>
      <c r="W98" s="65" t="s">
        <v>2025</v>
      </c>
      <c r="X98" s="47" t="s">
        <v>113</v>
      </c>
      <c r="Y98" s="47" t="s">
        <v>5</v>
      </c>
      <c r="Z98" s="47" t="s">
        <v>174</v>
      </c>
      <c r="AA98" s="59">
        <v>44780</v>
      </c>
      <c r="AB98" s="118" t="s">
        <v>2026</v>
      </c>
      <c r="AC98" s="65"/>
      <c r="AD98" s="65" t="s">
        <v>3037</v>
      </c>
      <c r="AE98" s="235" t="s">
        <v>2029</v>
      </c>
      <c r="AF98" s="65">
        <f t="shared" ref="AF98:AF129" si="3">IF(LEN(TRIM(AD98))=0,0,LEN(TRIM(AD98))-LEN(SUBSTITUTE(AD98," ",""))+1)</f>
        <v>16</v>
      </c>
      <c r="AG98" s="65"/>
      <c r="AH98" s="65"/>
      <c r="AI98" s="65"/>
      <c r="AJ98" s="65"/>
    </row>
    <row r="99" spans="1:36" ht="60">
      <c r="A99" s="93">
        <v>5093</v>
      </c>
      <c r="B99" s="47" t="s">
        <v>176</v>
      </c>
      <c r="C99" s="65" t="s">
        <v>2445</v>
      </c>
      <c r="D99" s="65" t="s">
        <v>3038</v>
      </c>
      <c r="E99" s="47" t="s">
        <v>166</v>
      </c>
      <c r="F99" s="65" t="s">
        <v>3038</v>
      </c>
      <c r="G99" s="65" t="s">
        <v>2448</v>
      </c>
      <c r="H99" s="65" t="s">
        <v>2449</v>
      </c>
      <c r="I99" s="65" t="s">
        <v>3039</v>
      </c>
      <c r="J99" s="65" t="s">
        <v>3040</v>
      </c>
      <c r="K99" s="47" t="s">
        <v>1558</v>
      </c>
      <c r="L99" s="65" t="s">
        <v>172</v>
      </c>
      <c r="M99" s="65" t="s">
        <v>5</v>
      </c>
      <c r="N99" s="65">
        <v>92111</v>
      </c>
      <c r="O99" s="65" t="s">
        <v>3041</v>
      </c>
      <c r="P99" s="159">
        <v>32.830077194536599</v>
      </c>
      <c r="Q99" s="160">
        <v>-117.162959845131</v>
      </c>
      <c r="R99" s="367">
        <v>52</v>
      </c>
      <c r="S99" s="364"/>
      <c r="T99" s="65"/>
      <c r="U99" s="65" t="s">
        <v>3042</v>
      </c>
      <c r="V99" s="65" t="s">
        <v>3039</v>
      </c>
      <c r="W99" s="65" t="s">
        <v>1558</v>
      </c>
      <c r="X99" s="65" t="s">
        <v>172</v>
      </c>
      <c r="Y99" s="65" t="s">
        <v>5</v>
      </c>
      <c r="Z99" s="47" t="s">
        <v>174</v>
      </c>
      <c r="AA99" s="59">
        <v>44801</v>
      </c>
      <c r="AB99" s="65" t="s">
        <v>3043</v>
      </c>
      <c r="AC99" s="65"/>
      <c r="AD99" s="65" t="s">
        <v>3044</v>
      </c>
      <c r="AE99" s="235" t="s">
        <v>3045</v>
      </c>
      <c r="AF99" s="65">
        <f t="shared" si="3"/>
        <v>18</v>
      </c>
      <c r="AG99" s="65"/>
      <c r="AH99" s="65"/>
      <c r="AI99" s="65"/>
      <c r="AJ99" s="65"/>
    </row>
    <row r="100" spans="1:36" ht="116.45" customHeight="1">
      <c r="A100" s="93">
        <v>5094</v>
      </c>
      <c r="B100" s="47" t="s">
        <v>176</v>
      </c>
      <c r="C100" s="65" t="s">
        <v>2445</v>
      </c>
      <c r="D100" s="65" t="s">
        <v>3046</v>
      </c>
      <c r="E100" s="47" t="s">
        <v>166</v>
      </c>
      <c r="F100" s="65" t="s">
        <v>3046</v>
      </c>
      <c r="G100" s="65" t="s">
        <v>2448</v>
      </c>
      <c r="H100" s="65" t="s">
        <v>2449</v>
      </c>
      <c r="I100" s="65" t="s">
        <v>3047</v>
      </c>
      <c r="J100" s="65" t="s">
        <v>3048</v>
      </c>
      <c r="K100" s="47" t="s">
        <v>3049</v>
      </c>
      <c r="L100" s="65" t="s">
        <v>739</v>
      </c>
      <c r="M100" s="65" t="s">
        <v>5</v>
      </c>
      <c r="N100" s="65">
        <v>80403</v>
      </c>
      <c r="O100" s="65" t="s">
        <v>3050</v>
      </c>
      <c r="P100" s="159">
        <v>39.778538133094301</v>
      </c>
      <c r="Q100" s="160">
        <v>-105.234576130734</v>
      </c>
      <c r="R100" s="119">
        <v>10</v>
      </c>
      <c r="S100" s="364"/>
      <c r="T100" s="65"/>
      <c r="U100" s="65" t="s">
        <v>3051</v>
      </c>
      <c r="V100" s="65" t="s">
        <v>3047</v>
      </c>
      <c r="W100" s="65" t="s">
        <v>3049</v>
      </c>
      <c r="X100" s="65" t="s">
        <v>739</v>
      </c>
      <c r="Y100" s="65" t="s">
        <v>5</v>
      </c>
      <c r="Z100" s="65" t="s">
        <v>2455</v>
      </c>
      <c r="AA100" s="120">
        <v>44418</v>
      </c>
      <c r="AB100" s="65" t="s">
        <v>3052</v>
      </c>
      <c r="AC100" s="65"/>
      <c r="AD100" s="65" t="s">
        <v>3053</v>
      </c>
      <c r="AE100" s="235" t="s">
        <v>3054</v>
      </c>
      <c r="AF100" s="65">
        <f t="shared" si="3"/>
        <v>12</v>
      </c>
      <c r="AG100" s="65"/>
      <c r="AH100" s="65"/>
      <c r="AI100" s="65"/>
      <c r="AJ100" s="65"/>
    </row>
    <row r="101" spans="1:36" ht="60">
      <c r="A101" s="93">
        <v>5095</v>
      </c>
      <c r="B101" s="47" t="s">
        <v>176</v>
      </c>
      <c r="C101" s="65" t="s">
        <v>2445</v>
      </c>
      <c r="D101" s="65" t="s">
        <v>3046</v>
      </c>
      <c r="E101" s="47" t="s">
        <v>166</v>
      </c>
      <c r="F101" s="65" t="s">
        <v>3046</v>
      </c>
      <c r="G101" s="65" t="s">
        <v>2448</v>
      </c>
      <c r="H101" s="65" t="s">
        <v>2449</v>
      </c>
      <c r="I101" s="65" t="s">
        <v>3047</v>
      </c>
      <c r="J101" s="65" t="s">
        <v>3048</v>
      </c>
      <c r="K101" s="47" t="s">
        <v>3049</v>
      </c>
      <c r="L101" s="65" t="s">
        <v>739</v>
      </c>
      <c r="M101" s="65" t="s">
        <v>5</v>
      </c>
      <c r="N101" s="65">
        <v>80403</v>
      </c>
      <c r="O101" s="65" t="s">
        <v>3050</v>
      </c>
      <c r="P101" s="159">
        <v>39.778538133094301</v>
      </c>
      <c r="Q101" s="160">
        <v>-105.234576130734</v>
      </c>
      <c r="R101" s="119">
        <v>10</v>
      </c>
      <c r="S101" s="364"/>
      <c r="T101" s="65"/>
      <c r="U101" s="65" t="s">
        <v>3051</v>
      </c>
      <c r="V101" s="65" t="s">
        <v>3047</v>
      </c>
      <c r="W101" s="65" t="s">
        <v>3049</v>
      </c>
      <c r="X101" s="65" t="s">
        <v>739</v>
      </c>
      <c r="Y101" s="65" t="s">
        <v>5</v>
      </c>
      <c r="Z101" s="65" t="s">
        <v>2455</v>
      </c>
      <c r="AA101" s="120">
        <v>44418</v>
      </c>
      <c r="AB101" s="65" t="s">
        <v>3052</v>
      </c>
      <c r="AC101" s="65"/>
      <c r="AD101" s="65" t="s">
        <v>3053</v>
      </c>
      <c r="AE101" s="235" t="s">
        <v>3054</v>
      </c>
      <c r="AF101" s="65">
        <f t="shared" si="3"/>
        <v>12</v>
      </c>
      <c r="AG101" s="65"/>
      <c r="AH101" s="65"/>
      <c r="AI101" s="65"/>
      <c r="AJ101" s="65"/>
    </row>
    <row r="102" spans="1:36" ht="60">
      <c r="A102" s="93">
        <v>5096</v>
      </c>
      <c r="B102" s="47" t="s">
        <v>176</v>
      </c>
      <c r="C102" s="65" t="s">
        <v>2445</v>
      </c>
      <c r="D102" s="65" t="s">
        <v>3046</v>
      </c>
      <c r="E102" s="47" t="s">
        <v>166</v>
      </c>
      <c r="F102" s="65" t="s">
        <v>3051</v>
      </c>
      <c r="G102" s="65" t="s">
        <v>2448</v>
      </c>
      <c r="H102" s="65" t="s">
        <v>2449</v>
      </c>
      <c r="I102" s="65" t="s">
        <v>3047</v>
      </c>
      <c r="J102" s="65" t="s">
        <v>3055</v>
      </c>
      <c r="K102" s="47" t="s">
        <v>3056</v>
      </c>
      <c r="L102" s="65" t="s">
        <v>949</v>
      </c>
      <c r="M102" s="65" t="s">
        <v>5</v>
      </c>
      <c r="N102" s="65">
        <v>45439</v>
      </c>
      <c r="O102" s="65" t="s">
        <v>3050</v>
      </c>
      <c r="P102" s="159">
        <v>39.721280062802101</v>
      </c>
      <c r="Q102" s="160">
        <v>-84.220594617915395</v>
      </c>
      <c r="R102" s="126"/>
      <c r="S102" s="364"/>
      <c r="T102" s="65"/>
      <c r="U102" s="65" t="s">
        <v>3051</v>
      </c>
      <c r="V102" s="65" t="s">
        <v>3047</v>
      </c>
      <c r="W102" s="65" t="s">
        <v>3049</v>
      </c>
      <c r="X102" s="65" t="s">
        <v>739</v>
      </c>
      <c r="Y102" s="65" t="s">
        <v>5</v>
      </c>
      <c r="Z102" s="65" t="s">
        <v>2455</v>
      </c>
      <c r="AA102" s="120">
        <v>44418</v>
      </c>
      <c r="AB102" s="65" t="s">
        <v>3057</v>
      </c>
      <c r="AC102" s="65" t="s">
        <v>3058</v>
      </c>
      <c r="AD102" s="363" t="s">
        <v>3053</v>
      </c>
      <c r="AE102" s="235" t="s">
        <v>3054</v>
      </c>
      <c r="AF102" s="65">
        <f t="shared" si="3"/>
        <v>12</v>
      </c>
      <c r="AG102" s="65"/>
      <c r="AH102" s="65"/>
      <c r="AI102" s="65"/>
      <c r="AJ102" s="65"/>
    </row>
    <row r="103" spans="1:36" ht="84.75" customHeight="1">
      <c r="A103" s="93">
        <v>5097</v>
      </c>
      <c r="B103" s="47" t="s">
        <v>201</v>
      </c>
      <c r="C103" s="65" t="s">
        <v>2445</v>
      </c>
      <c r="D103" s="65" t="s">
        <v>1227</v>
      </c>
      <c r="E103" s="47" t="s">
        <v>166</v>
      </c>
      <c r="F103" s="65" t="s">
        <v>3059</v>
      </c>
      <c r="G103" s="65" t="s">
        <v>2471</v>
      </c>
      <c r="H103" s="65" t="s">
        <v>2472</v>
      </c>
      <c r="I103" s="101" t="s">
        <v>3060</v>
      </c>
      <c r="J103" s="65" t="s">
        <v>2033</v>
      </c>
      <c r="K103" s="47" t="s">
        <v>2034</v>
      </c>
      <c r="L103" s="65" t="s">
        <v>1089</v>
      </c>
      <c r="M103" s="65" t="s">
        <v>5</v>
      </c>
      <c r="N103" s="65">
        <v>85142</v>
      </c>
      <c r="O103" s="65" t="s">
        <v>2035</v>
      </c>
      <c r="P103" s="159">
        <v>33.25</v>
      </c>
      <c r="Q103" s="102">
        <v>-111.63</v>
      </c>
      <c r="R103" s="127" t="s">
        <v>9114</v>
      </c>
      <c r="S103" s="365">
        <v>11</v>
      </c>
      <c r="T103" s="65" t="s">
        <v>1690</v>
      </c>
      <c r="U103" s="65" t="s">
        <v>1227</v>
      </c>
      <c r="V103" t="s">
        <v>3060</v>
      </c>
      <c r="W103" s="65" t="s">
        <v>1232</v>
      </c>
      <c r="X103" s="65" t="s">
        <v>1233</v>
      </c>
      <c r="Y103" s="65" t="s">
        <v>997</v>
      </c>
      <c r="Z103" s="65" t="s">
        <v>174</v>
      </c>
      <c r="AA103" s="120">
        <v>44781</v>
      </c>
      <c r="AB103" s="65" t="s">
        <v>3061</v>
      </c>
      <c r="AC103" s="65" t="s">
        <v>1678</v>
      </c>
      <c r="AD103" s="65" t="s">
        <v>3062</v>
      </c>
      <c r="AE103" s="235" t="s">
        <v>3063</v>
      </c>
      <c r="AF103" s="65">
        <f t="shared" si="3"/>
        <v>8</v>
      </c>
      <c r="AG103" s="65"/>
      <c r="AH103" s="65"/>
      <c r="AI103" s="65"/>
      <c r="AJ103" s="65"/>
    </row>
    <row r="104" spans="1:36" ht="165">
      <c r="A104" s="93">
        <v>5098</v>
      </c>
      <c r="B104" s="47" t="s">
        <v>176</v>
      </c>
      <c r="C104" s="65" t="s">
        <v>2445</v>
      </c>
      <c r="D104" s="65" t="s">
        <v>2043</v>
      </c>
      <c r="E104" s="47" t="s">
        <v>166</v>
      </c>
      <c r="F104" s="65" t="s">
        <v>3064</v>
      </c>
      <c r="G104" s="65" t="s">
        <v>2471</v>
      </c>
      <c r="H104" s="65" t="s">
        <v>2472</v>
      </c>
      <c r="I104" s="65" t="s">
        <v>3065</v>
      </c>
      <c r="J104" s="65" t="s">
        <v>2046</v>
      </c>
      <c r="K104" s="47" t="s">
        <v>1748</v>
      </c>
      <c r="L104" s="65" t="s">
        <v>444</v>
      </c>
      <c r="M104" s="65" t="s">
        <v>5</v>
      </c>
      <c r="N104" s="65">
        <v>49423</v>
      </c>
      <c r="O104" s="65" t="s">
        <v>2047</v>
      </c>
      <c r="P104" s="119">
        <v>42.755714621959697</v>
      </c>
      <c r="Q104" s="160">
        <v>-86.069521803511506</v>
      </c>
      <c r="R104" s="119">
        <v>1495</v>
      </c>
      <c r="S104" s="119">
        <v>5</v>
      </c>
      <c r="T104" s="65" t="s">
        <v>2895</v>
      </c>
      <c r="U104" s="65" t="s">
        <v>3066</v>
      </c>
      <c r="V104" s="65" t="s">
        <v>2036</v>
      </c>
      <c r="W104" s="65" t="s">
        <v>1232</v>
      </c>
      <c r="X104" s="65" t="s">
        <v>1233</v>
      </c>
      <c r="Y104" s="65" t="s">
        <v>997</v>
      </c>
      <c r="Z104" s="65" t="s">
        <v>174</v>
      </c>
      <c r="AA104" s="120">
        <v>45096</v>
      </c>
      <c r="AB104" s="65" t="s">
        <v>3067</v>
      </c>
      <c r="AC104" s="65" t="s">
        <v>3069</v>
      </c>
      <c r="AD104" s="65" t="s">
        <v>3068</v>
      </c>
      <c r="AE104" s="65" t="s">
        <v>3070</v>
      </c>
      <c r="AF104" s="65">
        <f t="shared" si="3"/>
        <v>25</v>
      </c>
      <c r="AG104" s="65"/>
      <c r="AH104" s="65"/>
      <c r="AI104" s="65"/>
      <c r="AJ104" s="65"/>
    </row>
    <row r="105" spans="1:36" ht="90" customHeight="1">
      <c r="A105" s="93">
        <v>5099</v>
      </c>
      <c r="B105" s="47" t="s">
        <v>398</v>
      </c>
      <c r="C105" s="65" t="s">
        <v>2445</v>
      </c>
      <c r="D105" s="101" t="s">
        <v>2043</v>
      </c>
      <c r="E105" s="100" t="s">
        <v>166</v>
      </c>
      <c r="F105" s="65" t="s">
        <v>3064</v>
      </c>
      <c r="G105" s="65" t="s">
        <v>2471</v>
      </c>
      <c r="H105" s="65" t="s">
        <v>2472</v>
      </c>
      <c r="I105" s="101" t="s">
        <v>3065</v>
      </c>
      <c r="J105" s="65" t="s">
        <v>2046</v>
      </c>
      <c r="K105" s="47" t="s">
        <v>1748</v>
      </c>
      <c r="L105" s="47" t="s">
        <v>444</v>
      </c>
      <c r="M105" s="47" t="s">
        <v>5</v>
      </c>
      <c r="N105" s="47">
        <v>49423</v>
      </c>
      <c r="O105" s="47" t="s">
        <v>2047</v>
      </c>
      <c r="P105" s="159">
        <v>42.755714621959697</v>
      </c>
      <c r="Q105" s="159">
        <v>-86.069521803511506</v>
      </c>
      <c r="R105" s="367" t="s">
        <v>9073</v>
      </c>
      <c r="S105" s="367">
        <v>20</v>
      </c>
      <c r="T105" s="65" t="s">
        <v>848</v>
      </c>
      <c r="U105" s="65" t="s">
        <v>3066</v>
      </c>
      <c r="V105" s="65" t="s">
        <v>2036</v>
      </c>
      <c r="W105" s="65" t="s">
        <v>1232</v>
      </c>
      <c r="X105" s="47" t="s">
        <v>1233</v>
      </c>
      <c r="Y105" s="47" t="s">
        <v>997</v>
      </c>
      <c r="Z105" s="47" t="s">
        <v>174</v>
      </c>
      <c r="AA105" s="120">
        <v>45096</v>
      </c>
      <c r="AB105" s="164" t="s">
        <v>3071</v>
      </c>
      <c r="AC105" s="65" t="s">
        <v>3072</v>
      </c>
      <c r="AD105" s="65" t="s">
        <v>3068</v>
      </c>
      <c r="AE105" s="65" t="s">
        <v>3070</v>
      </c>
      <c r="AF105" s="65">
        <f t="shared" si="3"/>
        <v>25</v>
      </c>
      <c r="AG105" s="65"/>
      <c r="AH105" s="65"/>
      <c r="AI105" s="65"/>
      <c r="AJ105" s="65"/>
    </row>
    <row r="106" spans="1:36" s="1098" customFormat="1" ht="45">
      <c r="A106" s="1087">
        <v>5100</v>
      </c>
      <c r="B106" s="1088" t="s">
        <v>176</v>
      </c>
      <c r="C106" s="332" t="s">
        <v>2445</v>
      </c>
      <c r="D106" s="1089" t="s">
        <v>8716</v>
      </c>
      <c r="E106" s="1090" t="s">
        <v>166</v>
      </c>
      <c r="F106" s="332" t="s">
        <v>8717</v>
      </c>
      <c r="G106" s="332" t="s">
        <v>8080</v>
      </c>
      <c r="H106" s="332" t="s">
        <v>8718</v>
      </c>
      <c r="I106" s="1091" t="s">
        <v>8719</v>
      </c>
      <c r="J106" s="332" t="s">
        <v>8720</v>
      </c>
      <c r="K106" s="1088" t="s">
        <v>911</v>
      </c>
      <c r="L106" s="332" t="s">
        <v>756</v>
      </c>
      <c r="M106" s="332" t="s">
        <v>5</v>
      </c>
      <c r="N106" s="332">
        <v>1581</v>
      </c>
      <c r="O106" s="332" t="s">
        <v>8721</v>
      </c>
      <c r="P106" s="1092">
        <v>42.275462109916198</v>
      </c>
      <c r="Q106" s="1093">
        <v>-71.5675585426482</v>
      </c>
      <c r="R106" s="1094">
        <v>100</v>
      </c>
      <c r="S106" s="1095">
        <v>11</v>
      </c>
      <c r="T106" s="332" t="s">
        <v>2895</v>
      </c>
      <c r="U106" s="332" t="s">
        <v>1227</v>
      </c>
      <c r="V106" s="332" t="s">
        <v>3060</v>
      </c>
      <c r="W106" s="332" t="s">
        <v>1232</v>
      </c>
      <c r="X106" s="1088" t="s">
        <v>1233</v>
      </c>
      <c r="Y106" s="332" t="s">
        <v>1960</v>
      </c>
      <c r="Z106" s="332" t="s">
        <v>8245</v>
      </c>
      <c r="AA106" s="1096">
        <v>45602</v>
      </c>
      <c r="AB106" s="332" t="s">
        <v>8722</v>
      </c>
      <c r="AC106" s="332"/>
      <c r="AD106" s="332" t="s">
        <v>9375</v>
      </c>
      <c r="AE106" s="1097"/>
      <c r="AF106" s="332">
        <f t="shared" si="3"/>
        <v>15</v>
      </c>
      <c r="AG106" s="332"/>
      <c r="AH106" s="332">
        <f>IF(LEN(TRIM(AF106))=0,0,LEN(TRIM(AF106))-LEN(SUBSTITUTE(AF106," ",""))+1)</f>
        <v>1</v>
      </c>
      <c r="AI106" s="332"/>
      <c r="AJ106" s="332"/>
    </row>
    <row r="107" spans="1:36" ht="90">
      <c r="A107" s="93">
        <v>5101</v>
      </c>
      <c r="B107" s="47" t="s">
        <v>398</v>
      </c>
      <c r="C107" s="65" t="s">
        <v>2445</v>
      </c>
      <c r="D107" s="65" t="s">
        <v>2064</v>
      </c>
      <c r="E107" s="47" t="s">
        <v>166</v>
      </c>
      <c r="F107" s="65" t="s">
        <v>2065</v>
      </c>
      <c r="G107" s="65" t="s">
        <v>2471</v>
      </c>
      <c r="H107" s="65" t="s">
        <v>2472</v>
      </c>
      <c r="I107" s="101" t="s">
        <v>2066</v>
      </c>
      <c r="J107" s="65" t="s">
        <v>6711</v>
      </c>
      <c r="K107" s="47" t="s">
        <v>2068</v>
      </c>
      <c r="L107" s="65" t="s">
        <v>151</v>
      </c>
      <c r="M107" s="65" t="s">
        <v>6</v>
      </c>
      <c r="N107" s="65" t="s">
        <v>2069</v>
      </c>
      <c r="O107" s="65" t="s">
        <v>2070</v>
      </c>
      <c r="P107" s="159">
        <v>45.681473588788101</v>
      </c>
      <c r="Q107" s="165">
        <v>-74.081395718152905</v>
      </c>
      <c r="R107" s="127" t="s">
        <v>9129</v>
      </c>
      <c r="S107" s="365">
        <v>5</v>
      </c>
      <c r="T107" s="65" t="s">
        <v>1690</v>
      </c>
      <c r="U107" s="65" t="s">
        <v>2064</v>
      </c>
      <c r="V107" s="101" t="s">
        <v>2066</v>
      </c>
      <c r="W107" s="65" t="s">
        <v>485</v>
      </c>
      <c r="X107" s="65" t="s">
        <v>151</v>
      </c>
      <c r="Y107" s="65" t="s">
        <v>6</v>
      </c>
      <c r="Z107" s="65" t="s">
        <v>174</v>
      </c>
      <c r="AA107" s="120">
        <v>45096</v>
      </c>
      <c r="AB107" s="65" t="s">
        <v>2071</v>
      </c>
      <c r="AC107" s="65" t="s">
        <v>2073</v>
      </c>
      <c r="AD107" s="924" t="s">
        <v>2072</v>
      </c>
      <c r="AE107" s="235" t="s">
        <v>2066</v>
      </c>
      <c r="AF107" s="65">
        <f t="shared" si="3"/>
        <v>29</v>
      </c>
      <c r="AG107" s="65"/>
      <c r="AH107" s="65"/>
      <c r="AI107" s="65"/>
      <c r="AJ107" s="65"/>
    </row>
    <row r="108" spans="1:36" ht="75">
      <c r="A108" s="93">
        <v>5102</v>
      </c>
      <c r="B108" s="47" t="s">
        <v>176</v>
      </c>
      <c r="C108" s="65" t="s">
        <v>2445</v>
      </c>
      <c r="D108" s="65" t="s">
        <v>3073</v>
      </c>
      <c r="E108" s="47" t="s">
        <v>166</v>
      </c>
      <c r="F108" s="65" t="s">
        <v>2080</v>
      </c>
      <c r="G108" s="65" t="s">
        <v>2471</v>
      </c>
      <c r="H108" s="65" t="s">
        <v>2516</v>
      </c>
      <c r="I108" s="65" t="s">
        <v>2076</v>
      </c>
      <c r="J108" s="65" t="s">
        <v>3074</v>
      </c>
      <c r="K108" s="47" t="s">
        <v>1004</v>
      </c>
      <c r="L108" s="65" t="s">
        <v>184</v>
      </c>
      <c r="M108" s="65" t="s">
        <v>5</v>
      </c>
      <c r="N108" s="65">
        <v>89011</v>
      </c>
      <c r="O108" s="65" t="s">
        <v>2084</v>
      </c>
      <c r="P108" s="159">
        <v>36.0547823868745</v>
      </c>
      <c r="Q108" s="160">
        <v>-115.02413591731801</v>
      </c>
      <c r="R108" s="127">
        <v>250</v>
      </c>
      <c r="S108" s="364"/>
      <c r="T108" s="65"/>
      <c r="U108" s="65" t="s">
        <v>3073</v>
      </c>
      <c r="V108" s="65" t="s">
        <v>2076</v>
      </c>
      <c r="W108" s="65" t="s">
        <v>1004</v>
      </c>
      <c r="X108" s="65" t="s">
        <v>184</v>
      </c>
      <c r="Y108" s="65" t="s">
        <v>5</v>
      </c>
      <c r="Z108" s="65" t="s">
        <v>2455</v>
      </c>
      <c r="AA108" s="120">
        <v>44418</v>
      </c>
      <c r="AB108" s="65" t="s">
        <v>2081</v>
      </c>
      <c r="AC108" s="65" t="s">
        <v>3075</v>
      </c>
      <c r="AD108" s="375" t="s">
        <v>2082</v>
      </c>
      <c r="AE108" s="235" t="s">
        <v>2076</v>
      </c>
      <c r="AF108" s="65">
        <f t="shared" si="3"/>
        <v>22</v>
      </c>
      <c r="AG108" s="65"/>
      <c r="AH108" s="65"/>
      <c r="AI108" s="65"/>
      <c r="AJ108" s="65"/>
    </row>
    <row r="109" spans="1:36" ht="75">
      <c r="A109" s="93">
        <v>5103</v>
      </c>
      <c r="B109" s="47" t="s">
        <v>176</v>
      </c>
      <c r="C109" s="65" t="s">
        <v>2445</v>
      </c>
      <c r="D109" s="65" t="s">
        <v>3073</v>
      </c>
      <c r="E109" s="47" t="s">
        <v>166</v>
      </c>
      <c r="F109" s="65" t="s">
        <v>2080</v>
      </c>
      <c r="G109" s="65" t="s">
        <v>2471</v>
      </c>
      <c r="H109" s="65" t="s">
        <v>2472</v>
      </c>
      <c r="I109" s="65" t="s">
        <v>2076</v>
      </c>
      <c r="J109" s="65" t="s">
        <v>3076</v>
      </c>
      <c r="K109" s="47" t="s">
        <v>3077</v>
      </c>
      <c r="L109" s="65" t="s">
        <v>771</v>
      </c>
      <c r="M109" s="65" t="s">
        <v>5</v>
      </c>
      <c r="N109" s="65">
        <v>78655</v>
      </c>
      <c r="O109" s="65" t="s">
        <v>3078</v>
      </c>
      <c r="P109" s="159">
        <v>30.553188565654999</v>
      </c>
      <c r="Q109" s="160">
        <v>-97.683538819268094</v>
      </c>
      <c r="R109" s="127">
        <v>5</v>
      </c>
      <c r="S109" s="364"/>
      <c r="T109" s="65"/>
      <c r="U109" s="65" t="s">
        <v>3073</v>
      </c>
      <c r="V109" s="65" t="s">
        <v>2076</v>
      </c>
      <c r="W109" s="65" t="s">
        <v>1004</v>
      </c>
      <c r="X109" s="65" t="s">
        <v>184</v>
      </c>
      <c r="Y109" s="65" t="s">
        <v>5</v>
      </c>
      <c r="Z109" s="65" t="s">
        <v>2455</v>
      </c>
      <c r="AA109" s="120">
        <v>44418</v>
      </c>
      <c r="AB109" s="65" t="s">
        <v>2081</v>
      </c>
      <c r="AC109" s="65" t="s">
        <v>3079</v>
      </c>
      <c r="AD109" s="561" t="s">
        <v>2082</v>
      </c>
      <c r="AE109" s="235" t="s">
        <v>2076</v>
      </c>
      <c r="AF109" s="65">
        <f t="shared" si="3"/>
        <v>22</v>
      </c>
      <c r="AG109" s="65"/>
      <c r="AH109" s="65"/>
      <c r="AI109" s="65"/>
      <c r="AJ109" s="65"/>
    </row>
    <row r="110" spans="1:36" ht="75">
      <c r="A110" s="93">
        <v>5104</v>
      </c>
      <c r="B110" s="47" t="s">
        <v>176</v>
      </c>
      <c r="C110" s="65" t="s">
        <v>2445</v>
      </c>
      <c r="D110" s="65" t="s">
        <v>3073</v>
      </c>
      <c r="E110" s="47" t="s">
        <v>166</v>
      </c>
      <c r="F110" s="65" t="s">
        <v>3080</v>
      </c>
      <c r="G110" s="65" t="s">
        <v>2471</v>
      </c>
      <c r="H110" s="65" t="s">
        <v>2472</v>
      </c>
      <c r="I110" s="65" t="s">
        <v>2076</v>
      </c>
      <c r="J110" s="65" t="s">
        <v>3081</v>
      </c>
      <c r="K110" s="47" t="s">
        <v>3082</v>
      </c>
      <c r="L110" s="65" t="s">
        <v>756</v>
      </c>
      <c r="M110" s="65" t="s">
        <v>5</v>
      </c>
      <c r="N110" s="148" t="s">
        <v>3083</v>
      </c>
      <c r="O110" s="65" t="s">
        <v>3078</v>
      </c>
      <c r="P110" s="159">
        <v>42.603431525875401</v>
      </c>
      <c r="Q110" s="160">
        <v>-71.282438029461005</v>
      </c>
      <c r="R110" s="127"/>
      <c r="S110" s="364"/>
      <c r="T110" s="65"/>
      <c r="U110" s="65" t="s">
        <v>3073</v>
      </c>
      <c r="V110" s="65" t="s">
        <v>2076</v>
      </c>
      <c r="W110" s="65" t="s">
        <v>1004</v>
      </c>
      <c r="X110" s="65" t="s">
        <v>184</v>
      </c>
      <c r="Y110" s="65" t="s">
        <v>5</v>
      </c>
      <c r="Z110" s="65" t="s">
        <v>2455</v>
      </c>
      <c r="AA110" s="120">
        <v>44418</v>
      </c>
      <c r="AB110" s="65" t="s">
        <v>2081</v>
      </c>
      <c r="AC110" s="65" t="s">
        <v>3084</v>
      </c>
      <c r="AD110" s="375" t="s">
        <v>2082</v>
      </c>
      <c r="AE110" s="235" t="s">
        <v>2076</v>
      </c>
      <c r="AF110" s="65">
        <f t="shared" si="3"/>
        <v>22</v>
      </c>
      <c r="AG110" s="65"/>
      <c r="AH110" s="65"/>
      <c r="AI110" s="65"/>
      <c r="AJ110" s="65"/>
    </row>
    <row r="111" spans="1:36" ht="120" customHeight="1">
      <c r="A111" s="93">
        <v>5105</v>
      </c>
      <c r="B111" s="47" t="s">
        <v>176</v>
      </c>
      <c r="C111" s="65" t="s">
        <v>2445</v>
      </c>
      <c r="D111" s="65" t="s">
        <v>3085</v>
      </c>
      <c r="E111" s="47" t="s">
        <v>166</v>
      </c>
      <c r="F111" s="65" t="s">
        <v>3086</v>
      </c>
      <c r="G111" s="65" t="s">
        <v>2471</v>
      </c>
      <c r="H111" s="65" t="s">
        <v>2548</v>
      </c>
      <c r="I111" s="65" t="s">
        <v>3087</v>
      </c>
      <c r="J111" s="65" t="s">
        <v>3088</v>
      </c>
      <c r="K111" s="47" t="s">
        <v>3089</v>
      </c>
      <c r="L111" s="65" t="s">
        <v>771</v>
      </c>
      <c r="M111" s="65" t="s">
        <v>5</v>
      </c>
      <c r="N111" s="65">
        <v>75051</v>
      </c>
      <c r="O111" s="65" t="s">
        <v>3090</v>
      </c>
      <c r="P111" s="159">
        <v>32.717857900550101</v>
      </c>
      <c r="Q111" s="160">
        <v>-97.024639560449103</v>
      </c>
      <c r="R111" s="127">
        <v>100</v>
      </c>
      <c r="S111" s="127"/>
      <c r="T111" s="93"/>
      <c r="U111" s="65" t="s">
        <v>3091</v>
      </c>
      <c r="V111" s="65" t="s">
        <v>3087</v>
      </c>
      <c r="W111" s="65" t="s">
        <v>3092</v>
      </c>
      <c r="X111" s="65" t="s">
        <v>1994</v>
      </c>
      <c r="Y111" s="65" t="s">
        <v>5</v>
      </c>
      <c r="Z111" s="65" t="s">
        <v>2455</v>
      </c>
      <c r="AA111" s="120">
        <v>44418</v>
      </c>
      <c r="AB111" s="65" t="s">
        <v>3093</v>
      </c>
      <c r="AC111" s="65" t="s">
        <v>3095</v>
      </c>
      <c r="AD111" s="331" t="s">
        <v>3094</v>
      </c>
      <c r="AE111" s="235" t="s">
        <v>3096</v>
      </c>
      <c r="AF111" s="65">
        <f t="shared" si="3"/>
        <v>30</v>
      </c>
      <c r="AG111" s="65"/>
      <c r="AH111" s="65"/>
      <c r="AI111" s="65"/>
      <c r="AJ111" s="65"/>
    </row>
    <row r="112" spans="1:36" s="1098" customFormat="1" ht="75">
      <c r="A112" s="1087"/>
      <c r="B112" s="1088" t="s">
        <v>176</v>
      </c>
      <c r="C112" s="332" t="s">
        <v>2445</v>
      </c>
      <c r="D112" s="1091" t="s">
        <v>9061</v>
      </c>
      <c r="E112" s="1090" t="s">
        <v>166</v>
      </c>
      <c r="F112" s="332" t="s">
        <v>9062</v>
      </c>
      <c r="G112" s="332" t="s">
        <v>2189</v>
      </c>
      <c r="H112" s="332" t="s">
        <v>8233</v>
      </c>
      <c r="I112" s="1091" t="s">
        <v>9063</v>
      </c>
      <c r="J112" s="332" t="s">
        <v>9064</v>
      </c>
      <c r="K112" s="1088" t="s">
        <v>7041</v>
      </c>
      <c r="L112" s="332" t="s">
        <v>1089</v>
      </c>
      <c r="M112" s="332" t="s">
        <v>5</v>
      </c>
      <c r="N112" s="332">
        <v>85193</v>
      </c>
      <c r="O112" s="332"/>
      <c r="P112" s="1092">
        <v>32.860922716143797</v>
      </c>
      <c r="Q112" s="1093">
        <v>-111.777106617992</v>
      </c>
      <c r="R112" s="1094">
        <v>250</v>
      </c>
      <c r="S112" s="1095">
        <v>90000</v>
      </c>
      <c r="T112" s="332" t="s">
        <v>3297</v>
      </c>
      <c r="U112" s="332" t="s">
        <v>9061</v>
      </c>
      <c r="V112" s="332" t="s">
        <v>9063</v>
      </c>
      <c r="W112" s="332" t="s">
        <v>3020</v>
      </c>
      <c r="X112" s="332" t="s">
        <v>172</v>
      </c>
      <c r="Y112" s="332" t="s">
        <v>5</v>
      </c>
      <c r="Z112" s="332" t="s">
        <v>8245</v>
      </c>
      <c r="AA112" s="1096">
        <v>45689</v>
      </c>
      <c r="AB112" s="332" t="s">
        <v>9065</v>
      </c>
      <c r="AC112" s="332"/>
      <c r="AD112" s="332" t="s">
        <v>9066</v>
      </c>
      <c r="AE112" s="1097"/>
      <c r="AF112" s="332">
        <f t="shared" si="3"/>
        <v>25</v>
      </c>
      <c r="AG112" s="332"/>
      <c r="AH112" s="332"/>
      <c r="AI112" s="332"/>
      <c r="AJ112" s="332"/>
    </row>
    <row r="113" spans="1:36" ht="105">
      <c r="A113" s="93">
        <v>5106</v>
      </c>
      <c r="B113" s="47" t="s">
        <v>176</v>
      </c>
      <c r="C113" s="65" t="s">
        <v>2445</v>
      </c>
      <c r="D113" s="65" t="s">
        <v>3097</v>
      </c>
      <c r="E113" s="47" t="s">
        <v>178</v>
      </c>
      <c r="F113" s="65" t="s">
        <v>3098</v>
      </c>
      <c r="G113" s="65" t="s">
        <v>2471</v>
      </c>
      <c r="H113" s="65" t="s">
        <v>2472</v>
      </c>
      <c r="I113" s="101" t="s">
        <v>3099</v>
      </c>
      <c r="J113" s="65" t="s">
        <v>3100</v>
      </c>
      <c r="K113" s="47" t="s">
        <v>2192</v>
      </c>
      <c r="L113" s="65" t="s">
        <v>172</v>
      </c>
      <c r="M113" s="65" t="s">
        <v>5</v>
      </c>
      <c r="N113" s="65">
        <v>95134</v>
      </c>
      <c r="O113" s="65" t="s">
        <v>3101</v>
      </c>
      <c r="P113" s="159">
        <v>37.4223</v>
      </c>
      <c r="Q113" s="102">
        <v>-121.956</v>
      </c>
      <c r="R113" s="127">
        <v>112</v>
      </c>
      <c r="S113" s="365"/>
      <c r="T113" s="65"/>
      <c r="U113" s="65" t="s">
        <v>3097</v>
      </c>
      <c r="V113" s="101" t="s">
        <v>3099</v>
      </c>
      <c r="W113" s="65" t="s">
        <v>2192</v>
      </c>
      <c r="X113" s="65" t="s">
        <v>172</v>
      </c>
      <c r="Y113" s="65" t="s">
        <v>5</v>
      </c>
      <c r="Z113" s="65" t="s">
        <v>662</v>
      </c>
      <c r="AA113" s="120">
        <v>44774</v>
      </c>
      <c r="AB113" s="65"/>
      <c r="AC113" s="65"/>
      <c r="AD113" s="376" t="s">
        <v>3102</v>
      </c>
      <c r="AE113" s="235" t="s">
        <v>3099</v>
      </c>
      <c r="AF113" s="65">
        <f t="shared" si="3"/>
        <v>30</v>
      </c>
      <c r="AG113" s="65"/>
      <c r="AH113" s="65"/>
      <c r="AI113" s="65"/>
      <c r="AJ113" s="65"/>
    </row>
    <row r="114" spans="1:36" ht="90">
      <c r="A114" s="93">
        <v>5107</v>
      </c>
      <c r="B114" s="47" t="s">
        <v>176</v>
      </c>
      <c r="C114" s="65" t="s">
        <v>2445</v>
      </c>
      <c r="D114" s="65" t="s">
        <v>3103</v>
      </c>
      <c r="E114" s="47" t="s">
        <v>166</v>
      </c>
      <c r="F114" s="65" t="s">
        <v>3104</v>
      </c>
      <c r="G114" s="65" t="s">
        <v>2448</v>
      </c>
      <c r="H114" s="65" t="s">
        <v>2818</v>
      </c>
      <c r="I114" s="65" t="s">
        <v>3105</v>
      </c>
      <c r="J114" s="65" t="s">
        <v>3106</v>
      </c>
      <c r="K114" s="47" t="s">
        <v>3107</v>
      </c>
      <c r="L114" s="65" t="s">
        <v>444</v>
      </c>
      <c r="M114" s="65" t="s">
        <v>5</v>
      </c>
      <c r="N114" s="65">
        <v>48079</v>
      </c>
      <c r="O114" s="65"/>
      <c r="P114" s="159">
        <v>42.852591817131703</v>
      </c>
      <c r="Q114" s="160">
        <v>-82.495335004873198</v>
      </c>
      <c r="R114" s="127">
        <v>300</v>
      </c>
      <c r="S114" s="370"/>
      <c r="T114" s="65"/>
      <c r="U114" s="65" t="s">
        <v>3108</v>
      </c>
      <c r="V114" s="65" t="s">
        <v>3105</v>
      </c>
      <c r="W114" s="65" t="s">
        <v>919</v>
      </c>
      <c r="X114" s="65" t="s">
        <v>444</v>
      </c>
      <c r="Y114" s="65" t="s">
        <v>5</v>
      </c>
      <c r="Z114" s="65" t="s">
        <v>174</v>
      </c>
      <c r="AA114" s="120">
        <v>45096</v>
      </c>
      <c r="AB114" s="65" t="s">
        <v>3109</v>
      </c>
      <c r="AC114" s="65"/>
      <c r="AD114" s="331" t="s">
        <v>3110</v>
      </c>
      <c r="AE114" s="235" t="s">
        <v>3111</v>
      </c>
      <c r="AF114" s="65">
        <f t="shared" si="3"/>
        <v>30</v>
      </c>
      <c r="AG114" s="65"/>
      <c r="AH114" s="65"/>
      <c r="AI114" s="65"/>
      <c r="AJ114" s="65"/>
    </row>
    <row r="115" spans="1:36" ht="60">
      <c r="A115" s="93">
        <v>5108</v>
      </c>
      <c r="B115" s="47" t="s">
        <v>201</v>
      </c>
      <c r="C115" s="65" t="s">
        <v>2445</v>
      </c>
      <c r="D115" s="65" t="s">
        <v>3112</v>
      </c>
      <c r="E115" s="47" t="s">
        <v>166</v>
      </c>
      <c r="F115" s="65" t="s">
        <v>3112</v>
      </c>
      <c r="G115" s="65" t="s">
        <v>2471</v>
      </c>
      <c r="H115" s="65" t="s">
        <v>2472</v>
      </c>
      <c r="I115" s="101" t="s">
        <v>3113</v>
      </c>
      <c r="J115" s="65" t="s">
        <v>3114</v>
      </c>
      <c r="K115" s="47" t="s">
        <v>1977</v>
      </c>
      <c r="L115" s="65" t="s">
        <v>829</v>
      </c>
      <c r="M115" s="65" t="s">
        <v>5</v>
      </c>
      <c r="N115" s="65">
        <v>13760</v>
      </c>
      <c r="O115" s="65" t="s">
        <v>3115</v>
      </c>
      <c r="P115" s="159">
        <v>42.09</v>
      </c>
      <c r="Q115" s="102">
        <v>-76.040000000000006</v>
      </c>
      <c r="R115" s="127" t="s">
        <v>9075</v>
      </c>
      <c r="S115" s="365">
        <v>32</v>
      </c>
      <c r="T115" s="65" t="s">
        <v>1690</v>
      </c>
      <c r="U115" s="65" t="s">
        <v>3112</v>
      </c>
      <c r="V115" s="101" t="s">
        <v>3113</v>
      </c>
      <c r="W115" s="65" t="s">
        <v>1977</v>
      </c>
      <c r="X115" s="65" t="s">
        <v>829</v>
      </c>
      <c r="Y115" s="65" t="s">
        <v>5</v>
      </c>
      <c r="Z115" s="65" t="s">
        <v>662</v>
      </c>
      <c r="AA115" s="120">
        <v>44777</v>
      </c>
      <c r="AB115" s="65" t="s">
        <v>3116</v>
      </c>
      <c r="AC115" s="65" t="s">
        <v>1678</v>
      </c>
      <c r="AD115" s="332" t="s">
        <v>3117</v>
      </c>
      <c r="AE115" s="235" t="s">
        <v>3118</v>
      </c>
      <c r="AF115" s="65">
        <f t="shared" si="3"/>
        <v>21</v>
      </c>
      <c r="AG115" s="65"/>
      <c r="AH115" s="65"/>
      <c r="AI115" s="65"/>
      <c r="AJ115" s="65"/>
    </row>
    <row r="116" spans="1:36" ht="95.1" customHeight="1">
      <c r="A116" s="93">
        <v>5109</v>
      </c>
      <c r="B116" s="47" t="s">
        <v>398</v>
      </c>
      <c r="C116" s="65" t="s">
        <v>2445</v>
      </c>
      <c r="D116" s="65" t="s">
        <v>2095</v>
      </c>
      <c r="E116" s="47" t="s">
        <v>166</v>
      </c>
      <c r="F116" s="65" t="s">
        <v>2096</v>
      </c>
      <c r="G116" s="65" t="s">
        <v>2471</v>
      </c>
      <c r="H116" s="65" t="s">
        <v>2472</v>
      </c>
      <c r="I116" s="65" t="s">
        <v>2098</v>
      </c>
      <c r="J116" s="65" t="s">
        <v>2099</v>
      </c>
      <c r="K116" s="47" t="s">
        <v>1231</v>
      </c>
      <c r="L116" s="65" t="s">
        <v>314</v>
      </c>
      <c r="M116" s="65" t="s">
        <v>5</v>
      </c>
      <c r="N116" s="65">
        <v>37040</v>
      </c>
      <c r="O116" s="65"/>
      <c r="P116" s="159">
        <v>36.587270686140997</v>
      </c>
      <c r="Q116" s="160">
        <v>-87.260910730624602</v>
      </c>
      <c r="R116" s="374" t="s">
        <v>9145</v>
      </c>
      <c r="S116" s="374">
        <v>2</v>
      </c>
      <c r="T116" s="371" t="s">
        <v>2895</v>
      </c>
      <c r="U116" s="65" t="s">
        <v>2095</v>
      </c>
      <c r="V116" s="65" t="s">
        <v>2098</v>
      </c>
      <c r="W116" s="65" t="s">
        <v>2100</v>
      </c>
      <c r="X116" s="65" t="s">
        <v>771</v>
      </c>
      <c r="Y116" s="65" t="s">
        <v>5</v>
      </c>
      <c r="Z116" s="65" t="s">
        <v>174</v>
      </c>
      <c r="AA116" s="120">
        <v>45096</v>
      </c>
      <c r="AB116" s="120" t="s">
        <v>3119</v>
      </c>
      <c r="AC116" s="65" t="s">
        <v>3121</v>
      </c>
      <c r="AD116" s="331" t="s">
        <v>3120</v>
      </c>
      <c r="AE116" s="65" t="s">
        <v>2104</v>
      </c>
      <c r="AF116" s="65">
        <f t="shared" si="3"/>
        <v>26</v>
      </c>
      <c r="AG116" s="65"/>
      <c r="AH116" s="65"/>
      <c r="AI116" s="65"/>
      <c r="AJ116" s="65"/>
    </row>
    <row r="117" spans="1:36" ht="88.5" customHeight="1">
      <c r="A117" s="93">
        <v>5110</v>
      </c>
      <c r="B117" s="167" t="s">
        <v>398</v>
      </c>
      <c r="C117" s="168" t="s">
        <v>2445</v>
      </c>
      <c r="D117" s="168" t="s">
        <v>2095</v>
      </c>
      <c r="E117" s="167" t="s">
        <v>166</v>
      </c>
      <c r="F117" s="168" t="s">
        <v>2096</v>
      </c>
      <c r="G117" s="168" t="s">
        <v>2471</v>
      </c>
      <c r="H117" s="168" t="s">
        <v>2516</v>
      </c>
      <c r="I117" s="168" t="s">
        <v>2098</v>
      </c>
      <c r="J117" s="168" t="s">
        <v>2099</v>
      </c>
      <c r="K117" s="167" t="s">
        <v>1231</v>
      </c>
      <c r="L117" s="168" t="s">
        <v>314</v>
      </c>
      <c r="M117" s="168" t="s">
        <v>5</v>
      </c>
      <c r="N117" s="168">
        <v>37040</v>
      </c>
      <c r="O117" s="168"/>
      <c r="P117" s="179">
        <v>36.587270686140997</v>
      </c>
      <c r="Q117" s="180">
        <v>-87.260910730624602</v>
      </c>
      <c r="R117" s="466" t="s">
        <v>9146</v>
      </c>
      <c r="S117" s="466">
        <v>2</v>
      </c>
      <c r="T117" s="381" t="s">
        <v>2895</v>
      </c>
      <c r="U117" s="168" t="s">
        <v>2095</v>
      </c>
      <c r="V117" s="168" t="s">
        <v>2098</v>
      </c>
      <c r="W117" s="168" t="s">
        <v>2100</v>
      </c>
      <c r="X117" s="168" t="s">
        <v>771</v>
      </c>
      <c r="Y117" s="168" t="s">
        <v>5</v>
      </c>
      <c r="Z117" s="168" t="s">
        <v>174</v>
      </c>
      <c r="AA117" s="182">
        <v>45096</v>
      </c>
      <c r="AB117" s="971" t="s">
        <v>3122</v>
      </c>
      <c r="AC117" s="972" t="s">
        <v>3123</v>
      </c>
      <c r="AD117" s="332" t="s">
        <v>3120</v>
      </c>
      <c r="AE117" s="65" t="s">
        <v>2104</v>
      </c>
      <c r="AF117" s="65">
        <f t="shared" si="3"/>
        <v>26</v>
      </c>
      <c r="AG117" s="65"/>
      <c r="AH117" s="65"/>
      <c r="AI117" s="65"/>
      <c r="AJ117" s="65"/>
    </row>
    <row r="118" spans="1:36" ht="90">
      <c r="A118" s="93">
        <v>5111</v>
      </c>
      <c r="B118" s="167" t="s">
        <v>176</v>
      </c>
      <c r="C118" s="168" t="s">
        <v>2445</v>
      </c>
      <c r="D118" s="168" t="s">
        <v>3124</v>
      </c>
      <c r="E118" s="167" t="s">
        <v>166</v>
      </c>
      <c r="F118" s="168" t="s">
        <v>3125</v>
      </c>
      <c r="G118" s="168" t="s">
        <v>2448</v>
      </c>
      <c r="H118" s="168" t="s">
        <v>2449</v>
      </c>
      <c r="I118" s="168" t="s">
        <v>3126</v>
      </c>
      <c r="J118" s="168" t="s">
        <v>3127</v>
      </c>
      <c r="K118" s="167" t="s">
        <v>3125</v>
      </c>
      <c r="L118" s="168" t="s">
        <v>863</v>
      </c>
      <c r="M118" s="168" t="s">
        <v>5</v>
      </c>
      <c r="N118" s="168">
        <v>62640</v>
      </c>
      <c r="O118" s="168" t="s">
        <v>3128</v>
      </c>
      <c r="P118" s="179">
        <v>39.451264668396099</v>
      </c>
      <c r="Q118" s="180">
        <v>-89.777437089088195</v>
      </c>
      <c r="R118" s="466"/>
      <c r="S118" s="378"/>
      <c r="T118" s="381"/>
      <c r="U118" s="168" t="s">
        <v>3124</v>
      </c>
      <c r="V118" s="168" t="s">
        <v>3129</v>
      </c>
      <c r="W118" s="168" t="s">
        <v>2122</v>
      </c>
      <c r="X118" s="168" t="s">
        <v>3130</v>
      </c>
      <c r="Y118" s="168" t="s">
        <v>317</v>
      </c>
      <c r="Z118" s="168" t="s">
        <v>174</v>
      </c>
      <c r="AA118" s="182">
        <v>44443</v>
      </c>
      <c r="AB118" s="182"/>
      <c r="AC118" s="172"/>
      <c r="AD118" s="331" t="s">
        <v>3131</v>
      </c>
      <c r="AE118" s="65"/>
      <c r="AF118" s="65">
        <f t="shared" si="3"/>
        <v>30</v>
      </c>
      <c r="AG118" s="65"/>
      <c r="AH118" s="65"/>
      <c r="AI118" s="65"/>
      <c r="AJ118" s="65"/>
    </row>
    <row r="119" spans="1:36" ht="90">
      <c r="A119" s="93">
        <v>5112</v>
      </c>
      <c r="B119" s="167" t="s">
        <v>176</v>
      </c>
      <c r="C119" s="168" t="s">
        <v>2445</v>
      </c>
      <c r="D119" s="168" t="s">
        <v>3124</v>
      </c>
      <c r="E119" s="167" t="s">
        <v>166</v>
      </c>
      <c r="F119" s="168" t="s">
        <v>3132</v>
      </c>
      <c r="G119" s="168" t="s">
        <v>2448</v>
      </c>
      <c r="H119" s="168" t="s">
        <v>2449</v>
      </c>
      <c r="I119" s="168" t="s">
        <v>3126</v>
      </c>
      <c r="J119" s="168" t="s">
        <v>3133</v>
      </c>
      <c r="K119" s="167" t="s">
        <v>3132</v>
      </c>
      <c r="L119" s="168" t="s">
        <v>2158</v>
      </c>
      <c r="M119" s="168" t="s">
        <v>5</v>
      </c>
      <c r="N119" s="168">
        <v>66801</v>
      </c>
      <c r="O119" s="168" t="s">
        <v>3134</v>
      </c>
      <c r="P119" s="179">
        <v>38.400170976908598</v>
      </c>
      <c r="Q119" s="180">
        <v>-96.155013802613695</v>
      </c>
      <c r="R119" s="466"/>
      <c r="S119" s="378"/>
      <c r="T119" s="381"/>
      <c r="U119" s="168" t="s">
        <v>3124</v>
      </c>
      <c r="V119" s="168" t="s">
        <v>3129</v>
      </c>
      <c r="W119" s="168" t="s">
        <v>2122</v>
      </c>
      <c r="X119" s="168" t="s">
        <v>3130</v>
      </c>
      <c r="Y119" s="168" t="s">
        <v>317</v>
      </c>
      <c r="Z119" s="168" t="s">
        <v>174</v>
      </c>
      <c r="AA119" s="182">
        <v>44443</v>
      </c>
      <c r="AB119" s="182"/>
      <c r="AC119" s="172"/>
      <c r="AD119" s="332" t="s">
        <v>3131</v>
      </c>
      <c r="AE119" s="235" t="s">
        <v>3126</v>
      </c>
      <c r="AF119" s="65">
        <f t="shared" si="3"/>
        <v>30</v>
      </c>
      <c r="AG119" s="65"/>
      <c r="AH119" s="65"/>
      <c r="AI119" s="65"/>
      <c r="AJ119" s="65"/>
    </row>
    <row r="120" spans="1:36" ht="90">
      <c r="A120" s="93">
        <v>5113</v>
      </c>
      <c r="B120" s="167" t="s">
        <v>176</v>
      </c>
      <c r="C120" s="168" t="s">
        <v>2445</v>
      </c>
      <c r="D120" s="168" t="s">
        <v>3124</v>
      </c>
      <c r="E120" s="167" t="s">
        <v>166</v>
      </c>
      <c r="F120" s="168" t="s">
        <v>3135</v>
      </c>
      <c r="G120" s="168" t="s">
        <v>2448</v>
      </c>
      <c r="H120" s="168" t="s">
        <v>2449</v>
      </c>
      <c r="I120" s="168" t="s">
        <v>3126</v>
      </c>
      <c r="J120" s="168" t="s">
        <v>3136</v>
      </c>
      <c r="K120" s="167" t="s">
        <v>3135</v>
      </c>
      <c r="L120" s="168" t="s">
        <v>870</v>
      </c>
      <c r="M120" s="168" t="s">
        <v>5</v>
      </c>
      <c r="N120" s="168">
        <v>30906</v>
      </c>
      <c r="O120" s="168" t="s">
        <v>3137</v>
      </c>
      <c r="P120" s="179">
        <v>33.435726299474602</v>
      </c>
      <c r="Q120" s="160">
        <v>-82.000986387414699</v>
      </c>
      <c r="R120" s="466"/>
      <c r="S120" s="378"/>
      <c r="T120" s="381"/>
      <c r="U120" s="168" t="s">
        <v>3124</v>
      </c>
      <c r="V120" s="168" t="s">
        <v>3129</v>
      </c>
      <c r="W120" s="168" t="s">
        <v>2122</v>
      </c>
      <c r="X120" s="168" t="s">
        <v>3130</v>
      </c>
      <c r="Y120" s="168" t="s">
        <v>317</v>
      </c>
      <c r="Z120" s="168" t="s">
        <v>174</v>
      </c>
      <c r="AA120" s="182">
        <v>44443</v>
      </c>
      <c r="AB120" s="182"/>
      <c r="AC120" s="172"/>
      <c r="AD120" s="331" t="s">
        <v>3131</v>
      </c>
      <c r="AE120" s="235" t="s">
        <v>3126</v>
      </c>
      <c r="AF120" s="65">
        <f t="shared" si="3"/>
        <v>30</v>
      </c>
      <c r="AG120" s="65"/>
      <c r="AH120" s="65"/>
      <c r="AI120" s="65"/>
      <c r="AJ120" s="65"/>
    </row>
    <row r="121" spans="1:36" ht="90">
      <c r="A121" s="93">
        <v>5114</v>
      </c>
      <c r="B121" s="167" t="s">
        <v>176</v>
      </c>
      <c r="C121" s="168" t="s">
        <v>2445</v>
      </c>
      <c r="D121" s="168" t="s">
        <v>3124</v>
      </c>
      <c r="E121" s="167" t="s">
        <v>166</v>
      </c>
      <c r="F121" s="168" t="s">
        <v>3138</v>
      </c>
      <c r="G121" s="168" t="s">
        <v>2448</v>
      </c>
      <c r="H121" s="168" t="s">
        <v>2449</v>
      </c>
      <c r="I121" s="168" t="s">
        <v>3126</v>
      </c>
      <c r="J121" s="168" t="s">
        <v>3139</v>
      </c>
      <c r="K121" s="167" t="s">
        <v>3138</v>
      </c>
      <c r="L121" s="168" t="s">
        <v>825</v>
      </c>
      <c r="M121" s="168" t="s">
        <v>5</v>
      </c>
      <c r="N121" s="168">
        <v>46516</v>
      </c>
      <c r="O121" s="168" t="s">
        <v>3137</v>
      </c>
      <c r="P121" s="179">
        <v>41.6875897972796</v>
      </c>
      <c r="Q121" s="160">
        <v>-85.918635402507306</v>
      </c>
      <c r="R121" s="466"/>
      <c r="S121" s="378"/>
      <c r="T121" s="381"/>
      <c r="U121" s="168" t="s">
        <v>3124</v>
      </c>
      <c r="V121" s="168" t="s">
        <v>3129</v>
      </c>
      <c r="W121" s="168" t="s">
        <v>2122</v>
      </c>
      <c r="X121" s="168" t="s">
        <v>3130</v>
      </c>
      <c r="Y121" s="168" t="s">
        <v>317</v>
      </c>
      <c r="Z121" s="168" t="s">
        <v>174</v>
      </c>
      <c r="AA121" s="182">
        <v>44443</v>
      </c>
      <c r="AB121" s="182"/>
      <c r="AC121" s="172"/>
      <c r="AD121" s="332" t="s">
        <v>3131</v>
      </c>
      <c r="AE121" s="235" t="s">
        <v>3126</v>
      </c>
      <c r="AF121" s="65">
        <f t="shared" si="3"/>
        <v>30</v>
      </c>
      <c r="AG121" s="65"/>
      <c r="AH121" s="65"/>
      <c r="AI121" s="65"/>
      <c r="AJ121" s="65"/>
    </row>
    <row r="122" spans="1:36" ht="105">
      <c r="A122" s="93">
        <v>5115</v>
      </c>
      <c r="B122" s="167" t="s">
        <v>163</v>
      </c>
      <c r="C122" s="168" t="s">
        <v>2445</v>
      </c>
      <c r="D122" s="168" t="s">
        <v>3140</v>
      </c>
      <c r="E122" s="167" t="s">
        <v>166</v>
      </c>
      <c r="F122" s="168" t="s">
        <v>3140</v>
      </c>
      <c r="G122" s="168" t="s">
        <v>2448</v>
      </c>
      <c r="H122" s="168" t="s">
        <v>2449</v>
      </c>
      <c r="I122" s="168" t="s">
        <v>3141</v>
      </c>
      <c r="J122" s="168" t="s">
        <v>3142</v>
      </c>
      <c r="K122" s="167" t="s">
        <v>1016</v>
      </c>
      <c r="L122" s="168" t="s">
        <v>756</v>
      </c>
      <c r="M122" s="168" t="s">
        <v>5</v>
      </c>
      <c r="N122" s="969" t="s">
        <v>3143</v>
      </c>
      <c r="O122" s="168" t="s">
        <v>3144</v>
      </c>
      <c r="P122" s="179">
        <v>42.344507147154701</v>
      </c>
      <c r="Q122" s="160">
        <v>-71.031102117183707</v>
      </c>
      <c r="R122" s="181">
        <v>18</v>
      </c>
      <c r="S122" s="378"/>
      <c r="T122" s="168"/>
      <c r="U122" s="168" t="s">
        <v>3140</v>
      </c>
      <c r="V122" s="168" t="s">
        <v>3141</v>
      </c>
      <c r="W122" s="168" t="s">
        <v>1016</v>
      </c>
      <c r="X122" s="168" t="s">
        <v>756</v>
      </c>
      <c r="Y122" s="168" t="s">
        <v>5</v>
      </c>
      <c r="Z122" s="168" t="s">
        <v>174</v>
      </c>
      <c r="AA122" s="182">
        <v>44774</v>
      </c>
      <c r="AB122" s="168" t="s">
        <v>3145</v>
      </c>
      <c r="AC122" s="172" t="s">
        <v>3147</v>
      </c>
      <c r="AD122" s="336" t="s">
        <v>3146</v>
      </c>
      <c r="AE122" s="235" t="s">
        <v>3148</v>
      </c>
      <c r="AF122" s="65">
        <f t="shared" si="3"/>
        <v>30</v>
      </c>
      <c r="AG122" s="65"/>
      <c r="AH122" s="65"/>
      <c r="AI122" s="65"/>
      <c r="AJ122" s="65"/>
    </row>
    <row r="123" spans="1:36" ht="90">
      <c r="A123" s="93">
        <v>5116</v>
      </c>
      <c r="B123" s="167" t="s">
        <v>201</v>
      </c>
      <c r="C123" s="168" t="s">
        <v>2445</v>
      </c>
      <c r="D123" s="183" t="s">
        <v>8684</v>
      </c>
      <c r="E123" s="460" t="s">
        <v>166</v>
      </c>
      <c r="F123" s="168" t="s">
        <v>8685</v>
      </c>
      <c r="G123" s="168" t="s">
        <v>2189</v>
      </c>
      <c r="H123" s="168" t="s">
        <v>8305</v>
      </c>
      <c r="I123" s="616" t="s">
        <v>8686</v>
      </c>
      <c r="J123" s="168" t="s">
        <v>8687</v>
      </c>
      <c r="K123" s="167" t="s">
        <v>1748</v>
      </c>
      <c r="L123" s="168" t="s">
        <v>444</v>
      </c>
      <c r="M123" s="168" t="s">
        <v>5</v>
      </c>
      <c r="N123" s="168">
        <v>49423</v>
      </c>
      <c r="O123" s="168"/>
      <c r="P123" s="179">
        <v>42.753333862300401</v>
      </c>
      <c r="Q123" s="160">
        <v>-86.108918103903207</v>
      </c>
      <c r="R123" s="181" t="s">
        <v>9097</v>
      </c>
      <c r="S123" s="467"/>
      <c r="T123" s="168"/>
      <c r="U123" s="168" t="s">
        <v>8688</v>
      </c>
      <c r="V123" s="616" t="s">
        <v>8686</v>
      </c>
      <c r="W123" s="168" t="s">
        <v>885</v>
      </c>
      <c r="X123" s="168" t="s">
        <v>172</v>
      </c>
      <c r="Y123" s="168" t="s">
        <v>5</v>
      </c>
      <c r="Z123" s="168" t="s">
        <v>8245</v>
      </c>
      <c r="AA123" s="182">
        <v>45584</v>
      </c>
      <c r="AB123" s="168" t="s">
        <v>8690</v>
      </c>
      <c r="AC123" s="172"/>
      <c r="AD123" s="960" t="s">
        <v>8689</v>
      </c>
      <c r="AE123" s="373"/>
      <c r="AF123" s="65">
        <f t="shared" si="3"/>
        <v>30</v>
      </c>
      <c r="AG123" s="65"/>
      <c r="AH123" s="65"/>
      <c r="AI123" s="65"/>
      <c r="AJ123" s="65"/>
    </row>
    <row r="124" spans="1:36" ht="105">
      <c r="A124" s="93">
        <v>5117</v>
      </c>
      <c r="B124" s="167" t="s">
        <v>163</v>
      </c>
      <c r="C124" s="168" t="s">
        <v>2445</v>
      </c>
      <c r="D124" s="168" t="s">
        <v>2114</v>
      </c>
      <c r="E124" s="167" t="s">
        <v>178</v>
      </c>
      <c r="F124" s="168" t="s">
        <v>3149</v>
      </c>
      <c r="G124" s="168" t="s">
        <v>2471</v>
      </c>
      <c r="H124" s="168" t="s">
        <v>2472</v>
      </c>
      <c r="I124" s="168" t="s">
        <v>2111</v>
      </c>
      <c r="J124" s="168" t="s">
        <v>3150</v>
      </c>
      <c r="K124" s="167" t="s">
        <v>1470</v>
      </c>
      <c r="L124" s="168" t="s">
        <v>444</v>
      </c>
      <c r="M124" s="168" t="s">
        <v>5</v>
      </c>
      <c r="N124" s="168">
        <v>48103</v>
      </c>
      <c r="O124" s="168" t="s">
        <v>2113</v>
      </c>
      <c r="P124" s="179">
        <v>42.288831620363503</v>
      </c>
      <c r="Q124" s="160">
        <v>-83.847144367015801</v>
      </c>
      <c r="R124" s="181">
        <v>118</v>
      </c>
      <c r="S124" s="378"/>
      <c r="T124" s="168"/>
      <c r="U124" s="168" t="s">
        <v>2114</v>
      </c>
      <c r="V124" s="168" t="s">
        <v>2111</v>
      </c>
      <c r="W124" s="168" t="s">
        <v>2115</v>
      </c>
      <c r="X124" s="168" t="s">
        <v>863</v>
      </c>
      <c r="Y124" s="168" t="s">
        <v>5</v>
      </c>
      <c r="Z124" s="168" t="s">
        <v>2455</v>
      </c>
      <c r="AA124" s="182">
        <v>44418</v>
      </c>
      <c r="AB124" s="168" t="s">
        <v>2116</v>
      </c>
      <c r="AC124" s="172"/>
      <c r="AD124" s="377" t="s">
        <v>2117</v>
      </c>
      <c r="AE124" s="65" t="s">
        <v>2118</v>
      </c>
      <c r="AF124" s="65">
        <f t="shared" si="3"/>
        <v>29</v>
      </c>
      <c r="AG124" s="65"/>
      <c r="AH124" s="65"/>
      <c r="AI124" s="65"/>
      <c r="AJ124" s="65"/>
    </row>
    <row r="125" spans="1:36" ht="86.1" customHeight="1">
      <c r="A125" s="93">
        <v>5118</v>
      </c>
      <c r="B125" s="167" t="s">
        <v>176</v>
      </c>
      <c r="C125" s="168" t="s">
        <v>2445</v>
      </c>
      <c r="D125" s="168" t="s">
        <v>3151</v>
      </c>
      <c r="E125" s="167" t="s">
        <v>166</v>
      </c>
      <c r="F125" s="168" t="s">
        <v>3152</v>
      </c>
      <c r="G125" s="168" t="s">
        <v>2471</v>
      </c>
      <c r="H125" s="168" t="s">
        <v>2516</v>
      </c>
      <c r="I125" s="168" t="s">
        <v>3153</v>
      </c>
      <c r="J125" s="168" t="s">
        <v>3154</v>
      </c>
      <c r="K125" s="167" t="s">
        <v>3155</v>
      </c>
      <c r="L125" s="168" t="s">
        <v>1089</v>
      </c>
      <c r="M125" s="168" t="s">
        <v>5</v>
      </c>
      <c r="N125" s="168">
        <v>90058</v>
      </c>
      <c r="O125" s="168" t="s">
        <v>3156</v>
      </c>
      <c r="P125" s="179">
        <v>32.779160682033101</v>
      </c>
      <c r="Q125" s="160">
        <v>-111.50682859018499</v>
      </c>
      <c r="R125" s="181">
        <v>75</v>
      </c>
      <c r="S125" s="378"/>
      <c r="T125" s="381"/>
      <c r="U125" s="168" t="s">
        <v>3151</v>
      </c>
      <c r="V125" s="168" t="s">
        <v>3153</v>
      </c>
      <c r="W125" s="168" t="s">
        <v>3157</v>
      </c>
      <c r="X125" s="168" t="s">
        <v>1089</v>
      </c>
      <c r="Y125" s="168" t="s">
        <v>5</v>
      </c>
      <c r="Z125" s="168" t="s">
        <v>174</v>
      </c>
      <c r="AA125" s="182">
        <v>45096</v>
      </c>
      <c r="AB125" s="168" t="s">
        <v>3158</v>
      </c>
      <c r="AC125" s="172" t="s">
        <v>3160</v>
      </c>
      <c r="AD125" s="331" t="s">
        <v>3159</v>
      </c>
      <c r="AE125" s="235" t="s">
        <v>3161</v>
      </c>
      <c r="AF125" s="65">
        <f t="shared" si="3"/>
        <v>29</v>
      </c>
      <c r="AG125" s="65"/>
      <c r="AH125" s="65"/>
      <c r="AI125" s="65"/>
      <c r="AJ125" s="65"/>
    </row>
    <row r="126" spans="1:36" ht="114" customHeight="1">
      <c r="A126" s="93">
        <v>5119</v>
      </c>
      <c r="B126" s="167" t="s">
        <v>176</v>
      </c>
      <c r="C126" s="168" t="s">
        <v>2445</v>
      </c>
      <c r="D126" s="168" t="s">
        <v>3151</v>
      </c>
      <c r="E126" s="167" t="s">
        <v>166</v>
      </c>
      <c r="F126" s="168" t="s">
        <v>3152</v>
      </c>
      <c r="G126" s="168" t="s">
        <v>2471</v>
      </c>
      <c r="H126" s="168" t="s">
        <v>2472</v>
      </c>
      <c r="I126" s="168" t="s">
        <v>3153</v>
      </c>
      <c r="J126" s="168" t="s">
        <v>3154</v>
      </c>
      <c r="K126" s="167" t="s">
        <v>3155</v>
      </c>
      <c r="L126" s="168" t="s">
        <v>1089</v>
      </c>
      <c r="M126" s="168" t="s">
        <v>5</v>
      </c>
      <c r="N126" s="168">
        <v>90058</v>
      </c>
      <c r="O126" s="168" t="s">
        <v>3156</v>
      </c>
      <c r="P126" s="179">
        <v>32.779160682033101</v>
      </c>
      <c r="Q126" s="160">
        <v>-111.50682859018499</v>
      </c>
      <c r="R126" s="181">
        <v>76</v>
      </c>
      <c r="S126" s="378"/>
      <c r="T126" s="381"/>
      <c r="U126" s="168" t="s">
        <v>3151</v>
      </c>
      <c r="V126" s="168" t="s">
        <v>3153</v>
      </c>
      <c r="W126" s="168" t="s">
        <v>3157</v>
      </c>
      <c r="X126" s="168" t="s">
        <v>1089</v>
      </c>
      <c r="Y126" s="168" t="s">
        <v>5</v>
      </c>
      <c r="Z126" s="168" t="s">
        <v>174</v>
      </c>
      <c r="AA126" s="182">
        <v>45096</v>
      </c>
      <c r="AB126" s="65" t="s">
        <v>3158</v>
      </c>
      <c r="AC126" s="172" t="s">
        <v>3162</v>
      </c>
      <c r="AD126" s="332" t="s">
        <v>3159</v>
      </c>
      <c r="AE126" s="235" t="s">
        <v>3153</v>
      </c>
      <c r="AF126" s="65">
        <f t="shared" si="3"/>
        <v>29</v>
      </c>
      <c r="AG126" s="65"/>
      <c r="AH126" s="65"/>
      <c r="AI126" s="65"/>
      <c r="AJ126" s="65"/>
    </row>
    <row r="127" spans="1:36" ht="60">
      <c r="A127" s="93">
        <v>5120</v>
      </c>
      <c r="B127" s="167" t="s">
        <v>176</v>
      </c>
      <c r="C127" s="167" t="s">
        <v>2445</v>
      </c>
      <c r="D127" s="168" t="s">
        <v>8212</v>
      </c>
      <c r="E127" s="167" t="s">
        <v>166</v>
      </c>
      <c r="F127" s="167" t="s">
        <v>8215</v>
      </c>
      <c r="G127" s="168" t="s">
        <v>4906</v>
      </c>
      <c r="H127" s="610" t="s">
        <v>8216</v>
      </c>
      <c r="I127" s="611" t="s">
        <v>7812</v>
      </c>
      <c r="J127" s="168" t="s">
        <v>8213</v>
      </c>
      <c r="K127" s="168" t="s">
        <v>2917</v>
      </c>
      <c r="L127" s="167" t="s">
        <v>172</v>
      </c>
      <c r="M127" s="167" t="s">
        <v>5</v>
      </c>
      <c r="N127" s="612">
        <v>91761</v>
      </c>
      <c r="O127" s="167"/>
      <c r="P127" s="613">
        <v>34.040796828162797</v>
      </c>
      <c r="Q127" s="593">
        <v>-117.609898517768</v>
      </c>
      <c r="R127" s="614"/>
      <c r="S127" s="615"/>
      <c r="T127" s="615"/>
      <c r="U127" s="168" t="s">
        <v>8212</v>
      </c>
      <c r="V127" s="616" t="s">
        <v>7812</v>
      </c>
      <c r="W127" s="168" t="s">
        <v>8218</v>
      </c>
      <c r="X127" s="167" t="s">
        <v>8217</v>
      </c>
      <c r="Y127" s="167" t="s">
        <v>1138</v>
      </c>
      <c r="Z127" s="168" t="s">
        <v>8214</v>
      </c>
      <c r="AA127" s="171" t="s">
        <v>8211</v>
      </c>
      <c r="AB127" s="611" t="s">
        <v>7812</v>
      </c>
      <c r="AC127" s="172"/>
      <c r="AD127" s="65" t="s">
        <v>8403</v>
      </c>
      <c r="AE127" s="617" t="s">
        <v>7812</v>
      </c>
      <c r="AF127" s="93">
        <f t="shared" si="3"/>
        <v>23</v>
      </c>
      <c r="AG127" s="65"/>
      <c r="AH127" s="477"/>
      <c r="AI127" s="477"/>
      <c r="AJ127" s="477"/>
    </row>
    <row r="128" spans="1:36" ht="60">
      <c r="A128" s="93">
        <v>5121</v>
      </c>
      <c r="B128" s="167" t="s">
        <v>176</v>
      </c>
      <c r="C128" s="168" t="s">
        <v>2445</v>
      </c>
      <c r="D128" s="168" t="s">
        <v>3163</v>
      </c>
      <c r="E128" s="167" t="s">
        <v>178</v>
      </c>
      <c r="F128" s="168" t="s">
        <v>3163</v>
      </c>
      <c r="G128" s="168" t="s">
        <v>2448</v>
      </c>
      <c r="H128" s="168" t="s">
        <v>2483</v>
      </c>
      <c r="I128" s="168" t="s">
        <v>3164</v>
      </c>
      <c r="J128" s="168" t="s">
        <v>3165</v>
      </c>
      <c r="K128" s="167" t="s">
        <v>3166</v>
      </c>
      <c r="L128" s="168" t="s">
        <v>217</v>
      </c>
      <c r="M128" s="168" t="s">
        <v>6</v>
      </c>
      <c r="N128" s="168" t="s">
        <v>3167</v>
      </c>
      <c r="O128" s="168" t="s">
        <v>3168</v>
      </c>
      <c r="P128" s="179">
        <v>43.5066379659118</v>
      </c>
      <c r="Q128" s="160">
        <v>-80.537485327494807</v>
      </c>
      <c r="R128" s="181">
        <v>81</v>
      </c>
      <c r="S128" s="378"/>
      <c r="T128" s="168"/>
      <c r="U128" s="168" t="s">
        <v>3169</v>
      </c>
      <c r="V128" s="168" t="s">
        <v>3164</v>
      </c>
      <c r="W128" s="168" t="s">
        <v>1096</v>
      </c>
      <c r="X128" s="168" t="s">
        <v>172</v>
      </c>
      <c r="Y128" s="168" t="s">
        <v>5</v>
      </c>
      <c r="Z128" s="168" t="s">
        <v>2455</v>
      </c>
      <c r="AA128" s="182">
        <v>44418</v>
      </c>
      <c r="AB128" s="168" t="s">
        <v>3170</v>
      </c>
      <c r="AC128" s="172" t="s">
        <v>3172</v>
      </c>
      <c r="AD128" s="65" t="s">
        <v>3171</v>
      </c>
      <c r="AE128" s="235" t="s">
        <v>3173</v>
      </c>
      <c r="AF128" s="65">
        <f t="shared" si="3"/>
        <v>9</v>
      </c>
      <c r="AG128" s="65"/>
      <c r="AH128" s="65"/>
      <c r="AI128" s="65"/>
      <c r="AJ128" s="65"/>
    </row>
    <row r="129" spans="1:36" ht="102.75">
      <c r="A129" s="93">
        <v>5122</v>
      </c>
      <c r="B129" s="167" t="s">
        <v>201</v>
      </c>
      <c r="C129" s="168" t="s">
        <v>2445</v>
      </c>
      <c r="D129" s="168" t="s">
        <v>3174</v>
      </c>
      <c r="E129" s="167" t="s">
        <v>166</v>
      </c>
      <c r="F129" s="168" t="s">
        <v>3175</v>
      </c>
      <c r="G129" s="168" t="s">
        <v>2448</v>
      </c>
      <c r="H129" s="168" t="s">
        <v>2561</v>
      </c>
      <c r="I129" s="533" t="s">
        <v>3176</v>
      </c>
      <c r="J129" s="534" t="s">
        <v>3177</v>
      </c>
      <c r="K129" s="535" t="s">
        <v>3178</v>
      </c>
      <c r="L129" s="168" t="s">
        <v>870</v>
      </c>
      <c r="M129" s="380" t="s">
        <v>5</v>
      </c>
      <c r="N129" s="168"/>
      <c r="O129" s="168"/>
      <c r="P129" s="380">
        <v>33.3459</v>
      </c>
      <c r="Q129">
        <v>-84.109099999999998</v>
      </c>
      <c r="R129" s="380" t="s">
        <v>9082</v>
      </c>
      <c r="S129" s="379"/>
      <c r="T129" s="168"/>
      <c r="U129" t="s">
        <v>3174</v>
      </c>
      <c r="V129" s="538" t="s">
        <v>3176</v>
      </c>
      <c r="W129" s="535" t="s">
        <v>3179</v>
      </c>
      <c r="X129" s="380"/>
      <c r="Y129" s="534" t="s">
        <v>1960</v>
      </c>
      <c r="Z129" s="168" t="s">
        <v>174</v>
      </c>
      <c r="AA129" s="182">
        <v>45305</v>
      </c>
      <c r="AB129" s="534" t="s">
        <v>3180</v>
      </c>
      <c r="AC129" s="172" t="s">
        <v>3182</v>
      </c>
      <c r="AD129" s="65" t="s">
        <v>3181</v>
      </c>
      <c r="AE129" s="373"/>
      <c r="AF129" s="65">
        <f t="shared" si="3"/>
        <v>30</v>
      </c>
      <c r="AG129" s="65"/>
      <c r="AH129" s="65"/>
      <c r="AI129" s="65"/>
      <c r="AJ129" s="65"/>
    </row>
    <row r="130" spans="1:36" ht="165">
      <c r="A130" s="93">
        <v>5123</v>
      </c>
      <c r="B130" s="100" t="s">
        <v>176</v>
      </c>
      <c r="C130" s="183" t="s">
        <v>2445</v>
      </c>
      <c r="D130" s="101" t="s">
        <v>3183</v>
      </c>
      <c r="E130" s="100" t="s">
        <v>166</v>
      </c>
      <c r="F130" s="101" t="s">
        <v>3183</v>
      </c>
      <c r="G130" s="183" t="s">
        <v>2471</v>
      </c>
      <c r="H130" s="183" t="s">
        <v>2472</v>
      </c>
      <c r="I130" s="101" t="s">
        <v>3184</v>
      </c>
      <c r="J130" s="101" t="s">
        <v>3185</v>
      </c>
      <c r="K130" s="100" t="s">
        <v>2475</v>
      </c>
      <c r="L130" s="101" t="s">
        <v>172</v>
      </c>
      <c r="M130" s="101" t="s">
        <v>5</v>
      </c>
      <c r="N130" s="101">
        <v>94804</v>
      </c>
      <c r="O130" s="101" t="s">
        <v>3186</v>
      </c>
      <c r="P130" s="102">
        <v>37.909999999999997</v>
      </c>
      <c r="Q130" s="102">
        <v>-122.3</v>
      </c>
      <c r="R130" s="102">
        <v>400</v>
      </c>
      <c r="S130" s="102">
        <v>4</v>
      </c>
      <c r="T130" s="65" t="s">
        <v>1690</v>
      </c>
      <c r="U130" s="101" t="s">
        <v>3183</v>
      </c>
      <c r="V130" s="101" t="s">
        <v>3184</v>
      </c>
      <c r="W130" s="101" t="s">
        <v>2475</v>
      </c>
      <c r="X130" s="101" t="s">
        <v>172</v>
      </c>
      <c r="Y130" s="101" t="s">
        <v>5</v>
      </c>
      <c r="Z130" s="101" t="s">
        <v>662</v>
      </c>
      <c r="AA130" s="103">
        <v>44774</v>
      </c>
      <c r="AB130" s="101" t="s">
        <v>3187</v>
      </c>
      <c r="AC130" s="932" t="s">
        <v>3189</v>
      </c>
      <c r="AD130" s="65" t="s">
        <v>3188</v>
      </c>
      <c r="AE130" s="235" t="s">
        <v>3190</v>
      </c>
      <c r="AF130" s="65">
        <f t="shared" ref="AF130:AF140" si="4">IF(LEN(TRIM(AD130))=0,0,LEN(TRIM(AD130))-LEN(SUBSTITUTE(AD130," ",""))+1)</f>
        <v>16</v>
      </c>
      <c r="AG130" s="65"/>
      <c r="AH130" s="65"/>
      <c r="AI130" s="65"/>
      <c r="AJ130" s="65"/>
    </row>
    <row r="131" spans="1:36" ht="78.599999999999994" customHeight="1">
      <c r="A131" s="93">
        <v>5124</v>
      </c>
      <c r="B131" s="100" t="s">
        <v>398</v>
      </c>
      <c r="C131" s="183" t="s">
        <v>2445</v>
      </c>
      <c r="D131" s="101" t="s">
        <v>2145</v>
      </c>
      <c r="E131" s="100" t="s">
        <v>166</v>
      </c>
      <c r="F131" s="101" t="s">
        <v>2146</v>
      </c>
      <c r="G131" s="183" t="s">
        <v>2471</v>
      </c>
      <c r="H131" s="183" t="s">
        <v>2472</v>
      </c>
      <c r="I131" s="101" t="s">
        <v>2147</v>
      </c>
      <c r="J131" s="101" t="s">
        <v>2148</v>
      </c>
      <c r="K131" s="100" t="s">
        <v>2149</v>
      </c>
      <c r="L131" s="101" t="s">
        <v>444</v>
      </c>
      <c r="M131" s="101" t="s">
        <v>5</v>
      </c>
      <c r="N131" s="101">
        <v>48111</v>
      </c>
      <c r="O131" s="101" t="s">
        <v>2150</v>
      </c>
      <c r="P131" s="101">
        <v>42.245867446516797</v>
      </c>
      <c r="Q131" s="101">
        <v>-83.546254357343301</v>
      </c>
      <c r="R131" s="102" t="s">
        <v>9133</v>
      </c>
      <c r="S131" s="102">
        <v>20</v>
      </c>
      <c r="T131" s="101" t="s">
        <v>848</v>
      </c>
      <c r="U131" s="101" t="s">
        <v>2145</v>
      </c>
      <c r="V131" t="s">
        <v>2147</v>
      </c>
      <c r="W131" s="101" t="s">
        <v>919</v>
      </c>
      <c r="X131" s="101" t="s">
        <v>444</v>
      </c>
      <c r="Y131" s="101" t="s">
        <v>5</v>
      </c>
      <c r="Z131" s="101" t="s">
        <v>174</v>
      </c>
      <c r="AA131" s="103">
        <v>45088</v>
      </c>
      <c r="AB131" s="101" t="s">
        <v>3191</v>
      </c>
      <c r="AC131" s="101" t="s">
        <v>2153</v>
      </c>
      <c r="AD131" s="65" t="s">
        <v>3192</v>
      </c>
      <c r="AE131" s="65" t="s">
        <v>2154</v>
      </c>
      <c r="AF131" s="65">
        <f t="shared" si="4"/>
        <v>12</v>
      </c>
      <c r="AG131" s="65"/>
      <c r="AH131" s="65"/>
      <c r="AI131" s="65"/>
      <c r="AJ131" s="65"/>
    </row>
    <row r="132" spans="1:36" ht="75">
      <c r="A132" s="93">
        <v>5125</v>
      </c>
      <c r="B132" s="47" t="s">
        <v>176</v>
      </c>
      <c r="C132" s="65" t="s">
        <v>2445</v>
      </c>
      <c r="D132" s="65" t="s">
        <v>3193</v>
      </c>
      <c r="E132" s="47" t="s">
        <v>178</v>
      </c>
      <c r="F132" s="65" t="s">
        <v>3193</v>
      </c>
      <c r="G132" s="65" t="s">
        <v>2471</v>
      </c>
      <c r="H132" s="65" t="s">
        <v>2548</v>
      </c>
      <c r="I132" s="65" t="s">
        <v>3194</v>
      </c>
      <c r="J132" s="65" t="s">
        <v>3195</v>
      </c>
      <c r="K132" s="47" t="s">
        <v>3196</v>
      </c>
      <c r="L132" s="65" t="s">
        <v>172</v>
      </c>
      <c r="M132" s="65" t="s">
        <v>5</v>
      </c>
      <c r="N132" s="65">
        <v>92592</v>
      </c>
      <c r="O132" s="65" t="s">
        <v>3197</v>
      </c>
      <c r="P132" s="159">
        <v>33.475909564958002</v>
      </c>
      <c r="Q132" s="160">
        <v>-117.09783027392101</v>
      </c>
      <c r="R132" s="127">
        <v>50</v>
      </c>
      <c r="S132" s="364"/>
      <c r="T132" s="65"/>
      <c r="U132" s="65" t="s">
        <v>3193</v>
      </c>
      <c r="V132" s="132" t="s">
        <v>3194</v>
      </c>
      <c r="W132" s="65" t="s">
        <v>3196</v>
      </c>
      <c r="X132" s="65" t="s">
        <v>172</v>
      </c>
      <c r="Y132" s="65" t="s">
        <v>5</v>
      </c>
      <c r="Z132" s="65" t="s">
        <v>174</v>
      </c>
      <c r="AA132" s="120">
        <v>44766</v>
      </c>
      <c r="AB132" s="65" t="s">
        <v>3198</v>
      </c>
      <c r="AC132" s="65" t="s">
        <v>3200</v>
      </c>
      <c r="AD132" s="332" t="s">
        <v>3199</v>
      </c>
      <c r="AE132" s="65" t="s">
        <v>3194</v>
      </c>
      <c r="AF132" s="65">
        <f t="shared" si="4"/>
        <v>18</v>
      </c>
      <c r="AG132" s="65"/>
      <c r="AH132" s="65"/>
      <c r="AI132" s="65"/>
      <c r="AJ132" s="65"/>
    </row>
    <row r="133" spans="1:36" ht="45">
      <c r="A133" s="93">
        <v>5126</v>
      </c>
      <c r="B133" s="47" t="s">
        <v>176</v>
      </c>
      <c r="C133" s="65" t="s">
        <v>2445</v>
      </c>
      <c r="D133" s="65" t="s">
        <v>3201</v>
      </c>
      <c r="E133" s="47" t="s">
        <v>178</v>
      </c>
      <c r="F133" s="65" t="s">
        <v>3202</v>
      </c>
      <c r="G133" s="65" t="s">
        <v>2448</v>
      </c>
      <c r="H133" s="65" t="s">
        <v>2449</v>
      </c>
      <c r="I133" s="65" t="s">
        <v>3203</v>
      </c>
      <c r="J133" s="65" t="s">
        <v>3204</v>
      </c>
      <c r="K133" s="47" t="s">
        <v>1854</v>
      </c>
      <c r="L133" s="65" t="s">
        <v>825</v>
      </c>
      <c r="M133" s="65" t="s">
        <v>5</v>
      </c>
      <c r="N133" s="65">
        <v>46220</v>
      </c>
      <c r="O133" s="65" t="s">
        <v>3205</v>
      </c>
      <c r="P133" s="159">
        <v>39.875533924177901</v>
      </c>
      <c r="Q133" s="160">
        <v>-86.084385115838003</v>
      </c>
      <c r="R133" s="127">
        <v>55</v>
      </c>
      <c r="S133" s="364"/>
      <c r="T133" s="65"/>
      <c r="U133" s="68" t="s">
        <v>3206</v>
      </c>
      <c r="V133" t="s">
        <v>3203</v>
      </c>
      <c r="W133" s="68" t="s">
        <v>3207</v>
      </c>
      <c r="X133" s="68" t="s">
        <v>190</v>
      </c>
      <c r="Y133" s="68" t="s">
        <v>5</v>
      </c>
      <c r="Z133" s="65" t="s">
        <v>2455</v>
      </c>
      <c r="AA133" s="120">
        <v>44418</v>
      </c>
      <c r="AB133" s="65" t="s">
        <v>319</v>
      </c>
      <c r="AC133" s="65" t="s">
        <v>3209</v>
      </c>
      <c r="AD133" s="331" t="s">
        <v>3208</v>
      </c>
      <c r="AE133" s="235" t="s">
        <v>3203</v>
      </c>
      <c r="AF133" s="65">
        <f t="shared" si="4"/>
        <v>15</v>
      </c>
      <c r="AG133" s="65"/>
      <c r="AH133" s="65"/>
      <c r="AI133" s="65"/>
      <c r="AJ133" s="65"/>
    </row>
    <row r="134" spans="1:36" ht="90">
      <c r="A134" s="93">
        <v>5127</v>
      </c>
      <c r="B134" s="460" t="s">
        <v>176</v>
      </c>
      <c r="C134" s="183" t="s">
        <v>2445</v>
      </c>
      <c r="D134" s="183" t="s">
        <v>3210</v>
      </c>
      <c r="E134" s="460" t="s">
        <v>166</v>
      </c>
      <c r="F134" s="183" t="s">
        <v>3210</v>
      </c>
      <c r="G134" s="183" t="s">
        <v>2471</v>
      </c>
      <c r="H134" s="183" t="s">
        <v>2472</v>
      </c>
      <c r="I134" s="183" t="s">
        <v>3211</v>
      </c>
      <c r="J134" s="183" t="s">
        <v>3212</v>
      </c>
      <c r="K134" s="460" t="s">
        <v>3213</v>
      </c>
      <c r="L134" s="183" t="s">
        <v>172</v>
      </c>
      <c r="M134" s="183" t="s">
        <v>5</v>
      </c>
      <c r="N134" s="183">
        <v>94710</v>
      </c>
      <c r="O134" s="183" t="s">
        <v>3214</v>
      </c>
      <c r="P134" s="465">
        <v>37.869999999999997</v>
      </c>
      <c r="Q134" s="102">
        <v>-122.27</v>
      </c>
      <c r="R134" s="465">
        <v>50</v>
      </c>
      <c r="S134" s="465">
        <v>2000</v>
      </c>
      <c r="T134" s="183" t="s">
        <v>3215</v>
      </c>
      <c r="U134" s="183" t="s">
        <v>3210</v>
      </c>
      <c r="V134" s="380" t="s">
        <v>3211</v>
      </c>
      <c r="W134" s="183" t="s">
        <v>3213</v>
      </c>
      <c r="X134" s="183" t="s">
        <v>172</v>
      </c>
      <c r="Y134" s="183" t="s">
        <v>5</v>
      </c>
      <c r="Z134" s="183" t="s">
        <v>662</v>
      </c>
      <c r="AA134" s="469">
        <v>44774</v>
      </c>
      <c r="AB134" s="183" t="s">
        <v>3216</v>
      </c>
      <c r="AC134" s="471" t="s">
        <v>1678</v>
      </c>
      <c r="AD134" s="332" t="s">
        <v>3217</v>
      </c>
      <c r="AE134" s="326" t="s">
        <v>3218</v>
      </c>
      <c r="AF134" s="65">
        <f t="shared" si="4"/>
        <v>30</v>
      </c>
      <c r="AG134" s="65"/>
      <c r="AH134" s="65"/>
      <c r="AI134" s="65"/>
      <c r="AJ134" s="65"/>
    </row>
    <row r="135" spans="1:36" ht="135">
      <c r="A135" s="93">
        <v>5128</v>
      </c>
      <c r="B135" s="167" t="s">
        <v>398</v>
      </c>
      <c r="C135" s="167" t="s">
        <v>2445</v>
      </c>
      <c r="D135" s="168" t="s">
        <v>2167</v>
      </c>
      <c r="E135" s="167" t="s">
        <v>178</v>
      </c>
      <c r="F135" s="168" t="s">
        <v>2168</v>
      </c>
      <c r="G135" s="168" t="s">
        <v>2471</v>
      </c>
      <c r="H135" s="167" t="s">
        <v>2548</v>
      </c>
      <c r="I135" s="65" t="s">
        <v>2169</v>
      </c>
      <c r="J135" s="168"/>
      <c r="K135" s="168" t="s">
        <v>2170</v>
      </c>
      <c r="L135" s="167" t="s">
        <v>805</v>
      </c>
      <c r="M135" s="167" t="s">
        <v>5</v>
      </c>
      <c r="N135" s="463">
        <v>29488</v>
      </c>
      <c r="O135" s="167"/>
      <c r="P135" s="169">
        <v>32.905006720180602</v>
      </c>
      <c r="Q135" s="90">
        <v>-80.668964685056295</v>
      </c>
      <c r="R135" s="466">
        <v>575</v>
      </c>
      <c r="S135" s="466">
        <v>3</v>
      </c>
      <c r="T135" s="168" t="s">
        <v>848</v>
      </c>
      <c r="U135" s="931" t="s">
        <v>2171</v>
      </c>
      <c r="V135" s="168" t="s">
        <v>2172</v>
      </c>
      <c r="W135" s="168" t="s">
        <v>2173</v>
      </c>
      <c r="X135" s="167"/>
      <c r="Y135" s="167" t="s">
        <v>6722</v>
      </c>
      <c r="Z135" s="167" t="s">
        <v>174</v>
      </c>
      <c r="AA135" s="171">
        <v>45096</v>
      </c>
      <c r="AB135" s="609" t="s">
        <v>2175</v>
      </c>
      <c r="AC135" s="172" t="s">
        <v>2177</v>
      </c>
      <c r="AD135" s="65" t="s">
        <v>8408</v>
      </c>
      <c r="AE135" s="235" t="s">
        <v>2169</v>
      </c>
      <c r="AF135" s="65">
        <f t="shared" si="4"/>
        <v>20</v>
      </c>
      <c r="AG135" s="65"/>
      <c r="AH135" s="65"/>
      <c r="AI135" s="65"/>
      <c r="AJ135" s="65"/>
    </row>
    <row r="136" spans="1:36" ht="75">
      <c r="A136" s="93">
        <v>5129</v>
      </c>
      <c r="B136" s="167" t="s">
        <v>176</v>
      </c>
      <c r="C136" s="168" t="s">
        <v>2445</v>
      </c>
      <c r="D136" s="168" t="s">
        <v>3219</v>
      </c>
      <c r="E136" s="167" t="s">
        <v>166</v>
      </c>
      <c r="F136" s="168" t="s">
        <v>3219</v>
      </c>
      <c r="G136" s="168" t="s">
        <v>2471</v>
      </c>
      <c r="H136" s="168" t="s">
        <v>2472</v>
      </c>
      <c r="I136" s="168" t="s">
        <v>3220</v>
      </c>
      <c r="J136" s="168" t="s">
        <v>3221</v>
      </c>
      <c r="K136" s="167" t="s">
        <v>3222</v>
      </c>
      <c r="L136" s="168" t="s">
        <v>190</v>
      </c>
      <c r="M136" s="168" t="s">
        <v>5</v>
      </c>
      <c r="N136" s="168">
        <v>27041</v>
      </c>
      <c r="O136" s="168" t="s">
        <v>3223</v>
      </c>
      <c r="P136" s="179">
        <v>36.395202493988002</v>
      </c>
      <c r="Q136" s="160">
        <v>-80.469783360407504</v>
      </c>
      <c r="R136" s="977">
        <v>30</v>
      </c>
      <c r="S136" s="378"/>
      <c r="T136" s="168"/>
      <c r="U136" s="168" t="s">
        <v>3224</v>
      </c>
      <c r="V136" s="168" t="s">
        <v>3220</v>
      </c>
      <c r="W136" s="168" t="s">
        <v>3222</v>
      </c>
      <c r="X136" s="168" t="s">
        <v>190</v>
      </c>
      <c r="Y136" s="168" t="s">
        <v>5</v>
      </c>
      <c r="Z136" s="168" t="s">
        <v>174</v>
      </c>
      <c r="AA136" s="182">
        <v>44766</v>
      </c>
      <c r="AB136" s="168" t="s">
        <v>3225</v>
      </c>
      <c r="AC136" s="172" t="s">
        <v>3227</v>
      </c>
      <c r="AD136" s="332" t="s">
        <v>3226</v>
      </c>
      <c r="AE136" s="235" t="s">
        <v>3228</v>
      </c>
      <c r="AF136" s="65">
        <f t="shared" si="4"/>
        <v>27</v>
      </c>
      <c r="AG136" s="65"/>
      <c r="AH136" s="65"/>
      <c r="AI136" s="65"/>
      <c r="AJ136" s="65"/>
    </row>
    <row r="137" spans="1:36" ht="90">
      <c r="A137" s="93">
        <v>5131</v>
      </c>
      <c r="B137" s="167" t="s">
        <v>176</v>
      </c>
      <c r="C137" s="168" t="s">
        <v>2445</v>
      </c>
      <c r="D137" s="168" t="s">
        <v>2178</v>
      </c>
      <c r="E137" s="167" t="s">
        <v>166</v>
      </c>
      <c r="F137" s="168" t="s">
        <v>3236</v>
      </c>
      <c r="G137" s="168" t="s">
        <v>2471</v>
      </c>
      <c r="H137" s="168" t="s">
        <v>2472</v>
      </c>
      <c r="I137" s="168" t="s">
        <v>2180</v>
      </c>
      <c r="J137" s="168" t="s">
        <v>3237</v>
      </c>
      <c r="K137" s="167" t="s">
        <v>3238</v>
      </c>
      <c r="L137" s="168" t="s">
        <v>172</v>
      </c>
      <c r="M137" s="168" t="s">
        <v>5</v>
      </c>
      <c r="N137" s="168">
        <v>91789</v>
      </c>
      <c r="O137" s="168" t="s">
        <v>3232</v>
      </c>
      <c r="P137" s="179">
        <v>34.0151918411471</v>
      </c>
      <c r="Q137" s="160">
        <v>-117.847515731578</v>
      </c>
      <c r="R137" s="181">
        <v>350</v>
      </c>
      <c r="S137" s="378"/>
      <c r="T137" s="168"/>
      <c r="U137" s="168" t="s">
        <v>2178</v>
      </c>
      <c r="V137" s="168" t="s">
        <v>2180</v>
      </c>
      <c r="W137" s="168" t="s">
        <v>2183</v>
      </c>
      <c r="X137" s="168" t="s">
        <v>172</v>
      </c>
      <c r="Y137" s="168" t="s">
        <v>5</v>
      </c>
      <c r="Z137" s="168" t="s">
        <v>2455</v>
      </c>
      <c r="AA137" s="182">
        <v>44418</v>
      </c>
      <c r="AB137" s="168" t="s">
        <v>3233</v>
      </c>
      <c r="AC137" s="172" t="s">
        <v>3240</v>
      </c>
      <c r="AD137" s="331" t="s">
        <v>3239</v>
      </c>
      <c r="AE137" s="235" t="s">
        <v>2186</v>
      </c>
      <c r="AF137" s="65">
        <f t="shared" si="4"/>
        <v>26</v>
      </c>
      <c r="AG137" s="65"/>
      <c r="AH137" s="65"/>
      <c r="AI137" s="65"/>
      <c r="AJ137" s="65"/>
    </row>
    <row r="138" spans="1:36" ht="90">
      <c r="A138" s="93">
        <v>5130</v>
      </c>
      <c r="B138" s="167" t="s">
        <v>176</v>
      </c>
      <c r="C138" s="168" t="s">
        <v>2445</v>
      </c>
      <c r="D138" s="168" t="s">
        <v>2178</v>
      </c>
      <c r="E138" s="167" t="s">
        <v>166</v>
      </c>
      <c r="F138" s="168" t="s">
        <v>3229</v>
      </c>
      <c r="G138" s="168" t="s">
        <v>2471</v>
      </c>
      <c r="H138" s="168" t="s">
        <v>2472</v>
      </c>
      <c r="I138" s="168" t="s">
        <v>2180</v>
      </c>
      <c r="J138" s="168" t="s">
        <v>3230</v>
      </c>
      <c r="K138" s="167" t="s">
        <v>3231</v>
      </c>
      <c r="L138" s="168" t="s">
        <v>805</v>
      </c>
      <c r="M138" s="168" t="s">
        <v>5</v>
      </c>
      <c r="N138" s="168">
        <v>29607</v>
      </c>
      <c r="O138" s="168" t="s">
        <v>3232</v>
      </c>
      <c r="P138" s="179">
        <v>34.803860458121399</v>
      </c>
      <c r="Q138" s="160">
        <v>-82.348022104339094</v>
      </c>
      <c r="R138" s="181">
        <v>350</v>
      </c>
      <c r="S138" s="378"/>
      <c r="T138" s="168"/>
      <c r="U138" s="168" t="s">
        <v>2178</v>
      </c>
      <c r="V138" s="168" t="s">
        <v>2180</v>
      </c>
      <c r="W138" s="168" t="s">
        <v>2183</v>
      </c>
      <c r="X138" s="168" t="s">
        <v>172</v>
      </c>
      <c r="Y138" s="168" t="s">
        <v>5</v>
      </c>
      <c r="Z138" s="168" t="s">
        <v>174</v>
      </c>
      <c r="AA138" s="182">
        <v>45096</v>
      </c>
      <c r="AB138" s="168" t="s">
        <v>3233</v>
      </c>
      <c r="AC138" s="172" t="s">
        <v>3235</v>
      </c>
      <c r="AD138" s="332" t="s">
        <v>3234</v>
      </c>
      <c r="AE138" s="235" t="s">
        <v>2186</v>
      </c>
      <c r="AF138" s="65">
        <f t="shared" si="4"/>
        <v>29</v>
      </c>
      <c r="AG138" s="65"/>
      <c r="AH138" s="65"/>
      <c r="AI138" s="65"/>
      <c r="AJ138" s="65"/>
    </row>
    <row r="139" spans="1:36" ht="105">
      <c r="A139" s="93">
        <v>5132</v>
      </c>
      <c r="B139" s="167" t="s">
        <v>176</v>
      </c>
      <c r="C139" s="168" t="s">
        <v>2445</v>
      </c>
      <c r="D139" s="168" t="s">
        <v>3241</v>
      </c>
      <c r="E139" s="167" t="s">
        <v>178</v>
      </c>
      <c r="F139" s="168" t="s">
        <v>3242</v>
      </c>
      <c r="G139" s="168" t="s">
        <v>2471</v>
      </c>
      <c r="H139" s="168" t="s">
        <v>2516</v>
      </c>
      <c r="I139" s="65" t="s">
        <v>3243</v>
      </c>
      <c r="J139" s="905" t="s">
        <v>3244</v>
      </c>
      <c r="K139" s="167" t="s">
        <v>3245</v>
      </c>
      <c r="L139" s="168" t="s">
        <v>369</v>
      </c>
      <c r="M139" s="168" t="s">
        <v>5</v>
      </c>
      <c r="N139" s="168">
        <v>99216</v>
      </c>
      <c r="O139" s="168" t="s">
        <v>3246</v>
      </c>
      <c r="P139" s="179">
        <v>47.685159265169403</v>
      </c>
      <c r="Q139" s="160">
        <v>-117.18740066790301</v>
      </c>
      <c r="R139" s="181">
        <v>37</v>
      </c>
      <c r="S139" s="378"/>
      <c r="T139" s="168"/>
      <c r="U139" s="168" t="s">
        <v>2541</v>
      </c>
      <c r="V139" s="168" t="s">
        <v>1593</v>
      </c>
      <c r="W139" s="168" t="s">
        <v>1594</v>
      </c>
      <c r="X139" s="168" t="s">
        <v>1365</v>
      </c>
      <c r="Y139" s="168" t="s">
        <v>5</v>
      </c>
      <c r="Z139" s="168" t="s">
        <v>174</v>
      </c>
      <c r="AA139" s="182">
        <v>44429</v>
      </c>
      <c r="AB139" s="168" t="s">
        <v>3247</v>
      </c>
      <c r="AC139" s="172"/>
      <c r="AD139" s="332" t="s">
        <v>3248</v>
      </c>
      <c r="AE139" s="235" t="s">
        <v>3249</v>
      </c>
      <c r="AF139" s="65">
        <f t="shared" si="4"/>
        <v>28</v>
      </c>
      <c r="AG139" s="65"/>
      <c r="AH139" s="65"/>
      <c r="AI139" s="65"/>
      <c r="AJ139" s="65"/>
    </row>
    <row r="140" spans="1:36" ht="105">
      <c r="A140" s="93">
        <v>5133</v>
      </c>
      <c r="B140" s="167" t="s">
        <v>176</v>
      </c>
      <c r="C140" s="168" t="s">
        <v>2445</v>
      </c>
      <c r="D140" s="168" t="s">
        <v>3241</v>
      </c>
      <c r="E140" s="167" t="s">
        <v>178</v>
      </c>
      <c r="F140" s="168" t="s">
        <v>3242</v>
      </c>
      <c r="G140" s="168" t="s">
        <v>2471</v>
      </c>
      <c r="H140" s="168" t="s">
        <v>2472</v>
      </c>
      <c r="I140" s="168" t="s">
        <v>3243</v>
      </c>
      <c r="J140" s="905" t="s">
        <v>3244</v>
      </c>
      <c r="K140" s="167" t="s">
        <v>3245</v>
      </c>
      <c r="L140" s="168" t="s">
        <v>369</v>
      </c>
      <c r="M140" s="168" t="s">
        <v>5</v>
      </c>
      <c r="N140" s="168">
        <v>99216</v>
      </c>
      <c r="O140" s="168" t="s">
        <v>3246</v>
      </c>
      <c r="P140" s="179">
        <v>47.685159265169403</v>
      </c>
      <c r="Q140" s="180">
        <v>-117.18740066790301</v>
      </c>
      <c r="R140" s="181">
        <v>38</v>
      </c>
      <c r="S140" s="378"/>
      <c r="T140" s="168"/>
      <c r="U140" s="168" t="s">
        <v>2541</v>
      </c>
      <c r="V140" s="168" t="s">
        <v>1593</v>
      </c>
      <c r="W140" s="168" t="s">
        <v>1594</v>
      </c>
      <c r="X140" s="168" t="s">
        <v>1365</v>
      </c>
      <c r="Y140" s="168" t="s">
        <v>5</v>
      </c>
      <c r="Z140" s="168" t="s">
        <v>174</v>
      </c>
      <c r="AA140" s="182">
        <v>44429</v>
      </c>
      <c r="AB140" s="168" t="s">
        <v>3247</v>
      </c>
      <c r="AC140" s="172"/>
      <c r="AD140" s="331" t="s">
        <v>3248</v>
      </c>
      <c r="AE140" s="235" t="s">
        <v>3249</v>
      </c>
      <c r="AF140" s="65">
        <f t="shared" si="4"/>
        <v>28</v>
      </c>
      <c r="AG140" s="65"/>
      <c r="AH140" s="65"/>
      <c r="AI140" s="65"/>
      <c r="AJ140" s="65"/>
    </row>
    <row r="141" spans="1:36" ht="105">
      <c r="A141" s="93">
        <v>5134</v>
      </c>
      <c r="B141" s="167" t="s">
        <v>163</v>
      </c>
      <c r="C141" s="168" t="s">
        <v>2445</v>
      </c>
      <c r="D141" s="183" t="s">
        <v>3250</v>
      </c>
      <c r="E141" s="460" t="s">
        <v>166</v>
      </c>
      <c r="F141" s="168" t="s">
        <v>3251</v>
      </c>
      <c r="G141" s="168" t="s">
        <v>2471</v>
      </c>
      <c r="H141" s="168" t="s">
        <v>2472</v>
      </c>
      <c r="I141" s="183" t="s">
        <v>3252</v>
      </c>
      <c r="J141" s="168" t="s">
        <v>3253</v>
      </c>
      <c r="K141" s="167" t="s">
        <v>3254</v>
      </c>
      <c r="L141" s="168" t="s">
        <v>3255</v>
      </c>
      <c r="M141" s="168" t="s">
        <v>5</v>
      </c>
      <c r="N141" s="168" t="s">
        <v>3256</v>
      </c>
      <c r="O141" s="168" t="s">
        <v>3257</v>
      </c>
      <c r="P141" s="179">
        <v>42.7950916887674</v>
      </c>
      <c r="Q141" s="180">
        <v>-71.544073147872993</v>
      </c>
      <c r="R141" s="977">
        <v>60</v>
      </c>
      <c r="S141" s="467" t="s">
        <v>3258</v>
      </c>
      <c r="T141" s="468"/>
      <c r="U141" s="168" t="s">
        <v>3250</v>
      </c>
      <c r="V141" s="168" t="s">
        <v>3252</v>
      </c>
      <c r="W141" s="168" t="s">
        <v>3259</v>
      </c>
      <c r="X141" s="168" t="s">
        <v>756</v>
      </c>
      <c r="Y141" s="168" t="s">
        <v>5</v>
      </c>
      <c r="Z141" s="168" t="s">
        <v>776</v>
      </c>
      <c r="AA141" s="182">
        <v>45335</v>
      </c>
      <c r="AB141" s="182"/>
      <c r="AC141" s="172"/>
      <c r="AD141" s="65" t="s">
        <v>3260</v>
      </c>
      <c r="AE141" s="444" t="s">
        <v>3264</v>
      </c>
      <c r="AF141" s="65">
        <v>29</v>
      </c>
      <c r="AG141" s="65" t="s">
        <v>3261</v>
      </c>
      <c r="AH141" s="65" t="s">
        <v>3262</v>
      </c>
      <c r="AI141" s="65" t="s">
        <v>3263</v>
      </c>
      <c r="AJ141" s="65"/>
    </row>
    <row r="142" spans="1:36" ht="105">
      <c r="A142" s="93">
        <v>5135</v>
      </c>
      <c r="B142" s="167" t="s">
        <v>201</v>
      </c>
      <c r="C142" s="168" t="s">
        <v>2445</v>
      </c>
      <c r="D142" s="168" t="s">
        <v>3265</v>
      </c>
      <c r="E142" s="167" t="s">
        <v>166</v>
      </c>
      <c r="F142" s="168" t="s">
        <v>3265</v>
      </c>
      <c r="G142" s="168" t="s">
        <v>2471</v>
      </c>
      <c r="H142" s="168" t="s">
        <v>2472</v>
      </c>
      <c r="I142" s="183" t="s">
        <v>3266</v>
      </c>
      <c r="J142" s="168" t="s">
        <v>3267</v>
      </c>
      <c r="K142" s="167" t="s">
        <v>3268</v>
      </c>
      <c r="L142" s="168" t="s">
        <v>870</v>
      </c>
      <c r="M142" s="168" t="s">
        <v>5</v>
      </c>
      <c r="N142" s="168">
        <v>30308</v>
      </c>
      <c r="O142" s="168" t="s">
        <v>3269</v>
      </c>
      <c r="P142" s="179">
        <v>33.75</v>
      </c>
      <c r="Q142" s="179">
        <v>-84.38</v>
      </c>
      <c r="R142" s="181" t="s">
        <v>1678</v>
      </c>
      <c r="S142" s="379">
        <v>50</v>
      </c>
      <c r="T142" s="168" t="s">
        <v>1690</v>
      </c>
      <c r="U142" s="168" t="s">
        <v>3265</v>
      </c>
      <c r="V142" s="183" t="s">
        <v>3266</v>
      </c>
      <c r="W142" s="168" t="s">
        <v>3270</v>
      </c>
      <c r="X142" s="168" t="s">
        <v>172</v>
      </c>
      <c r="Y142" s="168" t="s">
        <v>5</v>
      </c>
      <c r="Z142" s="168" t="s">
        <v>662</v>
      </c>
      <c r="AA142" s="182">
        <v>44777</v>
      </c>
      <c r="AB142" s="168" t="s">
        <v>1678</v>
      </c>
      <c r="AC142" s="172" t="s">
        <v>1678</v>
      </c>
      <c r="AD142" s="331" t="s">
        <v>3271</v>
      </c>
      <c r="AE142" s="235" t="s">
        <v>3272</v>
      </c>
      <c r="AF142" s="65">
        <f t="shared" ref="AF142:AF158" si="5">IF(LEN(TRIM(AD142))=0,0,LEN(TRIM(AD142))-LEN(SUBSTITUTE(AD142," ",""))+1)</f>
        <v>30</v>
      </c>
      <c r="AG142" s="65"/>
      <c r="AH142" s="65"/>
      <c r="AI142" s="65"/>
      <c r="AJ142" s="65"/>
    </row>
    <row r="143" spans="1:36" ht="90">
      <c r="A143" s="93">
        <v>5136</v>
      </c>
      <c r="B143" s="167" t="s">
        <v>176</v>
      </c>
      <c r="C143" s="168" t="s">
        <v>2445</v>
      </c>
      <c r="D143" s="168" t="s">
        <v>3273</v>
      </c>
      <c r="E143" s="167" t="s">
        <v>166</v>
      </c>
      <c r="F143" s="168" t="s">
        <v>470</v>
      </c>
      <c r="G143" s="168" t="s">
        <v>2471</v>
      </c>
      <c r="H143" s="168" t="s">
        <v>2548</v>
      </c>
      <c r="I143" s="168" t="s">
        <v>3274</v>
      </c>
      <c r="J143" s="168" t="s">
        <v>3275</v>
      </c>
      <c r="K143" s="167" t="s">
        <v>470</v>
      </c>
      <c r="L143" s="168" t="s">
        <v>1485</v>
      </c>
      <c r="M143" s="168" t="s">
        <v>5</v>
      </c>
      <c r="N143" s="168">
        <v>32221</v>
      </c>
      <c r="O143" s="168" t="s">
        <v>2214</v>
      </c>
      <c r="P143" s="179">
        <v>30.2733333996383</v>
      </c>
      <c r="Q143" s="180">
        <v>-81.890526345223606</v>
      </c>
      <c r="R143" s="181">
        <v>90</v>
      </c>
      <c r="S143" s="378">
        <v>370</v>
      </c>
      <c r="T143" s="168" t="s">
        <v>3276</v>
      </c>
      <c r="U143" s="168" t="s">
        <v>2215</v>
      </c>
      <c r="V143" s="168" t="s">
        <v>3274</v>
      </c>
      <c r="W143" s="168" t="s">
        <v>2216</v>
      </c>
      <c r="X143" s="168" t="s">
        <v>2217</v>
      </c>
      <c r="Y143" s="168" t="s">
        <v>2218</v>
      </c>
      <c r="Z143" s="168" t="s">
        <v>174</v>
      </c>
      <c r="AA143" s="182">
        <v>44434</v>
      </c>
      <c r="AB143" s="168" t="s">
        <v>3277</v>
      </c>
      <c r="AC143" s="472" t="s">
        <v>3279</v>
      </c>
      <c r="AD143" s="332" t="s">
        <v>3278</v>
      </c>
      <c r="AE143" s="235" t="s">
        <v>2221</v>
      </c>
      <c r="AF143" s="65">
        <f t="shared" si="5"/>
        <v>27</v>
      </c>
      <c r="AG143" s="65"/>
      <c r="AH143" s="65"/>
      <c r="AI143" s="65"/>
      <c r="AJ143" s="65"/>
    </row>
    <row r="144" spans="1:36" ht="105">
      <c r="A144" s="93">
        <v>5137</v>
      </c>
      <c r="B144" s="167" t="s">
        <v>176</v>
      </c>
      <c r="C144" s="168" t="s">
        <v>2445</v>
      </c>
      <c r="D144" s="168" t="s">
        <v>3273</v>
      </c>
      <c r="E144" s="167" t="s">
        <v>166</v>
      </c>
      <c r="F144" s="168" t="s">
        <v>3280</v>
      </c>
      <c r="G144" s="168" t="s">
        <v>2471</v>
      </c>
      <c r="H144" s="168" t="s">
        <v>2516</v>
      </c>
      <c r="I144" s="168" t="s">
        <v>3274</v>
      </c>
      <c r="J144" s="168" t="s">
        <v>3281</v>
      </c>
      <c r="K144" s="167" t="s">
        <v>3282</v>
      </c>
      <c r="L144" s="168" t="s">
        <v>870</v>
      </c>
      <c r="M144" s="168" t="s">
        <v>5</v>
      </c>
      <c r="N144" s="168">
        <v>31601</v>
      </c>
      <c r="O144" s="168" t="s">
        <v>3283</v>
      </c>
      <c r="P144" s="179">
        <v>30.801726682857598</v>
      </c>
      <c r="Q144" s="180">
        <v>-83.286845987541497</v>
      </c>
      <c r="R144" s="181"/>
      <c r="S144" s="378"/>
      <c r="T144" s="168"/>
      <c r="U144" s="168" t="s">
        <v>2215</v>
      </c>
      <c r="V144" s="168" t="s">
        <v>3274</v>
      </c>
      <c r="W144" s="168" t="s">
        <v>2216</v>
      </c>
      <c r="X144" s="168" t="s">
        <v>2217</v>
      </c>
      <c r="Y144" s="168" t="s">
        <v>2218</v>
      </c>
      <c r="Z144" s="168" t="s">
        <v>174</v>
      </c>
      <c r="AA144" s="182">
        <v>44434</v>
      </c>
      <c r="AB144" s="168" t="s">
        <v>3284</v>
      </c>
      <c r="AC144" s="172" t="s">
        <v>3285</v>
      </c>
      <c r="AD144" s="331" t="s">
        <v>3278</v>
      </c>
      <c r="AE144" s="235" t="s">
        <v>2221</v>
      </c>
      <c r="AF144" s="65">
        <f t="shared" si="5"/>
        <v>27</v>
      </c>
      <c r="AG144" s="65"/>
      <c r="AH144" s="65"/>
      <c r="AI144" s="65"/>
      <c r="AJ144" s="65"/>
    </row>
    <row r="145" spans="1:36" ht="90">
      <c r="A145" s="93">
        <v>5138</v>
      </c>
      <c r="B145" s="167" t="s">
        <v>176</v>
      </c>
      <c r="C145" s="168" t="s">
        <v>2445</v>
      </c>
      <c r="D145" s="168" t="s">
        <v>3273</v>
      </c>
      <c r="E145" s="167" t="s">
        <v>166</v>
      </c>
      <c r="F145" s="168" t="s">
        <v>3286</v>
      </c>
      <c r="G145" s="168" t="s">
        <v>2471</v>
      </c>
      <c r="H145" s="168" t="s">
        <v>2472</v>
      </c>
      <c r="I145" s="168" t="s">
        <v>3274</v>
      </c>
      <c r="J145" s="168" t="s">
        <v>3287</v>
      </c>
      <c r="K145" s="167" t="s">
        <v>3286</v>
      </c>
      <c r="L145" s="168" t="s">
        <v>190</v>
      </c>
      <c r="M145" s="168" t="s">
        <v>5</v>
      </c>
      <c r="N145" s="168">
        <v>28690</v>
      </c>
      <c r="O145" s="168" t="s">
        <v>3288</v>
      </c>
      <c r="P145" s="179">
        <v>35.765113658536798</v>
      </c>
      <c r="Q145" s="180">
        <v>-81.555430645085195</v>
      </c>
      <c r="R145" s="181"/>
      <c r="S145" s="378"/>
      <c r="T145" s="168"/>
      <c r="U145" s="168" t="s">
        <v>2215</v>
      </c>
      <c r="V145" s="168" t="s">
        <v>3274</v>
      </c>
      <c r="W145" s="168" t="s">
        <v>2216</v>
      </c>
      <c r="X145" s="168" t="s">
        <v>2217</v>
      </c>
      <c r="Y145" s="168" t="s">
        <v>2218</v>
      </c>
      <c r="Z145" s="168" t="s">
        <v>174</v>
      </c>
      <c r="AA145" s="182">
        <v>44434</v>
      </c>
      <c r="AB145" s="168" t="s">
        <v>3289</v>
      </c>
      <c r="AC145" s="472"/>
      <c r="AD145" s="332" t="s">
        <v>3278</v>
      </c>
      <c r="AE145" s="235" t="s">
        <v>2221</v>
      </c>
      <c r="AF145" s="65">
        <f t="shared" si="5"/>
        <v>27</v>
      </c>
      <c r="AG145" s="65"/>
      <c r="AH145" s="65"/>
      <c r="AI145" s="65"/>
      <c r="AJ145" s="65"/>
    </row>
    <row r="146" spans="1:36" ht="90">
      <c r="A146" s="93">
        <v>5139</v>
      </c>
      <c r="B146" s="167" t="s">
        <v>176</v>
      </c>
      <c r="C146" s="167" t="s">
        <v>2445</v>
      </c>
      <c r="D146" s="470" t="s">
        <v>3290</v>
      </c>
      <c r="E146" s="167" t="s">
        <v>166</v>
      </c>
      <c r="F146" s="470" t="s">
        <v>3291</v>
      </c>
      <c r="G146" s="168" t="s">
        <v>2448</v>
      </c>
      <c r="H146" s="167" t="s">
        <v>2449</v>
      </c>
      <c r="I146" s="904" t="s">
        <v>3292</v>
      </c>
      <c r="J146" s="380" t="s">
        <v>3293</v>
      </c>
      <c r="K146" s="168" t="s">
        <v>3294</v>
      </c>
      <c r="L146" s="167" t="s">
        <v>829</v>
      </c>
      <c r="M146" s="167" t="s">
        <v>5</v>
      </c>
      <c r="N146" s="607" t="s">
        <v>3295</v>
      </c>
      <c r="O146" s="607" t="s">
        <v>3296</v>
      </c>
      <c r="P146" s="169">
        <v>43.079421628672698</v>
      </c>
      <c r="Q146" s="169">
        <v>-79.040273986505397</v>
      </c>
      <c r="R146" s="608"/>
      <c r="S146" s="608">
        <v>20000</v>
      </c>
      <c r="T146" s="168" t="s">
        <v>3297</v>
      </c>
      <c r="U146" s="380" t="s">
        <v>3298</v>
      </c>
      <c r="V146" s="168"/>
      <c r="W146" s="168" t="s">
        <v>3299</v>
      </c>
      <c r="X146" s="167" t="s">
        <v>1365</v>
      </c>
      <c r="Y146" s="167" t="s">
        <v>5</v>
      </c>
      <c r="Z146" s="167" t="s">
        <v>318</v>
      </c>
      <c r="AA146" s="171">
        <v>45464</v>
      </c>
      <c r="AB146" s="609" t="s">
        <v>319</v>
      </c>
      <c r="AC146" s="172"/>
      <c r="AD146" s="125" t="s">
        <v>8404</v>
      </c>
      <c r="AE146" s="13"/>
      <c r="AF146" s="13">
        <f t="shared" si="5"/>
        <v>23</v>
      </c>
      <c r="AG146" t="s">
        <v>3300</v>
      </c>
      <c r="AH146" t="s">
        <v>3301</v>
      </c>
      <c r="AI146" s="945" t="s">
        <v>3302</v>
      </c>
      <c r="AJ146" s="65"/>
    </row>
    <row r="147" spans="1:36" ht="90">
      <c r="A147" s="93">
        <v>5140</v>
      </c>
      <c r="B147" s="167" t="s">
        <v>176</v>
      </c>
      <c r="C147" s="168" t="s">
        <v>2445</v>
      </c>
      <c r="D147" s="168" t="s">
        <v>2223</v>
      </c>
      <c r="E147" s="167" t="s">
        <v>166</v>
      </c>
      <c r="F147" s="168" t="s">
        <v>2224</v>
      </c>
      <c r="G147" s="168" t="s">
        <v>2471</v>
      </c>
      <c r="H147" s="168" t="s">
        <v>2516</v>
      </c>
      <c r="I147" s="168" t="s">
        <v>3303</v>
      </c>
      <c r="J147" s="168" t="s">
        <v>2226</v>
      </c>
      <c r="K147" s="167" t="s">
        <v>2224</v>
      </c>
      <c r="L147" s="168" t="s">
        <v>444</v>
      </c>
      <c r="M147" s="168" t="s">
        <v>5</v>
      </c>
      <c r="N147" s="168">
        <v>48326</v>
      </c>
      <c r="O147" s="168" t="s">
        <v>2227</v>
      </c>
      <c r="P147" s="179">
        <v>42.7004122349081</v>
      </c>
      <c r="Q147" s="180">
        <v>-83.270784057654296</v>
      </c>
      <c r="R147" s="181">
        <v>14</v>
      </c>
      <c r="S147" s="378"/>
      <c r="T147" s="168"/>
      <c r="U147" s="168" t="s">
        <v>3304</v>
      </c>
      <c r="V147" s="168" t="s">
        <v>3303</v>
      </c>
      <c r="W147" s="168" t="s">
        <v>2192</v>
      </c>
      <c r="X147" s="168" t="s">
        <v>172</v>
      </c>
      <c r="Y147" s="168" t="s">
        <v>5</v>
      </c>
      <c r="Z147" s="168" t="s">
        <v>174</v>
      </c>
      <c r="AA147" s="182">
        <v>44766</v>
      </c>
      <c r="AB147" s="168" t="s">
        <v>3305</v>
      </c>
      <c r="AC147" s="172" t="s">
        <v>3306</v>
      </c>
      <c r="AD147" s="331" t="s">
        <v>2233</v>
      </c>
      <c r="AE147" s="235" t="s">
        <v>3307</v>
      </c>
      <c r="AF147" s="65">
        <f t="shared" si="5"/>
        <v>27</v>
      </c>
      <c r="AG147" s="65"/>
      <c r="AH147" s="65"/>
      <c r="AI147" s="65"/>
      <c r="AJ147" s="65"/>
    </row>
    <row r="148" spans="1:36" ht="90">
      <c r="A148" s="93">
        <v>5141</v>
      </c>
      <c r="B148" s="167" t="s">
        <v>176</v>
      </c>
      <c r="C148" s="168" t="s">
        <v>2445</v>
      </c>
      <c r="D148" s="168" t="s">
        <v>2223</v>
      </c>
      <c r="E148" s="167" t="s">
        <v>166</v>
      </c>
      <c r="F148" s="168" t="s">
        <v>2224</v>
      </c>
      <c r="G148" s="168" t="s">
        <v>2471</v>
      </c>
      <c r="H148" s="168" t="s">
        <v>2472</v>
      </c>
      <c r="I148" s="168" t="s">
        <v>3303</v>
      </c>
      <c r="J148" s="168" t="s">
        <v>2226</v>
      </c>
      <c r="K148" s="167" t="s">
        <v>2224</v>
      </c>
      <c r="L148" s="168" t="s">
        <v>444</v>
      </c>
      <c r="M148" s="168" t="s">
        <v>5</v>
      </c>
      <c r="N148" s="168">
        <v>48326</v>
      </c>
      <c r="O148" s="168" t="s">
        <v>2227</v>
      </c>
      <c r="P148" s="179">
        <v>42.7004122349081</v>
      </c>
      <c r="Q148" s="180">
        <v>-83.270784057654296</v>
      </c>
      <c r="R148" s="181">
        <v>14</v>
      </c>
      <c r="S148" s="378"/>
      <c r="T148" s="168"/>
      <c r="U148" s="168" t="s">
        <v>3304</v>
      </c>
      <c r="V148" s="168" t="s">
        <v>3303</v>
      </c>
      <c r="W148" s="168" t="s">
        <v>2192</v>
      </c>
      <c r="X148" s="168" t="s">
        <v>172</v>
      </c>
      <c r="Y148" s="168" t="s">
        <v>5</v>
      </c>
      <c r="Z148" s="168" t="s">
        <v>174</v>
      </c>
      <c r="AA148" s="182">
        <v>44766</v>
      </c>
      <c r="AB148" s="168" t="s">
        <v>3305</v>
      </c>
      <c r="AC148" s="172" t="s">
        <v>3308</v>
      </c>
      <c r="AD148" s="332" t="s">
        <v>2233</v>
      </c>
      <c r="AE148" s="235" t="s">
        <v>3307</v>
      </c>
      <c r="AF148" s="65">
        <f t="shared" si="5"/>
        <v>27</v>
      </c>
      <c r="AG148" s="65"/>
      <c r="AH148" s="65"/>
      <c r="AI148" s="65"/>
      <c r="AJ148" s="65"/>
    </row>
    <row r="149" spans="1:36" ht="90">
      <c r="A149" s="93">
        <v>5142</v>
      </c>
      <c r="B149" s="167" t="s">
        <v>176</v>
      </c>
      <c r="C149" s="168" t="s">
        <v>2445</v>
      </c>
      <c r="D149" s="168" t="s">
        <v>3309</v>
      </c>
      <c r="E149" s="167" t="s">
        <v>166</v>
      </c>
      <c r="F149" s="168" t="s">
        <v>3310</v>
      </c>
      <c r="G149" s="168" t="s">
        <v>2448</v>
      </c>
      <c r="H149" s="168" t="s">
        <v>2449</v>
      </c>
      <c r="I149" s="168" t="s">
        <v>3311</v>
      </c>
      <c r="J149" s="168" t="s">
        <v>3312</v>
      </c>
      <c r="K149" s="167" t="s">
        <v>3313</v>
      </c>
      <c r="L149" s="168" t="s">
        <v>863</v>
      </c>
      <c r="M149" s="168" t="s">
        <v>5</v>
      </c>
      <c r="N149" s="168">
        <v>60103</v>
      </c>
      <c r="O149" s="168" t="s">
        <v>3314</v>
      </c>
      <c r="P149" s="179">
        <v>41.989299597891097</v>
      </c>
      <c r="Q149" s="180">
        <v>-88.178126342328099</v>
      </c>
      <c r="R149" s="181">
        <v>299</v>
      </c>
      <c r="S149" s="378"/>
      <c r="T149" s="168"/>
      <c r="U149" s="168" t="s">
        <v>3309</v>
      </c>
      <c r="V149" s="168" t="s">
        <v>3315</v>
      </c>
      <c r="W149" s="168" t="s">
        <v>3313</v>
      </c>
      <c r="X149" s="168" t="s">
        <v>863</v>
      </c>
      <c r="Y149" s="168" t="s">
        <v>5</v>
      </c>
      <c r="Z149" s="168" t="s">
        <v>174</v>
      </c>
      <c r="AA149" s="182">
        <v>44766</v>
      </c>
      <c r="AB149" s="168" t="s">
        <v>3316</v>
      </c>
      <c r="AC149" s="172" t="s">
        <v>3318</v>
      </c>
      <c r="AD149" s="65" t="s">
        <v>3317</v>
      </c>
      <c r="AE149" s="235" t="s">
        <v>3319</v>
      </c>
      <c r="AF149" s="65">
        <f t="shared" si="5"/>
        <v>8</v>
      </c>
      <c r="AG149" s="65"/>
      <c r="AH149" s="65"/>
      <c r="AI149" s="65"/>
      <c r="AJ149" s="65"/>
    </row>
    <row r="150" spans="1:36" ht="90">
      <c r="A150" s="93">
        <v>5143</v>
      </c>
      <c r="B150" s="167" t="s">
        <v>176</v>
      </c>
      <c r="C150" s="168" t="s">
        <v>2445</v>
      </c>
      <c r="D150" s="168" t="s">
        <v>3309</v>
      </c>
      <c r="E150" s="167" t="s">
        <v>166</v>
      </c>
      <c r="F150" s="168" t="s">
        <v>3320</v>
      </c>
      <c r="G150" s="168" t="s">
        <v>2448</v>
      </c>
      <c r="H150" s="168" t="s">
        <v>2449</v>
      </c>
      <c r="I150" s="168" t="s">
        <v>3311</v>
      </c>
      <c r="J150" s="168" t="s">
        <v>3321</v>
      </c>
      <c r="K150" s="167" t="s">
        <v>3322</v>
      </c>
      <c r="L150" s="168" t="s">
        <v>3323</v>
      </c>
      <c r="M150" s="168" t="s">
        <v>991</v>
      </c>
      <c r="N150" s="168">
        <v>25315</v>
      </c>
      <c r="O150" s="168"/>
      <c r="P150" s="179">
        <v>25.362178573780799</v>
      </c>
      <c r="Q150" s="180">
        <v>-101.02376938723199</v>
      </c>
      <c r="R150" s="181"/>
      <c r="S150" s="378"/>
      <c r="T150" s="168"/>
      <c r="U150" s="168" t="s">
        <v>3309</v>
      </c>
      <c r="V150" s="168" t="s">
        <v>3315</v>
      </c>
      <c r="W150" s="168" t="s">
        <v>3313</v>
      </c>
      <c r="X150" s="168" t="s">
        <v>863</v>
      </c>
      <c r="Y150" s="168" t="s">
        <v>5</v>
      </c>
      <c r="Z150" s="168" t="s">
        <v>174</v>
      </c>
      <c r="AA150" s="182">
        <v>44766</v>
      </c>
      <c r="AB150" s="168" t="s">
        <v>3324</v>
      </c>
      <c r="AC150" s="172" t="s">
        <v>2993</v>
      </c>
      <c r="AD150" s="65" t="s">
        <v>3317</v>
      </c>
      <c r="AE150" s="235" t="s">
        <v>3319</v>
      </c>
      <c r="AF150" s="65">
        <f t="shared" si="5"/>
        <v>8</v>
      </c>
      <c r="AG150" s="65"/>
      <c r="AH150" s="65"/>
      <c r="AI150" s="65"/>
      <c r="AJ150" s="65"/>
    </row>
    <row r="151" spans="1:36" ht="90">
      <c r="A151" s="93">
        <v>5145</v>
      </c>
      <c r="B151" s="167" t="s">
        <v>176</v>
      </c>
      <c r="C151" s="168" t="s">
        <v>2445</v>
      </c>
      <c r="D151" s="168" t="s">
        <v>1351</v>
      </c>
      <c r="E151" s="167" t="s">
        <v>166</v>
      </c>
      <c r="F151" s="168" t="s">
        <v>1362</v>
      </c>
      <c r="G151" s="168" t="s">
        <v>2448</v>
      </c>
      <c r="H151" s="168" t="s">
        <v>2449</v>
      </c>
      <c r="I151" s="168" t="s">
        <v>1353</v>
      </c>
      <c r="J151" s="168" t="s">
        <v>1363</v>
      </c>
      <c r="K151" s="167" t="s">
        <v>1364</v>
      </c>
      <c r="L151" s="422" t="s">
        <v>1365</v>
      </c>
      <c r="M151" s="422" t="s">
        <v>5</v>
      </c>
      <c r="N151" s="422">
        <v>19608</v>
      </c>
      <c r="O151" s="168" t="s">
        <v>1366</v>
      </c>
      <c r="P151" s="179">
        <v>40.304335499614503</v>
      </c>
      <c r="Q151" s="180">
        <v>-76.046881712878104</v>
      </c>
      <c r="R151" s="423"/>
      <c r="S151" s="423"/>
      <c r="T151" s="422"/>
      <c r="U151" s="422" t="s">
        <v>1351</v>
      </c>
      <c r="V151" s="422" t="s">
        <v>1353</v>
      </c>
      <c r="W151" s="422" t="s">
        <v>1357</v>
      </c>
      <c r="X151" s="422" t="s">
        <v>1358</v>
      </c>
      <c r="Y151" s="422" t="s">
        <v>940</v>
      </c>
      <c r="Z151" s="422" t="s">
        <v>174</v>
      </c>
      <c r="AA151" s="424">
        <v>44426</v>
      </c>
      <c r="AB151" s="168" t="s">
        <v>1359</v>
      </c>
      <c r="AC151" s="172" t="s">
        <v>3327</v>
      </c>
      <c r="AD151" s="332" t="s">
        <v>3326</v>
      </c>
      <c r="AE151" s="235" t="s">
        <v>3328</v>
      </c>
      <c r="AF151" s="65">
        <f t="shared" si="5"/>
        <v>30</v>
      </c>
      <c r="AG151" s="65"/>
      <c r="AH151" s="65"/>
      <c r="AI151" s="65"/>
      <c r="AJ151" s="65"/>
    </row>
    <row r="152" spans="1:36" ht="90">
      <c r="A152" s="93">
        <v>5146</v>
      </c>
      <c r="B152" s="167" t="s">
        <v>176</v>
      </c>
      <c r="C152" s="168" t="s">
        <v>2445</v>
      </c>
      <c r="D152" s="168" t="s">
        <v>1351</v>
      </c>
      <c r="E152" s="167" t="s">
        <v>166</v>
      </c>
      <c r="F152" s="168" t="s">
        <v>1369</v>
      </c>
      <c r="G152" s="168" t="s">
        <v>2448</v>
      </c>
      <c r="H152" s="168" t="s">
        <v>2449</v>
      </c>
      <c r="I152" s="168" t="s">
        <v>1353</v>
      </c>
      <c r="J152" s="168" t="s">
        <v>1370</v>
      </c>
      <c r="K152" s="167" t="s">
        <v>1371</v>
      </c>
      <c r="L152" s="422" t="s">
        <v>1365</v>
      </c>
      <c r="M152" s="422" t="s">
        <v>5</v>
      </c>
      <c r="N152" s="422">
        <v>15857</v>
      </c>
      <c r="O152" s="168" t="s">
        <v>1372</v>
      </c>
      <c r="P152" s="179">
        <v>41.431434406432999</v>
      </c>
      <c r="Q152" s="180">
        <v>-78.543045646695305</v>
      </c>
      <c r="R152" s="423"/>
      <c r="S152" s="423"/>
      <c r="T152" s="422"/>
      <c r="U152" s="422" t="s">
        <v>1351</v>
      </c>
      <c r="V152" s="422" t="s">
        <v>1353</v>
      </c>
      <c r="W152" s="422" t="s">
        <v>1357</v>
      </c>
      <c r="X152" s="422" t="s">
        <v>1358</v>
      </c>
      <c r="Y152" s="422" t="s">
        <v>940</v>
      </c>
      <c r="Z152" s="422" t="s">
        <v>174</v>
      </c>
      <c r="AA152" s="424">
        <v>44426</v>
      </c>
      <c r="AB152" s="168" t="s">
        <v>1359</v>
      </c>
      <c r="AC152" s="172" t="s">
        <v>3327</v>
      </c>
      <c r="AD152" s="331" t="s">
        <v>3326</v>
      </c>
      <c r="AE152" s="235" t="s">
        <v>3328</v>
      </c>
      <c r="AF152" s="65">
        <f t="shared" si="5"/>
        <v>30</v>
      </c>
      <c r="AG152" s="65"/>
      <c r="AH152" s="65"/>
      <c r="AI152" s="65"/>
      <c r="AJ152" s="65"/>
    </row>
    <row r="153" spans="1:36" ht="90">
      <c r="A153" s="93">
        <v>5147</v>
      </c>
      <c r="B153" s="167" t="s">
        <v>176</v>
      </c>
      <c r="C153" s="168" t="s">
        <v>2445</v>
      </c>
      <c r="D153" s="168" t="s">
        <v>1351</v>
      </c>
      <c r="E153" s="167" t="s">
        <v>166</v>
      </c>
      <c r="F153" s="168" t="s">
        <v>1373</v>
      </c>
      <c r="G153" s="168" t="s">
        <v>2448</v>
      </c>
      <c r="H153" s="168" t="s">
        <v>2449</v>
      </c>
      <c r="I153" s="168" t="s">
        <v>1353</v>
      </c>
      <c r="J153" s="168" t="s">
        <v>1374</v>
      </c>
      <c r="K153" s="167" t="s">
        <v>1375</v>
      </c>
      <c r="L153" s="422" t="s">
        <v>172</v>
      </c>
      <c r="M153" s="422" t="s">
        <v>5</v>
      </c>
      <c r="N153" s="422">
        <v>91355</v>
      </c>
      <c r="O153" s="168" t="s">
        <v>1376</v>
      </c>
      <c r="P153" s="179">
        <v>34.436055757100398</v>
      </c>
      <c r="Q153" s="180">
        <v>-118.588908832101</v>
      </c>
      <c r="R153" s="423"/>
      <c r="S153" s="423"/>
      <c r="T153" s="422"/>
      <c r="U153" s="422" t="s">
        <v>1351</v>
      </c>
      <c r="V153" s="422" t="s">
        <v>1353</v>
      </c>
      <c r="W153" s="422" t="s">
        <v>1357</v>
      </c>
      <c r="X153" s="422" t="s">
        <v>1358</v>
      </c>
      <c r="Y153" s="422" t="s">
        <v>940</v>
      </c>
      <c r="Z153" s="422" t="s">
        <v>174</v>
      </c>
      <c r="AA153" s="424">
        <v>44426</v>
      </c>
      <c r="AB153" s="168" t="s">
        <v>1359</v>
      </c>
      <c r="AC153" s="172" t="s">
        <v>3327</v>
      </c>
      <c r="AD153" s="332" t="s">
        <v>3326</v>
      </c>
      <c r="AE153" s="235" t="s">
        <v>3328</v>
      </c>
      <c r="AF153" s="65">
        <f t="shared" si="5"/>
        <v>30</v>
      </c>
      <c r="AG153" s="65"/>
      <c r="AH153" s="65"/>
      <c r="AI153" s="65"/>
      <c r="AJ153" s="65"/>
    </row>
    <row r="154" spans="1:36" ht="90">
      <c r="A154" s="93">
        <v>5144</v>
      </c>
      <c r="B154" s="47" t="s">
        <v>176</v>
      </c>
      <c r="C154" s="65" t="s">
        <v>2445</v>
      </c>
      <c r="D154" s="65" t="s">
        <v>1351</v>
      </c>
      <c r="E154" s="47" t="s">
        <v>166</v>
      </c>
      <c r="F154" s="65" t="s">
        <v>1352</v>
      </c>
      <c r="G154" s="65" t="s">
        <v>2448</v>
      </c>
      <c r="H154" s="65" t="s">
        <v>2449</v>
      </c>
      <c r="I154" s="65" t="s">
        <v>1353</v>
      </c>
      <c r="J154" s="65" t="s">
        <v>1354</v>
      </c>
      <c r="K154" s="47" t="s">
        <v>1355</v>
      </c>
      <c r="L154" s="68" t="s">
        <v>190</v>
      </c>
      <c r="M154" s="68" t="s">
        <v>5</v>
      </c>
      <c r="N154" s="68">
        <v>28655</v>
      </c>
      <c r="O154" s="65" t="s">
        <v>1356</v>
      </c>
      <c r="P154" s="159">
        <v>35.7317910373324</v>
      </c>
      <c r="Q154" s="160">
        <v>-81.724254443171006</v>
      </c>
      <c r="R154" s="930">
        <v>4</v>
      </c>
      <c r="S154" s="930"/>
      <c r="T154" s="68"/>
      <c r="U154" s="68" t="s">
        <v>1351</v>
      </c>
      <c r="V154" s="68" t="s">
        <v>1353</v>
      </c>
      <c r="W154" s="68" t="s">
        <v>1357</v>
      </c>
      <c r="X154" s="68" t="s">
        <v>1358</v>
      </c>
      <c r="Y154" s="68" t="s">
        <v>940</v>
      </c>
      <c r="Z154" s="65" t="s">
        <v>174</v>
      </c>
      <c r="AA154" s="120">
        <v>44766</v>
      </c>
      <c r="AB154" s="65" t="s">
        <v>3325</v>
      </c>
      <c r="AC154" s="65" t="s">
        <v>3327</v>
      </c>
      <c r="AD154" s="331" t="s">
        <v>3326</v>
      </c>
      <c r="AE154" s="235" t="s">
        <v>3328</v>
      </c>
      <c r="AF154" s="65">
        <f t="shared" si="5"/>
        <v>30</v>
      </c>
      <c r="AG154" s="65"/>
      <c r="AH154" s="65"/>
      <c r="AI154" s="65"/>
      <c r="AJ154" s="65"/>
    </row>
    <row r="155" spans="1:36" ht="45">
      <c r="A155" s="93">
        <v>5148</v>
      </c>
      <c r="B155" s="47" t="s">
        <v>176</v>
      </c>
      <c r="C155" s="65" t="s">
        <v>2445</v>
      </c>
      <c r="D155" s="65" t="s">
        <v>3329</v>
      </c>
      <c r="E155" s="47" t="s">
        <v>166</v>
      </c>
      <c r="F155" s="65" t="s">
        <v>3329</v>
      </c>
      <c r="G155" s="65" t="s">
        <v>2471</v>
      </c>
      <c r="H155" s="65" t="s">
        <v>2548</v>
      </c>
      <c r="I155" s="65" t="s">
        <v>3330</v>
      </c>
      <c r="J155" s="65" t="s">
        <v>3331</v>
      </c>
      <c r="K155" s="47" t="s">
        <v>3332</v>
      </c>
      <c r="L155" s="65" t="s">
        <v>172</v>
      </c>
      <c r="M155" s="65" t="s">
        <v>5</v>
      </c>
      <c r="N155" s="65">
        <v>93030</v>
      </c>
      <c r="O155" s="65" t="s">
        <v>3333</v>
      </c>
      <c r="P155" s="159">
        <v>34.2043541243129</v>
      </c>
      <c r="Q155" s="160">
        <v>-119.132623531631</v>
      </c>
      <c r="R155" s="127">
        <v>17</v>
      </c>
      <c r="S155" s="364"/>
      <c r="T155" s="65"/>
      <c r="U155" s="65" t="s">
        <v>3329</v>
      </c>
      <c r="V155" s="65" t="s">
        <v>3330</v>
      </c>
      <c r="W155" s="65" t="s">
        <v>3332</v>
      </c>
      <c r="X155" s="65" t="s">
        <v>172</v>
      </c>
      <c r="Y155" s="65" t="s">
        <v>5</v>
      </c>
      <c r="Z155" s="65" t="s">
        <v>174</v>
      </c>
      <c r="AA155" s="120">
        <v>44766</v>
      </c>
      <c r="AB155" s="65" t="s">
        <v>3334</v>
      </c>
      <c r="AC155" s="65" t="s">
        <v>3336</v>
      </c>
      <c r="AD155" s="65" t="s">
        <v>3335</v>
      </c>
      <c r="AE155" s="235" t="s">
        <v>3330</v>
      </c>
      <c r="AF155" s="65">
        <f t="shared" si="5"/>
        <v>8</v>
      </c>
      <c r="AG155" s="65"/>
      <c r="AH155" s="65"/>
      <c r="AI155" s="65"/>
      <c r="AJ155" s="65"/>
    </row>
    <row r="156" spans="1:36" ht="60">
      <c r="A156" s="93">
        <v>5149</v>
      </c>
      <c r="B156" s="167" t="s">
        <v>176</v>
      </c>
      <c r="C156" s="168" t="s">
        <v>2445</v>
      </c>
      <c r="D156" s="168" t="s">
        <v>3329</v>
      </c>
      <c r="E156" s="167" t="s">
        <v>166</v>
      </c>
      <c r="F156" s="168" t="s">
        <v>3329</v>
      </c>
      <c r="G156" s="168" t="s">
        <v>2471</v>
      </c>
      <c r="H156" s="168" t="s">
        <v>2472</v>
      </c>
      <c r="I156" s="168" t="s">
        <v>3330</v>
      </c>
      <c r="J156" s="168" t="s">
        <v>3331</v>
      </c>
      <c r="K156" s="167" t="s">
        <v>3332</v>
      </c>
      <c r="L156" s="168" t="s">
        <v>172</v>
      </c>
      <c r="M156" s="168" t="s">
        <v>5</v>
      </c>
      <c r="N156" s="168">
        <v>93030</v>
      </c>
      <c r="O156" s="168" t="s">
        <v>3333</v>
      </c>
      <c r="P156" s="179">
        <v>34.2043541243129</v>
      </c>
      <c r="Q156" s="180">
        <v>-119.132623531631</v>
      </c>
      <c r="R156" s="181">
        <v>18</v>
      </c>
      <c r="S156" s="378"/>
      <c r="T156" s="168"/>
      <c r="U156" s="168" t="s">
        <v>3329</v>
      </c>
      <c r="V156" s="168" t="s">
        <v>3330</v>
      </c>
      <c r="W156" s="168" t="s">
        <v>3332</v>
      </c>
      <c r="X156" s="168" t="s">
        <v>172</v>
      </c>
      <c r="Y156" s="168" t="s">
        <v>5</v>
      </c>
      <c r="Z156" s="168" t="s">
        <v>174</v>
      </c>
      <c r="AA156" s="182">
        <v>44766</v>
      </c>
      <c r="AB156" s="168" t="s">
        <v>3334</v>
      </c>
      <c r="AC156" s="172" t="s">
        <v>3337</v>
      </c>
      <c r="AD156" s="65" t="s">
        <v>3335</v>
      </c>
      <c r="AE156" s="235" t="s">
        <v>3338</v>
      </c>
      <c r="AF156" s="65">
        <f t="shared" si="5"/>
        <v>8</v>
      </c>
      <c r="AG156" s="65"/>
      <c r="AH156" s="65"/>
      <c r="AI156" s="65"/>
      <c r="AJ156" s="65"/>
    </row>
    <row r="157" spans="1:36" ht="180">
      <c r="A157" s="93">
        <v>5150</v>
      </c>
      <c r="B157" s="100" t="s">
        <v>176</v>
      </c>
      <c r="C157" s="65" t="s">
        <v>2445</v>
      </c>
      <c r="D157" s="101" t="s">
        <v>3339</v>
      </c>
      <c r="E157" s="100" t="s">
        <v>166</v>
      </c>
      <c r="F157" s="101" t="s">
        <v>3339</v>
      </c>
      <c r="G157" s="183" t="s">
        <v>2471</v>
      </c>
      <c r="H157" s="101" t="s">
        <v>2472</v>
      </c>
      <c r="I157" s="101" t="s">
        <v>3340</v>
      </c>
      <c r="J157" s="101" t="s">
        <v>3341</v>
      </c>
      <c r="K157" s="100" t="s">
        <v>3342</v>
      </c>
      <c r="L157" s="101" t="s">
        <v>190</v>
      </c>
      <c r="M157" s="101" t="s">
        <v>5</v>
      </c>
      <c r="N157" s="101">
        <v>27410</v>
      </c>
      <c r="O157" s="101" t="s">
        <v>3343</v>
      </c>
      <c r="P157" s="102">
        <v>36.07</v>
      </c>
      <c r="Q157" s="102">
        <v>-79.790000000000006</v>
      </c>
      <c r="R157" s="102">
        <v>20</v>
      </c>
      <c r="S157" s="102">
        <v>1</v>
      </c>
      <c r="T157" s="65" t="s">
        <v>1690</v>
      </c>
      <c r="U157" s="101" t="s">
        <v>3339</v>
      </c>
      <c r="V157" s="101" t="s">
        <v>3340</v>
      </c>
      <c r="W157" s="101" t="s">
        <v>3342</v>
      </c>
      <c r="X157" s="101" t="s">
        <v>190</v>
      </c>
      <c r="Y157" s="101" t="s">
        <v>5</v>
      </c>
      <c r="Z157" s="101" t="s">
        <v>662</v>
      </c>
      <c r="AA157" s="103">
        <v>44774</v>
      </c>
      <c r="AB157" s="101" t="s">
        <v>3344</v>
      </c>
      <c r="AC157" s="101" t="s">
        <v>3346</v>
      </c>
      <c r="AD157" s="331" t="s">
        <v>3345</v>
      </c>
      <c r="AE157" s="235" t="s">
        <v>3340</v>
      </c>
      <c r="AF157" s="65">
        <f t="shared" si="5"/>
        <v>27</v>
      </c>
      <c r="AG157" s="65"/>
      <c r="AH157" s="65"/>
      <c r="AI157" s="65"/>
      <c r="AJ157" s="65"/>
    </row>
    <row r="158" spans="1:36" ht="75">
      <c r="A158" s="93">
        <v>5151</v>
      </c>
      <c r="B158" s="100" t="s">
        <v>176</v>
      </c>
      <c r="C158" s="65" t="s">
        <v>2445</v>
      </c>
      <c r="D158" s="101" t="s">
        <v>3347</v>
      </c>
      <c r="E158" s="100" t="s">
        <v>166</v>
      </c>
      <c r="F158" s="101" t="s">
        <v>3347</v>
      </c>
      <c r="G158" s="101" t="s">
        <v>2471</v>
      </c>
      <c r="H158" s="101" t="s">
        <v>2472</v>
      </c>
      <c r="I158" s="101" t="s">
        <v>3348</v>
      </c>
      <c r="J158" s="101" t="s">
        <v>3349</v>
      </c>
      <c r="K158" s="100" t="s">
        <v>3350</v>
      </c>
      <c r="L158" s="101" t="s">
        <v>172</v>
      </c>
      <c r="M158" s="101" t="s">
        <v>5</v>
      </c>
      <c r="N158" s="101">
        <v>94550</v>
      </c>
      <c r="O158" s="101" t="s">
        <v>3351</v>
      </c>
      <c r="P158" s="102">
        <v>37.68</v>
      </c>
      <c r="Q158" s="102">
        <v>-121.76</v>
      </c>
      <c r="R158" s="102">
        <v>50</v>
      </c>
      <c r="S158" s="102">
        <v>1</v>
      </c>
      <c r="T158" s="65" t="s">
        <v>1690</v>
      </c>
      <c r="U158" t="s">
        <v>3347</v>
      </c>
      <c r="V158" s="101" t="s">
        <v>3348</v>
      </c>
      <c r="W158" s="101" t="s">
        <v>3350</v>
      </c>
      <c r="X158" s="101" t="s">
        <v>172</v>
      </c>
      <c r="Y158" s="101" t="s">
        <v>5</v>
      </c>
      <c r="Z158" s="101" t="s">
        <v>662</v>
      </c>
      <c r="AA158" s="103">
        <v>44774</v>
      </c>
      <c r="AB158" s="101" t="s">
        <v>3352</v>
      </c>
      <c r="AC158" s="101" t="s">
        <v>1678</v>
      </c>
      <c r="AD158" s="332" t="s">
        <v>3353</v>
      </c>
      <c r="AE158" s="235" t="s">
        <v>3348</v>
      </c>
      <c r="AF158" s="65">
        <f t="shared" si="5"/>
        <v>25</v>
      </c>
      <c r="AG158" s="65"/>
      <c r="AH158" s="65"/>
      <c r="AI158" s="65"/>
      <c r="AJ158" s="65"/>
    </row>
    <row r="159" spans="1:36" ht="60">
      <c r="A159" s="93">
        <v>5152</v>
      </c>
      <c r="B159" s="47" t="s">
        <v>176</v>
      </c>
      <c r="C159" s="65" t="s">
        <v>2445</v>
      </c>
      <c r="D159" s="101" t="s">
        <v>3354</v>
      </c>
      <c r="E159" s="100" t="s">
        <v>166</v>
      </c>
      <c r="F159" s="65" t="s">
        <v>3355</v>
      </c>
      <c r="G159" s="168" t="s">
        <v>2471</v>
      </c>
      <c r="H159" s="65" t="s">
        <v>2472</v>
      </c>
      <c r="I159" s="313" t="s">
        <v>3264</v>
      </c>
      <c r="J159" s="65" t="s">
        <v>3356</v>
      </c>
      <c r="K159" s="47" t="s">
        <v>3357</v>
      </c>
      <c r="L159" s="65" t="s">
        <v>172</v>
      </c>
      <c r="M159" s="65" t="s">
        <v>5</v>
      </c>
      <c r="N159" s="65" t="s">
        <v>3358</v>
      </c>
      <c r="O159" s="65" t="s">
        <v>3359</v>
      </c>
      <c r="P159" s="159">
        <v>37.651574455679302</v>
      </c>
      <c r="Q159" s="160">
        <v>-122.41473968861099</v>
      </c>
      <c r="R159" s="127">
        <v>37</v>
      </c>
      <c r="S159" s="161" t="s">
        <v>2651</v>
      </c>
      <c r="T159" s="189"/>
      <c r="U159" s="65" t="s">
        <v>3354</v>
      </c>
      <c r="V159" s="65" t="s">
        <v>3264</v>
      </c>
      <c r="W159" s="65" t="s">
        <v>3357</v>
      </c>
      <c r="X159" s="65" t="s">
        <v>172</v>
      </c>
      <c r="Y159" s="65" t="s">
        <v>5</v>
      </c>
      <c r="Z159" s="65" t="s">
        <v>776</v>
      </c>
      <c r="AA159" s="120">
        <v>45335</v>
      </c>
      <c r="AB159" s="120"/>
      <c r="AC159" s="65"/>
      <c r="AD159" s="363" t="s">
        <v>3360</v>
      </c>
      <c r="AE159" s="444" t="s">
        <v>3264</v>
      </c>
      <c r="AF159" s="65">
        <v>19</v>
      </c>
      <c r="AG159" s="65" t="s">
        <v>3361</v>
      </c>
      <c r="AH159" s="65" t="s">
        <v>3362</v>
      </c>
      <c r="AI159" s="65" t="s">
        <v>3363</v>
      </c>
      <c r="AJ159" s="65"/>
    </row>
    <row r="160" spans="1:36" ht="60">
      <c r="A160" s="93">
        <v>5153</v>
      </c>
      <c r="B160" s="47" t="s">
        <v>176</v>
      </c>
      <c r="C160" s="65" t="s">
        <v>2445</v>
      </c>
      <c r="D160" s="101" t="s">
        <v>3354</v>
      </c>
      <c r="E160" s="100" t="s">
        <v>166</v>
      </c>
      <c r="F160" s="65" t="s">
        <v>3355</v>
      </c>
      <c r="G160" s="65" t="s">
        <v>2448</v>
      </c>
      <c r="H160" s="65" t="s">
        <v>2483</v>
      </c>
      <c r="I160" s="101" t="s">
        <v>3264</v>
      </c>
      <c r="J160" s="65" t="s">
        <v>3356</v>
      </c>
      <c r="K160" s="47" t="s">
        <v>3357</v>
      </c>
      <c r="L160" s="65" t="s">
        <v>172</v>
      </c>
      <c r="M160" s="65" t="s">
        <v>5</v>
      </c>
      <c r="N160" s="65" t="s">
        <v>3358</v>
      </c>
      <c r="O160" s="65" t="s">
        <v>3359</v>
      </c>
      <c r="P160" s="159">
        <v>37.651574455679302</v>
      </c>
      <c r="Q160" s="160">
        <v>-122.41473968861099</v>
      </c>
      <c r="R160" s="127">
        <v>38</v>
      </c>
      <c r="S160" s="161" t="s">
        <v>2651</v>
      </c>
      <c r="T160" s="189"/>
      <c r="U160" s="65" t="s">
        <v>3354</v>
      </c>
      <c r="V160" s="65" t="s">
        <v>3264</v>
      </c>
      <c r="W160" s="65" t="s">
        <v>3357</v>
      </c>
      <c r="X160" s="65" t="s">
        <v>172</v>
      </c>
      <c r="Y160" s="65" t="s">
        <v>5</v>
      </c>
      <c r="Z160" s="65" t="s">
        <v>776</v>
      </c>
      <c r="AA160" s="120">
        <v>45335</v>
      </c>
      <c r="AB160" s="120"/>
      <c r="AC160" s="65"/>
      <c r="AD160" s="65" t="s">
        <v>3360</v>
      </c>
      <c r="AE160" s="444" t="s">
        <v>3264</v>
      </c>
      <c r="AF160" s="65">
        <v>19</v>
      </c>
      <c r="AG160" s="65" t="s">
        <v>3361</v>
      </c>
      <c r="AH160" s="65" t="s">
        <v>3362</v>
      </c>
      <c r="AI160" s="65" t="s">
        <v>3363</v>
      </c>
      <c r="AJ160" s="65"/>
    </row>
    <row r="161" spans="1:36" ht="54.95" customHeight="1">
      <c r="A161" s="93">
        <v>5154</v>
      </c>
      <c r="B161" s="47" t="s">
        <v>201</v>
      </c>
      <c r="C161" s="65" t="s">
        <v>2445</v>
      </c>
      <c r="D161" s="65" t="s">
        <v>2287</v>
      </c>
      <c r="E161" s="47" t="s">
        <v>166</v>
      </c>
      <c r="F161" s="65" t="s">
        <v>2288</v>
      </c>
      <c r="G161" s="408" t="s">
        <v>2471</v>
      </c>
      <c r="H161" s="408" t="s">
        <v>2472</v>
      </c>
      <c r="I161" s="409" t="s">
        <v>2289</v>
      </c>
      <c r="J161" s="65" t="s">
        <v>2290</v>
      </c>
      <c r="K161" s="65" t="s">
        <v>1278</v>
      </c>
      <c r="L161" s="47" t="s">
        <v>172</v>
      </c>
      <c r="M161" s="47" t="s">
        <v>5</v>
      </c>
      <c r="N161" s="47">
        <v>90067</v>
      </c>
      <c r="O161" s="47"/>
      <c r="P161" s="90">
        <v>34.059593517784897</v>
      </c>
      <c r="Q161" s="90">
        <v>-118.41392254509501</v>
      </c>
      <c r="R161" s="367" t="s">
        <v>9132</v>
      </c>
      <c r="S161" s="367">
        <v>54</v>
      </c>
      <c r="T161" s="65" t="s">
        <v>848</v>
      </c>
      <c r="U161" s="65" t="s">
        <v>2287</v>
      </c>
      <c r="V161" s="65" t="s">
        <v>2289</v>
      </c>
      <c r="W161" s="65" t="s">
        <v>1278</v>
      </c>
      <c r="X161" s="47" t="s">
        <v>1278</v>
      </c>
      <c r="Y161" s="47" t="s">
        <v>5</v>
      </c>
      <c r="Z161" s="47" t="s">
        <v>174</v>
      </c>
      <c r="AA161" s="59">
        <v>44781</v>
      </c>
      <c r="AB161" s="1" t="s">
        <v>2291</v>
      </c>
      <c r="AC161" s="65" t="s">
        <v>2293</v>
      </c>
      <c r="AD161" s="331" t="s">
        <v>3364</v>
      </c>
      <c r="AE161" s="235" t="s">
        <v>2294</v>
      </c>
      <c r="AF161" s="65">
        <f t="shared" ref="AF161:AF186" si="6">IF(LEN(TRIM(AD161))=0,0,LEN(TRIM(AD161))-LEN(SUBSTITUTE(AD161," ",""))+1)</f>
        <v>30</v>
      </c>
      <c r="AG161" s="65"/>
      <c r="AH161" s="65"/>
      <c r="AI161" s="65"/>
      <c r="AJ161" s="65"/>
    </row>
    <row r="162" spans="1:36" ht="110.1" customHeight="1">
      <c r="A162" s="93">
        <v>5155</v>
      </c>
      <c r="B162" s="47" t="s">
        <v>201</v>
      </c>
      <c r="C162" s="65" t="s">
        <v>2445</v>
      </c>
      <c r="D162" s="65" t="s">
        <v>2124</v>
      </c>
      <c r="E162" s="47" t="s">
        <v>166</v>
      </c>
      <c r="F162" s="65" t="s">
        <v>2120</v>
      </c>
      <c r="G162" s="65" t="s">
        <v>2471</v>
      </c>
      <c r="H162" s="65" t="s">
        <v>2472</v>
      </c>
      <c r="I162" s="409" t="s">
        <v>2121</v>
      </c>
      <c r="J162" s="65"/>
      <c r="K162" s="65" t="s">
        <v>2122</v>
      </c>
      <c r="L162" s="47" t="s">
        <v>217</v>
      </c>
      <c r="M162" s="47" t="s">
        <v>6</v>
      </c>
      <c r="N162" s="47" t="s">
        <v>2123</v>
      </c>
      <c r="O162" s="47"/>
      <c r="P162" s="90">
        <v>42.296901815874001</v>
      </c>
      <c r="Q162" s="90">
        <v>-82.985760473662907</v>
      </c>
      <c r="R162" s="367" t="s">
        <v>9147</v>
      </c>
      <c r="S162" s="367">
        <v>45</v>
      </c>
      <c r="T162" s="65" t="s">
        <v>848</v>
      </c>
      <c r="U162" s="65" t="s">
        <v>2124</v>
      </c>
      <c r="V162" s="65" t="s">
        <v>2125</v>
      </c>
      <c r="W162" s="65" t="s">
        <v>2126</v>
      </c>
      <c r="X162" s="47" t="s">
        <v>2127</v>
      </c>
      <c r="Y162" s="47" t="s">
        <v>2128</v>
      </c>
      <c r="Z162" s="47" t="s">
        <v>174</v>
      </c>
      <c r="AA162" s="59">
        <v>45096</v>
      </c>
      <c r="AB162" s="1" t="s">
        <v>2129</v>
      </c>
      <c r="AC162" s="65" t="s">
        <v>2131</v>
      </c>
      <c r="AD162" s="65" t="s">
        <v>3365</v>
      </c>
      <c r="AE162" s="235" t="s">
        <v>2121</v>
      </c>
      <c r="AF162" s="65">
        <f t="shared" si="6"/>
        <v>25</v>
      </c>
      <c r="AG162" s="65"/>
      <c r="AH162" s="65"/>
      <c r="AI162" s="65"/>
      <c r="AJ162" s="65"/>
    </row>
    <row r="163" spans="1:36" s="3" customFormat="1" ht="110.1" customHeight="1">
      <c r="A163" s="93">
        <v>5156</v>
      </c>
      <c r="B163" s="47" t="s">
        <v>201</v>
      </c>
      <c r="C163" s="47" t="s">
        <v>2445</v>
      </c>
      <c r="D163" s="65" t="s">
        <v>3366</v>
      </c>
      <c r="E163" s="47" t="s">
        <v>166</v>
      </c>
      <c r="F163" s="65" t="s">
        <v>3367</v>
      </c>
      <c r="G163" s="65" t="s">
        <v>2471</v>
      </c>
      <c r="H163" s="47" t="s">
        <v>2516</v>
      </c>
      <c r="I163" s="409" t="s">
        <v>2132</v>
      </c>
      <c r="J163" s="65"/>
      <c r="K163" s="65" t="s">
        <v>2279</v>
      </c>
      <c r="L163" s="47" t="s">
        <v>825</v>
      </c>
      <c r="M163" s="47" t="s">
        <v>5</v>
      </c>
      <c r="N163" s="47"/>
      <c r="O163" s="47"/>
      <c r="P163" s="90">
        <v>40.495539904811999</v>
      </c>
      <c r="Q163" s="90">
        <v>-86.131014737889004</v>
      </c>
      <c r="R163" s="367" t="s">
        <v>9148</v>
      </c>
      <c r="S163" s="367">
        <v>23</v>
      </c>
      <c r="T163" s="65" t="s">
        <v>848</v>
      </c>
      <c r="U163" s="65" t="s">
        <v>2124</v>
      </c>
      <c r="V163" s="65" t="s">
        <v>3368</v>
      </c>
      <c r="W163" s="65" t="s">
        <v>2280</v>
      </c>
      <c r="X163" s="47" t="s">
        <v>2127</v>
      </c>
      <c r="Y163" s="47" t="s">
        <v>2128</v>
      </c>
      <c r="Z163" s="47" t="s">
        <v>174</v>
      </c>
      <c r="AA163" s="59">
        <v>44781</v>
      </c>
      <c r="AB163" s="1" t="s">
        <v>3369</v>
      </c>
      <c r="AC163" s="65" t="s">
        <v>3371</v>
      </c>
      <c r="AD163" s="65" t="s">
        <v>3370</v>
      </c>
      <c r="AE163" s="235" t="s">
        <v>2132</v>
      </c>
      <c r="AF163" s="65">
        <f t="shared" si="6"/>
        <v>20</v>
      </c>
      <c r="AG163" s="65"/>
      <c r="AH163" s="65"/>
      <c r="AI163" s="65"/>
      <c r="AJ163" s="65"/>
    </row>
    <row r="164" spans="1:36" ht="75">
      <c r="A164" s="93">
        <v>5157</v>
      </c>
      <c r="B164" s="47" t="s">
        <v>176</v>
      </c>
      <c r="C164" s="65" t="s">
        <v>2445</v>
      </c>
      <c r="D164" s="65" t="s">
        <v>2311</v>
      </c>
      <c r="E164" s="47" t="s">
        <v>178</v>
      </c>
      <c r="F164" s="65" t="s">
        <v>2312</v>
      </c>
      <c r="G164" s="65" t="s">
        <v>2471</v>
      </c>
      <c r="H164" s="65" t="s">
        <v>2472</v>
      </c>
      <c r="I164" s="409" t="s">
        <v>2314</v>
      </c>
      <c r="J164" s="65" t="s">
        <v>2315</v>
      </c>
      <c r="K164" s="47" t="s">
        <v>571</v>
      </c>
      <c r="L164" s="65" t="s">
        <v>217</v>
      </c>
      <c r="M164" s="65" t="s">
        <v>6</v>
      </c>
      <c r="N164" s="65" t="s">
        <v>2316</v>
      </c>
      <c r="O164" s="65" t="s">
        <v>2317</v>
      </c>
      <c r="P164" s="159">
        <v>45.325596926363403</v>
      </c>
      <c r="Q164" s="160">
        <v>-75.836900830691306</v>
      </c>
      <c r="R164" s="367"/>
      <c r="S164" s="364"/>
      <c r="T164" s="65"/>
      <c r="U164" s="65" t="s">
        <v>2318</v>
      </c>
      <c r="V164" s="65" t="s">
        <v>2314</v>
      </c>
      <c r="W164" s="65" t="s">
        <v>2319</v>
      </c>
      <c r="X164" s="65" t="s">
        <v>870</v>
      </c>
      <c r="Y164" s="65" t="s">
        <v>5</v>
      </c>
      <c r="Z164" s="65" t="s">
        <v>174</v>
      </c>
      <c r="AA164" s="120">
        <v>44801</v>
      </c>
      <c r="AB164" s="65" t="s">
        <v>2320</v>
      </c>
      <c r="AC164" s="65" t="s">
        <v>2322</v>
      </c>
      <c r="AD164" s="332" t="s">
        <v>3372</v>
      </c>
      <c r="AE164" s="235" t="s">
        <v>2323</v>
      </c>
      <c r="AF164" s="65">
        <f t="shared" si="6"/>
        <v>29</v>
      </c>
      <c r="AG164" s="65"/>
      <c r="AH164" s="65"/>
      <c r="AI164" s="65"/>
      <c r="AJ164" s="65"/>
    </row>
    <row r="165" spans="1:36" s="6" customFormat="1" ht="75">
      <c r="A165" s="93">
        <v>5158</v>
      </c>
      <c r="B165" s="47" t="s">
        <v>176</v>
      </c>
      <c r="C165" s="65" t="s">
        <v>2445</v>
      </c>
      <c r="D165" s="65" t="s">
        <v>3373</v>
      </c>
      <c r="E165" s="47" t="s">
        <v>178</v>
      </c>
      <c r="F165" s="65" t="s">
        <v>3374</v>
      </c>
      <c r="G165" s="65" t="s">
        <v>2448</v>
      </c>
      <c r="H165" s="65" t="s">
        <v>2561</v>
      </c>
      <c r="I165" t="s">
        <v>3375</v>
      </c>
      <c r="J165" s="65" t="s">
        <v>3376</v>
      </c>
      <c r="K165" s="47" t="s">
        <v>3377</v>
      </c>
      <c r="L165" s="65" t="s">
        <v>1408</v>
      </c>
      <c r="M165" s="65" t="s">
        <v>991</v>
      </c>
      <c r="N165" s="65">
        <v>85340</v>
      </c>
      <c r="O165" s="65" t="s">
        <v>3378</v>
      </c>
      <c r="P165" s="159">
        <v>27.9457475363449</v>
      </c>
      <c r="Q165" s="160">
        <v>-110.81219400000001</v>
      </c>
      <c r="R165" s="127"/>
      <c r="S165" s="364"/>
      <c r="T165" s="302"/>
      <c r="U165" s="65" t="s">
        <v>3373</v>
      </c>
      <c r="V165" s="65" t="s">
        <v>3375</v>
      </c>
      <c r="W165" s="65" t="s">
        <v>3379</v>
      </c>
      <c r="X165" s="65" t="s">
        <v>1365</v>
      </c>
      <c r="Y165" s="65" t="s">
        <v>5</v>
      </c>
      <c r="Z165" s="65" t="s">
        <v>174</v>
      </c>
      <c r="AA165" s="120">
        <v>44430</v>
      </c>
      <c r="AB165" s="65" t="s">
        <v>3380</v>
      </c>
      <c r="AC165" s="65" t="s">
        <v>3382</v>
      </c>
      <c r="AD165" s="541" t="s">
        <v>3381</v>
      </c>
      <c r="AE165" s="235" t="s">
        <v>3383</v>
      </c>
      <c r="AF165" s="65">
        <f t="shared" si="6"/>
        <v>21</v>
      </c>
      <c r="AG165" s="65"/>
      <c r="AH165" s="65"/>
      <c r="AI165" s="65"/>
      <c r="AJ165" s="65"/>
    </row>
    <row r="166" spans="1:36" ht="104.1" customHeight="1">
      <c r="A166" s="93">
        <v>5159</v>
      </c>
      <c r="B166" s="47" t="s">
        <v>176</v>
      </c>
      <c r="C166" s="65" t="s">
        <v>2445</v>
      </c>
      <c r="D166" s="417" t="s">
        <v>3373</v>
      </c>
      <c r="E166" s="47" t="s">
        <v>178</v>
      </c>
      <c r="F166" s="417" t="s">
        <v>3384</v>
      </c>
      <c r="G166" s="65" t="s">
        <v>2448</v>
      </c>
      <c r="H166" s="65" t="s">
        <v>2561</v>
      </c>
      <c r="I166" s="409" t="s">
        <v>3375</v>
      </c>
      <c r="J166" s="65" t="s">
        <v>3385</v>
      </c>
      <c r="K166" s="47" t="s">
        <v>3386</v>
      </c>
      <c r="L166" s="65" t="s">
        <v>1408</v>
      </c>
      <c r="M166" s="65" t="s">
        <v>991</v>
      </c>
      <c r="N166" s="65">
        <v>83118</v>
      </c>
      <c r="O166" s="417" t="s">
        <v>3387</v>
      </c>
      <c r="P166" s="159">
        <v>29.188919279666401</v>
      </c>
      <c r="Q166" s="160">
        <v>-111.007330631701</v>
      </c>
      <c r="R166" s="127">
        <v>175</v>
      </c>
      <c r="S166" s="364"/>
      <c r="T166" s="302"/>
      <c r="U166" s="417" t="s">
        <v>3373</v>
      </c>
      <c r="V166" s="65" t="s">
        <v>3375</v>
      </c>
      <c r="W166" s="65" t="s">
        <v>3379</v>
      </c>
      <c r="X166" s="65" t="s">
        <v>1365</v>
      </c>
      <c r="Y166" s="65" t="s">
        <v>5</v>
      </c>
      <c r="Z166" s="65" t="s">
        <v>174</v>
      </c>
      <c r="AA166" s="120">
        <v>44430</v>
      </c>
      <c r="AB166" s="65" t="s">
        <v>3380</v>
      </c>
      <c r="AC166" s="65" t="s">
        <v>3382</v>
      </c>
      <c r="AD166" s="974" t="s">
        <v>3381</v>
      </c>
      <c r="AE166" s="235" t="s">
        <v>3383</v>
      </c>
      <c r="AF166" s="65">
        <f t="shared" si="6"/>
        <v>21</v>
      </c>
      <c r="AG166" s="417"/>
      <c r="AH166" s="417"/>
      <c r="AI166" s="417"/>
      <c r="AJ166" s="65"/>
    </row>
    <row r="167" spans="1:36" ht="90.95" customHeight="1">
      <c r="A167" s="93">
        <v>5160</v>
      </c>
      <c r="B167" s="47" t="s">
        <v>176</v>
      </c>
      <c r="C167" s="65" t="s">
        <v>2445</v>
      </c>
      <c r="D167" s="65" t="s">
        <v>3373</v>
      </c>
      <c r="E167" s="47" t="s">
        <v>178</v>
      </c>
      <c r="F167" s="65" t="s">
        <v>3388</v>
      </c>
      <c r="G167" s="65" t="s">
        <v>2448</v>
      </c>
      <c r="H167" s="65" t="s">
        <v>2561</v>
      </c>
      <c r="I167" s="65" t="s">
        <v>3375</v>
      </c>
      <c r="J167" s="65" t="s">
        <v>3389</v>
      </c>
      <c r="K167" s="47" t="s">
        <v>3342</v>
      </c>
      <c r="L167" s="65" t="s">
        <v>190</v>
      </c>
      <c r="M167" s="65" t="s">
        <v>5</v>
      </c>
      <c r="N167" s="65">
        <v>27409</v>
      </c>
      <c r="O167" s="65" t="s">
        <v>3390</v>
      </c>
      <c r="P167" s="159">
        <v>36.077802478806703</v>
      </c>
      <c r="Q167" s="160">
        <v>-79.9735268616718</v>
      </c>
      <c r="R167" s="127"/>
      <c r="S167" s="364"/>
      <c r="T167" s="302"/>
      <c r="U167" s="65" t="s">
        <v>3373</v>
      </c>
      <c r="V167" s="65" t="s">
        <v>3375</v>
      </c>
      <c r="W167" s="65" t="s">
        <v>3379</v>
      </c>
      <c r="X167" s="65" t="s">
        <v>1365</v>
      </c>
      <c r="Y167" s="65" t="s">
        <v>5</v>
      </c>
      <c r="Z167" s="65" t="s">
        <v>174</v>
      </c>
      <c r="AA167" s="120">
        <v>44430</v>
      </c>
      <c r="AB167" s="65" t="s">
        <v>3380</v>
      </c>
      <c r="AC167" s="65" t="s">
        <v>3382</v>
      </c>
      <c r="AD167" s="331" t="s">
        <v>3381</v>
      </c>
      <c r="AE167" s="235" t="s">
        <v>3383</v>
      </c>
      <c r="AF167" s="65">
        <f t="shared" si="6"/>
        <v>21</v>
      </c>
      <c r="AG167" s="65"/>
      <c r="AH167" s="65"/>
      <c r="AI167" s="65"/>
      <c r="AJ167" s="65"/>
    </row>
    <row r="168" spans="1:36" s="6" customFormat="1" ht="75">
      <c r="A168" s="93">
        <v>5161</v>
      </c>
      <c r="B168" s="47" t="s">
        <v>176</v>
      </c>
      <c r="C168" s="65" t="s">
        <v>2445</v>
      </c>
      <c r="D168" s="65" t="s">
        <v>3391</v>
      </c>
      <c r="E168" s="47" t="s">
        <v>166</v>
      </c>
      <c r="F168" s="65" t="s">
        <v>3391</v>
      </c>
      <c r="G168" s="65" t="s">
        <v>2471</v>
      </c>
      <c r="H168" s="65" t="s">
        <v>2472</v>
      </c>
      <c r="I168" s="65" t="s">
        <v>3392</v>
      </c>
      <c r="J168" s="65" t="s">
        <v>3393</v>
      </c>
      <c r="K168" s="47" t="s">
        <v>846</v>
      </c>
      <c r="L168" s="65" t="s">
        <v>172</v>
      </c>
      <c r="M168" s="65" t="s">
        <v>5</v>
      </c>
      <c r="N168" s="65">
        <v>94539</v>
      </c>
      <c r="O168" s="65" t="s">
        <v>3394</v>
      </c>
      <c r="P168" s="159">
        <v>37.464952295042799</v>
      </c>
      <c r="Q168" s="160">
        <v>-121.918059545037</v>
      </c>
      <c r="R168" s="127">
        <v>75</v>
      </c>
      <c r="S168" s="364"/>
      <c r="T168" s="302"/>
      <c r="U168" s="65" t="s">
        <v>3391</v>
      </c>
      <c r="V168" s="65" t="s">
        <v>3392</v>
      </c>
      <c r="W168" s="65" t="s">
        <v>846</v>
      </c>
      <c r="X168" s="65" t="s">
        <v>172</v>
      </c>
      <c r="Y168" s="65" t="s">
        <v>5</v>
      </c>
      <c r="Z168" s="65" t="s">
        <v>174</v>
      </c>
      <c r="AA168" s="120">
        <v>44766</v>
      </c>
      <c r="AB168" s="65" t="s">
        <v>3395</v>
      </c>
      <c r="AC168" s="65" t="s">
        <v>3397</v>
      </c>
      <c r="AD168" s="332" t="s">
        <v>3396</v>
      </c>
      <c r="AE168" s="235" t="s">
        <v>3398</v>
      </c>
      <c r="AF168" s="192">
        <f t="shared" si="6"/>
        <v>25</v>
      </c>
      <c r="AG168" s="65"/>
      <c r="AH168" s="65"/>
      <c r="AI168" s="65"/>
      <c r="AJ168" s="65"/>
    </row>
    <row r="169" spans="1:36" ht="111.95" customHeight="1">
      <c r="A169" s="93">
        <v>5162</v>
      </c>
      <c r="B169" s="47" t="s">
        <v>176</v>
      </c>
      <c r="C169" s="65" t="s">
        <v>2445</v>
      </c>
      <c r="D169" s="65" t="s">
        <v>1450</v>
      </c>
      <c r="E169" s="47" t="s">
        <v>166</v>
      </c>
      <c r="F169" s="65" t="s">
        <v>3399</v>
      </c>
      <c r="G169" s="65" t="s">
        <v>2471</v>
      </c>
      <c r="H169" s="65" t="s">
        <v>2472</v>
      </c>
      <c r="I169" s="901" t="s">
        <v>2353</v>
      </c>
      <c r="J169" s="65" t="s">
        <v>1461</v>
      </c>
      <c r="K169" s="47" t="s">
        <v>1456</v>
      </c>
      <c r="L169" s="65" t="s">
        <v>771</v>
      </c>
      <c r="M169" s="65" t="s">
        <v>5</v>
      </c>
      <c r="N169" s="65">
        <v>78725</v>
      </c>
      <c r="O169" s="65" t="s">
        <v>1462</v>
      </c>
      <c r="P169" s="159">
        <v>30.23</v>
      </c>
      <c r="Q169" s="102">
        <v>-97.61</v>
      </c>
      <c r="R169" s="127">
        <v>800</v>
      </c>
      <c r="S169" s="365">
        <v>100</v>
      </c>
      <c r="T169" s="65" t="s">
        <v>1690</v>
      </c>
      <c r="U169" s="65" t="s">
        <v>1450</v>
      </c>
      <c r="V169" s="101" t="s">
        <v>1452</v>
      </c>
      <c r="W169" s="65" t="s">
        <v>1456</v>
      </c>
      <c r="X169" s="65" t="s">
        <v>771</v>
      </c>
      <c r="Y169" s="65" t="s">
        <v>5</v>
      </c>
      <c r="Z169" s="65" t="s">
        <v>174</v>
      </c>
      <c r="AA169" s="120">
        <v>45304</v>
      </c>
      <c r="AB169" s="65" t="s">
        <v>1464</v>
      </c>
      <c r="AC169" s="65" t="s">
        <v>1678</v>
      </c>
      <c r="AD169" s="331" t="s">
        <v>3400</v>
      </c>
      <c r="AE169" s="235" t="s">
        <v>2358</v>
      </c>
      <c r="AF169" s="65">
        <f t="shared" si="6"/>
        <v>29</v>
      </c>
      <c r="AG169" s="65"/>
      <c r="AH169" s="65"/>
      <c r="AI169" s="65"/>
      <c r="AJ169" s="65"/>
    </row>
    <row r="170" spans="1:36" ht="87.95" customHeight="1">
      <c r="A170" s="93">
        <v>5163</v>
      </c>
      <c r="B170" s="47" t="s">
        <v>176</v>
      </c>
      <c r="C170" s="65" t="s">
        <v>2445</v>
      </c>
      <c r="D170" s="65" t="s">
        <v>2351</v>
      </c>
      <c r="E170" s="47" t="s">
        <v>166</v>
      </c>
      <c r="F170" s="261" t="s">
        <v>3401</v>
      </c>
      <c r="G170" s="65" t="s">
        <v>2471</v>
      </c>
      <c r="H170" s="65" t="s">
        <v>2472</v>
      </c>
      <c r="I170" s="409" t="s">
        <v>2342</v>
      </c>
      <c r="J170" s="65" t="s">
        <v>2343</v>
      </c>
      <c r="K170" s="47" t="s">
        <v>2344</v>
      </c>
      <c r="L170" s="65" t="s">
        <v>184</v>
      </c>
      <c r="M170" s="65" t="s">
        <v>5</v>
      </c>
      <c r="N170" s="65">
        <v>89434</v>
      </c>
      <c r="O170" s="65" t="s">
        <v>2354</v>
      </c>
      <c r="P170" s="159">
        <v>39.537645995166699</v>
      </c>
      <c r="Q170" s="160">
        <v>-119.438986058471</v>
      </c>
      <c r="R170" s="127">
        <v>600</v>
      </c>
      <c r="S170" s="364">
        <v>20</v>
      </c>
      <c r="T170" s="261" t="s">
        <v>2895</v>
      </c>
      <c r="U170" s="65" t="s">
        <v>3402</v>
      </c>
      <c r="V170" s="65" t="s">
        <v>1452</v>
      </c>
      <c r="W170" s="65" t="s">
        <v>1456</v>
      </c>
      <c r="X170" s="65" t="s">
        <v>771</v>
      </c>
      <c r="Y170" s="65" t="s">
        <v>5</v>
      </c>
      <c r="Z170" s="65" t="s">
        <v>174</v>
      </c>
      <c r="AA170" s="120">
        <v>45096</v>
      </c>
      <c r="AB170" s="65" t="s">
        <v>3403</v>
      </c>
      <c r="AC170" s="65" t="s">
        <v>3405</v>
      </c>
      <c r="AD170" s="332" t="s">
        <v>3404</v>
      </c>
      <c r="AE170" s="235" t="s">
        <v>2348</v>
      </c>
      <c r="AF170" s="65">
        <f t="shared" si="6"/>
        <v>29</v>
      </c>
      <c r="AG170" s="65"/>
      <c r="AH170" s="65"/>
      <c r="AI170" s="65"/>
      <c r="AJ170" s="65"/>
    </row>
    <row r="171" spans="1:36" ht="75" customHeight="1">
      <c r="A171" s="93">
        <v>5164</v>
      </c>
      <c r="B171" s="47" t="s">
        <v>176</v>
      </c>
      <c r="C171" s="65" t="s">
        <v>2445</v>
      </c>
      <c r="D171" s="65" t="s">
        <v>2351</v>
      </c>
      <c r="E171" s="47" t="s">
        <v>166</v>
      </c>
      <c r="F171" s="261" t="s">
        <v>3401</v>
      </c>
      <c r="G171" s="65" t="s">
        <v>2471</v>
      </c>
      <c r="H171" s="65" t="s">
        <v>2548</v>
      </c>
      <c r="I171" s="409" t="s">
        <v>2342</v>
      </c>
      <c r="J171" s="65" t="s">
        <v>2343</v>
      </c>
      <c r="K171" s="47" t="s">
        <v>2344</v>
      </c>
      <c r="L171" s="65" t="s">
        <v>184</v>
      </c>
      <c r="M171" s="65" t="s">
        <v>5</v>
      </c>
      <c r="N171" s="65">
        <v>89434</v>
      </c>
      <c r="O171" s="65" t="s">
        <v>2354</v>
      </c>
      <c r="P171" s="159">
        <v>39.537645995166699</v>
      </c>
      <c r="Q171" s="160">
        <v>-119.438986058471</v>
      </c>
      <c r="R171" s="127">
        <v>600</v>
      </c>
      <c r="S171" s="364">
        <v>20</v>
      </c>
      <c r="T171" s="261" t="s">
        <v>2895</v>
      </c>
      <c r="U171" s="65" t="s">
        <v>3402</v>
      </c>
      <c r="V171" s="65" t="s">
        <v>1452</v>
      </c>
      <c r="W171" s="65" t="s">
        <v>1456</v>
      </c>
      <c r="X171" s="65" t="s">
        <v>771</v>
      </c>
      <c r="Y171" s="65" t="s">
        <v>5</v>
      </c>
      <c r="Z171" s="65" t="s">
        <v>174</v>
      </c>
      <c r="AA171" s="120">
        <v>45096</v>
      </c>
      <c r="AB171" s="65" t="s">
        <v>3403</v>
      </c>
      <c r="AC171" s="65" t="s">
        <v>3405</v>
      </c>
      <c r="AD171" s="331" t="s">
        <v>3404</v>
      </c>
      <c r="AE171" s="235" t="s">
        <v>2348</v>
      </c>
      <c r="AF171" s="65">
        <f t="shared" si="6"/>
        <v>29</v>
      </c>
      <c r="AG171" s="65"/>
      <c r="AH171" s="65"/>
      <c r="AI171" s="65"/>
      <c r="AJ171" s="65"/>
    </row>
    <row r="172" spans="1:36" ht="66" customHeight="1">
      <c r="A172" s="93">
        <v>5165</v>
      </c>
      <c r="B172" s="109" t="s">
        <v>176</v>
      </c>
      <c r="C172" s="99" t="s">
        <v>2445</v>
      </c>
      <c r="D172" s="65" t="s">
        <v>3406</v>
      </c>
      <c r="E172" s="47" t="s">
        <v>166</v>
      </c>
      <c r="F172" s="65" t="s">
        <v>3407</v>
      </c>
      <c r="G172" s="99" t="s">
        <v>2471</v>
      </c>
      <c r="H172" s="99" t="s">
        <v>2472</v>
      </c>
      <c r="I172" s="65" t="s">
        <v>3408</v>
      </c>
      <c r="J172" s="65" t="s">
        <v>3409</v>
      </c>
      <c r="K172" s="47" t="s">
        <v>3410</v>
      </c>
      <c r="L172" s="65" t="s">
        <v>1485</v>
      </c>
      <c r="M172" s="65" t="s">
        <v>5</v>
      </c>
      <c r="N172" s="65">
        <v>32771</v>
      </c>
      <c r="O172" s="65" t="s">
        <v>3411</v>
      </c>
      <c r="P172" s="159">
        <v>28.809553698485601</v>
      </c>
      <c r="Q172" s="160">
        <v>-81.317012245256393</v>
      </c>
      <c r="R172" s="127">
        <v>30</v>
      </c>
      <c r="S172" s="364"/>
      <c r="T172" s="302"/>
      <c r="U172" s="65" t="s">
        <v>3407</v>
      </c>
      <c r="V172" s="65" t="s">
        <v>3408</v>
      </c>
      <c r="W172" s="65" t="s">
        <v>3410</v>
      </c>
      <c r="X172" s="65" t="s">
        <v>1485</v>
      </c>
      <c r="Y172" s="65" t="s">
        <v>5</v>
      </c>
      <c r="Z172" s="99" t="s">
        <v>174</v>
      </c>
      <c r="AA172" s="539">
        <v>44766</v>
      </c>
      <c r="AB172" s="65" t="s">
        <v>2705</v>
      </c>
      <c r="AC172" s="65" t="s">
        <v>3413</v>
      </c>
      <c r="AD172" s="65" t="s">
        <v>3412</v>
      </c>
      <c r="AE172" s="65" t="s">
        <v>3414</v>
      </c>
      <c r="AF172" s="99">
        <f t="shared" si="6"/>
        <v>9</v>
      </c>
      <c r="AG172" s="65"/>
      <c r="AH172" s="65"/>
      <c r="AI172" s="65"/>
      <c r="AJ172" s="65"/>
    </row>
    <row r="173" spans="1:36" s="6" customFormat="1" ht="120">
      <c r="A173" s="93">
        <v>5166</v>
      </c>
      <c r="B173" s="100" t="s">
        <v>176</v>
      </c>
      <c r="C173" s="928" t="s">
        <v>2445</v>
      </c>
      <c r="D173" s="101" t="s">
        <v>3415</v>
      </c>
      <c r="E173" s="100" t="s">
        <v>166</v>
      </c>
      <c r="F173" s="101" t="s">
        <v>3415</v>
      </c>
      <c r="G173" s="928" t="s">
        <v>2471</v>
      </c>
      <c r="H173" s="101" t="s">
        <v>2472</v>
      </c>
      <c r="I173" s="101" t="s">
        <v>3416</v>
      </c>
      <c r="J173" s="101" t="s">
        <v>3417</v>
      </c>
      <c r="K173" s="100" t="s">
        <v>2631</v>
      </c>
      <c r="L173" s="101" t="s">
        <v>172</v>
      </c>
      <c r="M173" s="101" t="s">
        <v>5</v>
      </c>
      <c r="N173" s="101">
        <v>90670</v>
      </c>
      <c r="O173" s="101" t="s">
        <v>3418</v>
      </c>
      <c r="P173" s="102">
        <v>33.94</v>
      </c>
      <c r="Q173" s="102">
        <v>-118.07</v>
      </c>
      <c r="R173" s="102">
        <v>1000</v>
      </c>
      <c r="S173" s="102">
        <v>25.6</v>
      </c>
      <c r="T173" s="101" t="s">
        <v>3419</v>
      </c>
      <c r="U173" s="101" t="s">
        <v>3415</v>
      </c>
      <c r="V173" s="101" t="s">
        <v>3416</v>
      </c>
      <c r="W173" s="101" t="s">
        <v>2631</v>
      </c>
      <c r="X173" s="101" t="s">
        <v>172</v>
      </c>
      <c r="Y173" s="101" t="s">
        <v>5</v>
      </c>
      <c r="Z173" s="101" t="s">
        <v>662</v>
      </c>
      <c r="AA173" s="103">
        <v>44774</v>
      </c>
      <c r="AB173" s="101" t="s">
        <v>3420</v>
      </c>
      <c r="AC173" s="101" t="s">
        <v>3422</v>
      </c>
      <c r="AD173" s="331" t="s">
        <v>3421</v>
      </c>
      <c r="AE173" s="235" t="s">
        <v>3423</v>
      </c>
      <c r="AF173" s="192">
        <f t="shared" si="6"/>
        <v>28</v>
      </c>
      <c r="AG173" s="65"/>
      <c r="AH173" s="65"/>
      <c r="AI173" s="65"/>
      <c r="AJ173" s="65"/>
    </row>
    <row r="174" spans="1:36" s="477" customFormat="1" ht="86.1" customHeight="1">
      <c r="A174" s="93">
        <v>5167</v>
      </c>
      <c r="B174" s="100" t="s">
        <v>176</v>
      </c>
      <c r="C174" s="928" t="s">
        <v>2445</v>
      </c>
      <c r="D174" s="101" t="s">
        <v>3424</v>
      </c>
      <c r="E174" s="100" t="s">
        <v>166</v>
      </c>
      <c r="F174" s="101" t="s">
        <v>3424</v>
      </c>
      <c r="G174" s="928" t="s">
        <v>2471</v>
      </c>
      <c r="H174" s="101" t="s">
        <v>2472</v>
      </c>
      <c r="I174" s="101" t="s">
        <v>3425</v>
      </c>
      <c r="J174" s="101" t="s">
        <v>3426</v>
      </c>
      <c r="K174" s="100" t="s">
        <v>485</v>
      </c>
      <c r="L174" s="101" t="s">
        <v>151</v>
      </c>
      <c r="M174" s="101" t="s">
        <v>6</v>
      </c>
      <c r="N174" s="101" t="s">
        <v>3427</v>
      </c>
      <c r="O174" s="101" t="s">
        <v>3428</v>
      </c>
      <c r="P174" s="102">
        <v>46.802972955208297</v>
      </c>
      <c r="Q174" s="102">
        <v>-71.251161519520394</v>
      </c>
      <c r="R174" s="102">
        <v>73</v>
      </c>
      <c r="S174" s="102"/>
      <c r="T174" s="101"/>
      <c r="U174" s="101" t="s">
        <v>3429</v>
      </c>
      <c r="V174" s="101" t="s">
        <v>3425</v>
      </c>
      <c r="W174" s="101" t="s">
        <v>485</v>
      </c>
      <c r="X174" s="101" t="s">
        <v>151</v>
      </c>
      <c r="Y174" s="101" t="s">
        <v>6</v>
      </c>
      <c r="Z174" s="101" t="s">
        <v>2455</v>
      </c>
      <c r="AA174" s="103">
        <v>44420</v>
      </c>
      <c r="AB174" s="101" t="s">
        <v>3430</v>
      </c>
      <c r="AC174" s="101" t="s">
        <v>3432</v>
      </c>
      <c r="AD174" s="331" t="s">
        <v>3431</v>
      </c>
      <c r="AE174" s="235" t="s">
        <v>3433</v>
      </c>
      <c r="AF174" s="192">
        <f t="shared" si="6"/>
        <v>30</v>
      </c>
      <c r="AG174" s="65"/>
      <c r="AH174" s="65"/>
      <c r="AI174" s="65"/>
      <c r="AJ174" s="65"/>
    </row>
    <row r="175" spans="1:36" s="6" customFormat="1" ht="144.94999999999999" customHeight="1">
      <c r="A175" s="93">
        <v>5168</v>
      </c>
      <c r="B175" s="100" t="s">
        <v>176</v>
      </c>
      <c r="C175" s="928" t="s">
        <v>2445</v>
      </c>
      <c r="D175" s="101" t="s">
        <v>6769</v>
      </c>
      <c r="E175" s="100" t="s">
        <v>166</v>
      </c>
      <c r="F175" s="101" t="s">
        <v>6769</v>
      </c>
      <c r="G175" s="928" t="s">
        <v>6770</v>
      </c>
      <c r="H175" s="101" t="s">
        <v>2472</v>
      </c>
      <c r="I175" s="101" t="s">
        <v>6771</v>
      </c>
      <c r="J175" s="101" t="s">
        <v>6772</v>
      </c>
      <c r="K175" s="100" t="s">
        <v>6773</v>
      </c>
      <c r="L175" s="101" t="s">
        <v>1713</v>
      </c>
      <c r="M175" s="101" t="s">
        <v>5</v>
      </c>
      <c r="N175" s="101">
        <v>23606</v>
      </c>
      <c r="O175" s="101" t="s">
        <v>6774</v>
      </c>
      <c r="P175" s="102">
        <v>37.088059999999999</v>
      </c>
      <c r="Q175" s="102">
        <v>-76.470500000000001</v>
      </c>
      <c r="R175" s="102">
        <v>100</v>
      </c>
      <c r="S175" s="102"/>
      <c r="T175" s="101"/>
      <c r="U175" s="101" t="s">
        <v>6769</v>
      </c>
      <c r="V175" s="101" t="s">
        <v>6771</v>
      </c>
      <c r="W175" s="101" t="s">
        <v>6773</v>
      </c>
      <c r="X175" s="101" t="s">
        <v>1713</v>
      </c>
      <c r="Y175" s="101" t="s">
        <v>5</v>
      </c>
      <c r="Z175" s="101" t="s">
        <v>8166</v>
      </c>
      <c r="AA175" s="103" t="s">
        <v>8197</v>
      </c>
      <c r="AB175" s="101" t="s">
        <v>6771</v>
      </c>
      <c r="AC175" s="101" t="s">
        <v>8202</v>
      </c>
      <c r="AD175" s="331" t="s">
        <v>8405</v>
      </c>
      <c r="AE175" s="235" t="s">
        <v>6775</v>
      </c>
      <c r="AF175" s="192">
        <f t="shared" si="6"/>
        <v>36</v>
      </c>
      <c r="AG175" s="65"/>
      <c r="AH175" s="65"/>
      <c r="AI175" s="65"/>
      <c r="AJ175" s="65" t="s">
        <v>6776</v>
      </c>
    </row>
    <row r="176" spans="1:36" ht="75">
      <c r="A176" s="93">
        <v>5169</v>
      </c>
      <c r="B176" s="100" t="s">
        <v>176</v>
      </c>
      <c r="C176" s="928" t="s">
        <v>2445</v>
      </c>
      <c r="D176" s="101" t="s">
        <v>3434</v>
      </c>
      <c r="E176" s="100" t="s">
        <v>166</v>
      </c>
      <c r="F176" s="101" t="s">
        <v>3434</v>
      </c>
      <c r="G176" s="928" t="s">
        <v>2448</v>
      </c>
      <c r="H176" s="101" t="s">
        <v>2483</v>
      </c>
      <c r="I176" s="101" t="s">
        <v>3435</v>
      </c>
      <c r="J176" s="101" t="s">
        <v>3436</v>
      </c>
      <c r="K176" s="100" t="s">
        <v>3437</v>
      </c>
      <c r="L176" s="101" t="s">
        <v>172</v>
      </c>
      <c r="M176" s="101" t="s">
        <v>5</v>
      </c>
      <c r="N176" s="101">
        <v>92688</v>
      </c>
      <c r="O176" s="101" t="s">
        <v>3438</v>
      </c>
      <c r="P176" s="102">
        <v>33.637099394388102</v>
      </c>
      <c r="Q176" s="102">
        <v>-117.602319545141</v>
      </c>
      <c r="R176" s="102">
        <v>75</v>
      </c>
      <c r="S176" s="102"/>
      <c r="T176" s="101"/>
      <c r="U176" s="101" t="s">
        <v>3439</v>
      </c>
      <c r="V176" s="101" t="s">
        <v>3440</v>
      </c>
      <c r="W176" s="101" t="s">
        <v>3437</v>
      </c>
      <c r="X176" s="101" t="s">
        <v>172</v>
      </c>
      <c r="Y176" s="101" t="s">
        <v>5</v>
      </c>
      <c r="Z176" s="101" t="s">
        <v>174</v>
      </c>
      <c r="AA176" s="103">
        <v>44766</v>
      </c>
      <c r="AB176" s="101" t="s">
        <v>2705</v>
      </c>
      <c r="AC176" s="101" t="s">
        <v>3442</v>
      </c>
      <c r="AD176" s="331" t="s">
        <v>3441</v>
      </c>
      <c r="AE176" s="235" t="s">
        <v>3443</v>
      </c>
      <c r="AF176" s="192">
        <f t="shared" si="6"/>
        <v>26</v>
      </c>
      <c r="AG176" s="65"/>
      <c r="AH176" s="65"/>
      <c r="AI176" s="65"/>
      <c r="AJ176" s="65"/>
    </row>
    <row r="177" spans="1:36" ht="87.95" customHeight="1">
      <c r="A177" s="93">
        <v>5170</v>
      </c>
      <c r="B177" s="47" t="s">
        <v>176</v>
      </c>
      <c r="C177" s="65" t="s">
        <v>2445</v>
      </c>
      <c r="D177" s="65" t="s">
        <v>3444</v>
      </c>
      <c r="E177" s="47" t="s">
        <v>166</v>
      </c>
      <c r="F177" s="65" t="s">
        <v>3444</v>
      </c>
      <c r="G177" s="65" t="s">
        <v>2471</v>
      </c>
      <c r="H177" s="65" t="s">
        <v>2472</v>
      </c>
      <c r="I177" s="168" t="s">
        <v>3445</v>
      </c>
      <c r="J177" s="65" t="s">
        <v>3446</v>
      </c>
      <c r="K177" s="47" t="s">
        <v>3447</v>
      </c>
      <c r="L177" s="65" t="s">
        <v>1365</v>
      </c>
      <c r="M177" s="65" t="s">
        <v>5</v>
      </c>
      <c r="N177" s="65">
        <v>15212</v>
      </c>
      <c r="O177" s="65" t="s">
        <v>3448</v>
      </c>
      <c r="P177" s="159">
        <v>40.448261170753</v>
      </c>
      <c r="Q177" s="160">
        <v>-80.003139601883902</v>
      </c>
      <c r="R177" s="127">
        <v>300</v>
      </c>
      <c r="S177" s="364"/>
      <c r="T177" s="65"/>
      <c r="U177" s="65" t="s">
        <v>3444</v>
      </c>
      <c r="V177" s="65" t="s">
        <v>3445</v>
      </c>
      <c r="W177" s="65" t="s">
        <v>3447</v>
      </c>
      <c r="X177" s="65" t="s">
        <v>1365</v>
      </c>
      <c r="Y177" s="65" t="s">
        <v>5</v>
      </c>
      <c r="Z177" s="65" t="s">
        <v>2455</v>
      </c>
      <c r="AA177" s="120">
        <v>44420</v>
      </c>
      <c r="AB177" s="65" t="s">
        <v>3449</v>
      </c>
      <c r="AC177" s="65" t="s">
        <v>3451</v>
      </c>
      <c r="AD177" s="332" t="s">
        <v>3450</v>
      </c>
      <c r="AE177" s="235" t="s">
        <v>3452</v>
      </c>
      <c r="AF177" s="65">
        <f t="shared" si="6"/>
        <v>28</v>
      </c>
      <c r="AG177" s="65"/>
      <c r="AH177" s="65"/>
      <c r="AI177" s="65"/>
      <c r="AJ177" s="65"/>
    </row>
    <row r="178" spans="1:36" ht="51.6" customHeight="1">
      <c r="A178" s="93">
        <v>5171</v>
      </c>
      <c r="B178" s="47" t="s">
        <v>176</v>
      </c>
      <c r="C178" s="65" t="s">
        <v>2445</v>
      </c>
      <c r="D178" s="101" t="s">
        <v>2414</v>
      </c>
      <c r="E178" s="47" t="s">
        <v>166</v>
      </c>
      <c r="F178" s="65" t="s">
        <v>2415</v>
      </c>
      <c r="G178" s="65" t="s">
        <v>2448</v>
      </c>
      <c r="H178" s="65" t="s">
        <v>2483</v>
      </c>
      <c r="I178" s="65" t="s">
        <v>2416</v>
      </c>
      <c r="J178" s="65" t="s">
        <v>3453</v>
      </c>
      <c r="K178" s="47" t="s">
        <v>2418</v>
      </c>
      <c r="L178" s="65" t="s">
        <v>444</v>
      </c>
      <c r="M178" s="65" t="s">
        <v>5</v>
      </c>
      <c r="N178" s="65">
        <v>48640</v>
      </c>
      <c r="O178" s="65" t="s">
        <v>2419</v>
      </c>
      <c r="P178" s="159">
        <v>43.605437468755703</v>
      </c>
      <c r="Q178" s="160">
        <v>-84.207996060187597</v>
      </c>
      <c r="R178" s="127">
        <v>52</v>
      </c>
      <c r="S178" s="369">
        <v>600</v>
      </c>
      <c r="T178" s="68" t="s">
        <v>1750</v>
      </c>
      <c r="U178" s="65" t="s">
        <v>3454</v>
      </c>
      <c r="V178" s="65" t="s">
        <v>2416</v>
      </c>
      <c r="W178" s="65" t="s">
        <v>2418</v>
      </c>
      <c r="X178" s="65" t="s">
        <v>444</v>
      </c>
      <c r="Y178" s="65" t="s">
        <v>5</v>
      </c>
      <c r="Z178" s="65" t="s">
        <v>174</v>
      </c>
      <c r="AA178" s="120">
        <v>44780</v>
      </c>
      <c r="AB178" s="65" t="s">
        <v>3455</v>
      </c>
      <c r="AC178" s="65" t="s">
        <v>49</v>
      </c>
      <c r="AD178" s="334" t="s">
        <v>3456</v>
      </c>
      <c r="AE178" s="65" t="s">
        <v>2423</v>
      </c>
      <c r="AF178" s="65">
        <f t="shared" si="6"/>
        <v>28</v>
      </c>
      <c r="AG178" s="65"/>
      <c r="AH178" s="65"/>
      <c r="AI178" s="65"/>
      <c r="AJ178" s="65"/>
    </row>
    <row r="179" spans="1:36" ht="48.6" customHeight="1">
      <c r="A179" s="93">
        <v>5172</v>
      </c>
      <c r="B179" s="47" t="s">
        <v>176</v>
      </c>
      <c r="C179" s="65" t="s">
        <v>2445</v>
      </c>
      <c r="D179" s="101" t="s">
        <v>2414</v>
      </c>
      <c r="E179" s="47" t="s">
        <v>166</v>
      </c>
      <c r="F179" s="65" t="s">
        <v>2415</v>
      </c>
      <c r="G179" s="65" t="s">
        <v>2448</v>
      </c>
      <c r="H179" s="65" t="s">
        <v>3457</v>
      </c>
      <c r="I179" s="168" t="s">
        <v>2416</v>
      </c>
      <c r="J179" s="65" t="s">
        <v>3453</v>
      </c>
      <c r="K179" s="47" t="s">
        <v>2418</v>
      </c>
      <c r="L179" s="65" t="s">
        <v>444</v>
      </c>
      <c r="M179" s="65" t="s">
        <v>5</v>
      </c>
      <c r="N179" s="65">
        <v>48640</v>
      </c>
      <c r="O179" s="65" t="s">
        <v>2419</v>
      </c>
      <c r="P179" s="159">
        <v>43.605437468755703</v>
      </c>
      <c r="Q179" s="160">
        <v>-84.207996060187597</v>
      </c>
      <c r="R179" s="127">
        <v>52</v>
      </c>
      <c r="S179" s="369">
        <v>600</v>
      </c>
      <c r="T179" s="68" t="s">
        <v>1750</v>
      </c>
      <c r="U179" s="65" t="s">
        <v>3454</v>
      </c>
      <c r="V179" s="65" t="s">
        <v>2416</v>
      </c>
      <c r="W179" s="65" t="s">
        <v>2418</v>
      </c>
      <c r="X179" s="65" t="s">
        <v>444</v>
      </c>
      <c r="Y179" s="65" t="s">
        <v>5</v>
      </c>
      <c r="Z179" s="65" t="s">
        <v>174</v>
      </c>
      <c r="AA179" s="120">
        <v>44780</v>
      </c>
      <c r="AB179" s="65" t="s">
        <v>3455</v>
      </c>
      <c r="AC179" s="65" t="s">
        <v>3458</v>
      </c>
      <c r="AD179" s="425" t="s">
        <v>3456</v>
      </c>
      <c r="AE179" s="65" t="s">
        <v>2423</v>
      </c>
      <c r="AF179" s="65">
        <f t="shared" si="6"/>
        <v>28</v>
      </c>
      <c r="AG179" s="65"/>
      <c r="AH179" s="65"/>
      <c r="AI179" s="65"/>
      <c r="AJ179" s="65"/>
    </row>
    <row r="180" spans="1:36" ht="40.5" customHeight="1">
      <c r="A180" s="93">
        <v>5173</v>
      </c>
      <c r="B180" s="47" t="s">
        <v>176</v>
      </c>
      <c r="C180" s="65" t="s">
        <v>2445</v>
      </c>
      <c r="D180" s="101" t="s">
        <v>2414</v>
      </c>
      <c r="E180" s="100" t="s">
        <v>166</v>
      </c>
      <c r="F180" s="65" t="s">
        <v>2415</v>
      </c>
      <c r="G180" s="65" t="s">
        <v>2471</v>
      </c>
      <c r="H180" s="65" t="s">
        <v>2516</v>
      </c>
      <c r="I180" s="183" t="s">
        <v>2416</v>
      </c>
      <c r="J180" s="65" t="s">
        <v>2417</v>
      </c>
      <c r="K180" s="47" t="s">
        <v>2418</v>
      </c>
      <c r="L180" s="68" t="s">
        <v>444</v>
      </c>
      <c r="M180" s="68" t="s">
        <v>5</v>
      </c>
      <c r="N180" s="68">
        <v>48640</v>
      </c>
      <c r="O180" s="118" t="s">
        <v>2419</v>
      </c>
      <c r="P180" s="159">
        <v>43.6053908558237</v>
      </c>
      <c r="Q180" s="160">
        <v>-84.207910228618701</v>
      </c>
      <c r="R180" s="127">
        <v>52</v>
      </c>
      <c r="S180" s="369">
        <v>600</v>
      </c>
      <c r="T180" s="68" t="s">
        <v>1750</v>
      </c>
      <c r="U180" s="68" t="s">
        <v>2420</v>
      </c>
      <c r="V180" s="68" t="s">
        <v>2416</v>
      </c>
      <c r="W180" s="68" t="s">
        <v>2418</v>
      </c>
      <c r="X180" s="68" t="s">
        <v>444</v>
      </c>
      <c r="Y180" s="68" t="s">
        <v>5</v>
      </c>
      <c r="Z180" s="65" t="s">
        <v>174</v>
      </c>
      <c r="AA180" s="120">
        <v>44780</v>
      </c>
      <c r="AB180" s="65" t="s">
        <v>3459</v>
      </c>
      <c r="AC180" s="65"/>
      <c r="AD180" s="334" t="s">
        <v>3456</v>
      </c>
      <c r="AE180" s="65" t="s">
        <v>2423</v>
      </c>
      <c r="AF180" s="65">
        <f t="shared" si="6"/>
        <v>28</v>
      </c>
      <c r="AG180" s="65"/>
      <c r="AH180" s="65"/>
      <c r="AI180" s="65"/>
      <c r="AJ180" s="65"/>
    </row>
    <row r="181" spans="1:36" ht="53.45" customHeight="1">
      <c r="A181" s="93">
        <v>5174</v>
      </c>
      <c r="B181" s="47" t="s">
        <v>176</v>
      </c>
      <c r="C181" s="65" t="s">
        <v>2445</v>
      </c>
      <c r="D181" s="101" t="s">
        <v>2414</v>
      </c>
      <c r="E181" s="100" t="s">
        <v>166</v>
      </c>
      <c r="F181" s="65" t="s">
        <v>2415</v>
      </c>
      <c r="G181" s="65" t="s">
        <v>2471</v>
      </c>
      <c r="H181" s="65" t="s">
        <v>2472</v>
      </c>
      <c r="I181" s="313" t="s">
        <v>2416</v>
      </c>
      <c r="J181" s="65" t="s">
        <v>2417</v>
      </c>
      <c r="K181" s="47" t="s">
        <v>2418</v>
      </c>
      <c r="L181" s="68" t="s">
        <v>444</v>
      </c>
      <c r="M181" s="68" t="s">
        <v>5</v>
      </c>
      <c r="N181" s="68">
        <v>48640</v>
      </c>
      <c r="O181" s="118" t="s">
        <v>2419</v>
      </c>
      <c r="P181" s="159">
        <v>43.6053908558237</v>
      </c>
      <c r="Q181" s="160">
        <v>-84.207910228618701</v>
      </c>
      <c r="R181" s="127">
        <v>52</v>
      </c>
      <c r="S181" s="369">
        <v>600</v>
      </c>
      <c r="T181" s="68" t="s">
        <v>1750</v>
      </c>
      <c r="U181" s="68" t="s">
        <v>2420</v>
      </c>
      <c r="V181" s="68" t="s">
        <v>2416</v>
      </c>
      <c r="W181" s="68" t="s">
        <v>2418</v>
      </c>
      <c r="X181" s="68" t="s">
        <v>444</v>
      </c>
      <c r="Y181" s="68" t="s">
        <v>5</v>
      </c>
      <c r="Z181" s="65" t="s">
        <v>174</v>
      </c>
      <c r="AA181" s="120">
        <v>44780</v>
      </c>
      <c r="AB181" s="65" t="s">
        <v>3460</v>
      </c>
      <c r="AC181" s="65"/>
      <c r="AD181" s="425" t="s">
        <v>3456</v>
      </c>
      <c r="AE181" s="65" t="s">
        <v>2423</v>
      </c>
      <c r="AF181" s="65">
        <f t="shared" si="6"/>
        <v>28</v>
      </c>
      <c r="AG181" s="65"/>
      <c r="AH181" s="65"/>
      <c r="AI181" s="65"/>
      <c r="AJ181" s="65"/>
    </row>
    <row r="182" spans="1:36" ht="42" customHeight="1">
      <c r="A182" s="93">
        <v>5175</v>
      </c>
      <c r="B182" s="47" t="s">
        <v>176</v>
      </c>
      <c r="C182" s="65" t="s">
        <v>2445</v>
      </c>
      <c r="D182" s="101" t="s">
        <v>2414</v>
      </c>
      <c r="E182" s="100" t="s">
        <v>166</v>
      </c>
      <c r="F182" s="65" t="s">
        <v>2415</v>
      </c>
      <c r="G182" s="65" t="s">
        <v>2471</v>
      </c>
      <c r="H182" s="65" t="s">
        <v>2548</v>
      </c>
      <c r="I182" s="183" t="s">
        <v>2416</v>
      </c>
      <c r="J182" s="65" t="s">
        <v>2417</v>
      </c>
      <c r="K182" s="47" t="s">
        <v>2418</v>
      </c>
      <c r="L182" s="68" t="s">
        <v>444</v>
      </c>
      <c r="M182" s="68" t="s">
        <v>5</v>
      </c>
      <c r="N182" s="68">
        <v>48640</v>
      </c>
      <c r="O182" s="118" t="s">
        <v>2419</v>
      </c>
      <c r="P182" s="159">
        <v>43.6053908558237</v>
      </c>
      <c r="Q182" s="160">
        <v>-84.207910228618701</v>
      </c>
      <c r="R182" s="127">
        <v>52</v>
      </c>
      <c r="S182" s="369">
        <v>600</v>
      </c>
      <c r="T182" s="68" t="s">
        <v>1750</v>
      </c>
      <c r="U182" s="68" t="s">
        <v>2420</v>
      </c>
      <c r="V182" s="68" t="s">
        <v>2416</v>
      </c>
      <c r="W182" s="68" t="s">
        <v>2418</v>
      </c>
      <c r="X182" s="68" t="s">
        <v>444</v>
      </c>
      <c r="Y182" s="68" t="s">
        <v>5</v>
      </c>
      <c r="Z182" s="65" t="s">
        <v>174</v>
      </c>
      <c r="AA182" s="120">
        <v>44780</v>
      </c>
      <c r="AB182" s="65" t="s">
        <v>3460</v>
      </c>
      <c r="AC182" s="65"/>
      <c r="AD182" s="334" t="s">
        <v>3456</v>
      </c>
      <c r="AE182" s="65" t="s">
        <v>2423</v>
      </c>
      <c r="AF182" s="65">
        <f t="shared" si="6"/>
        <v>28</v>
      </c>
      <c r="AG182" s="65"/>
      <c r="AH182" s="65"/>
      <c r="AI182" s="65"/>
      <c r="AJ182" s="65"/>
    </row>
    <row r="183" spans="1:36" ht="66" customHeight="1">
      <c r="A183" s="93">
        <v>5176</v>
      </c>
      <c r="B183" s="47" t="s">
        <v>176</v>
      </c>
      <c r="C183" s="65" t="s">
        <v>2445</v>
      </c>
      <c r="D183" s="65" t="s">
        <v>6764</v>
      </c>
      <c r="E183" s="47" t="s">
        <v>178</v>
      </c>
      <c r="F183" s="65" t="s">
        <v>6764</v>
      </c>
      <c r="G183" s="65" t="s">
        <v>8069</v>
      </c>
      <c r="H183" s="65" t="s">
        <v>8070</v>
      </c>
      <c r="I183" s="903" t="s">
        <v>6765</v>
      </c>
      <c r="J183" s="65" t="s">
        <v>1047</v>
      </c>
      <c r="K183" s="65" t="s">
        <v>2157</v>
      </c>
      <c r="L183" s="58" t="s">
        <v>2158</v>
      </c>
      <c r="M183" s="58" t="s">
        <v>5</v>
      </c>
      <c r="N183" s="58" t="s">
        <v>1047</v>
      </c>
      <c r="O183" s="47" t="s">
        <v>1047</v>
      </c>
      <c r="P183" s="464" t="s">
        <v>1047</v>
      </c>
      <c r="Q183" s="464" t="s">
        <v>1047</v>
      </c>
      <c r="R183" s="445"/>
      <c r="S183" s="213"/>
      <c r="T183" s="68"/>
      <c r="U183" s="65" t="s">
        <v>6764</v>
      </c>
      <c r="V183" s="906" t="s">
        <v>6765</v>
      </c>
      <c r="W183" s="68" t="s">
        <v>4259</v>
      </c>
      <c r="X183" s="58" t="s">
        <v>6766</v>
      </c>
      <c r="Y183" s="58" t="s">
        <v>5</v>
      </c>
      <c r="Z183" s="47" t="s">
        <v>318</v>
      </c>
      <c r="AA183" s="59">
        <v>45475</v>
      </c>
      <c r="AB183" s="449" t="s">
        <v>6767</v>
      </c>
      <c r="AC183" s="68" t="s">
        <v>6768</v>
      </c>
      <c r="AD183" s="65" t="s">
        <v>8406</v>
      </c>
      <c r="AE183" s="906" t="s">
        <v>6765</v>
      </c>
      <c r="AF183" s="390">
        <f t="shared" si="6"/>
        <v>22</v>
      </c>
      <c r="AG183" s="68"/>
      <c r="AH183" s="68"/>
      <c r="AI183" s="68"/>
      <c r="AJ183" s="65"/>
    </row>
    <row r="184" spans="1:36" ht="45" customHeight="1">
      <c r="A184" s="93">
        <v>5177</v>
      </c>
      <c r="B184" s="47" t="s">
        <v>176</v>
      </c>
      <c r="C184" s="65" t="s">
        <v>2445</v>
      </c>
      <c r="D184" s="65" t="s">
        <v>3461</v>
      </c>
      <c r="E184" s="47" t="s">
        <v>166</v>
      </c>
      <c r="F184" s="65" t="s">
        <v>3461</v>
      </c>
      <c r="G184" s="65" t="s">
        <v>2471</v>
      </c>
      <c r="H184" s="65" t="s">
        <v>2472</v>
      </c>
      <c r="I184" s="65" t="s">
        <v>3462</v>
      </c>
      <c r="J184" s="65" t="s">
        <v>3463</v>
      </c>
      <c r="K184" s="47" t="s">
        <v>1456</v>
      </c>
      <c r="L184" s="65" t="s">
        <v>771</v>
      </c>
      <c r="M184" s="65" t="s">
        <v>5</v>
      </c>
      <c r="N184" s="65">
        <v>78744</v>
      </c>
      <c r="O184" s="65" t="s">
        <v>3464</v>
      </c>
      <c r="P184" s="159">
        <v>30.207217513738801</v>
      </c>
      <c r="Q184" s="160">
        <v>-97.716093569546203</v>
      </c>
      <c r="R184" s="127">
        <v>20</v>
      </c>
      <c r="S184" s="364"/>
      <c r="T184" s="65"/>
      <c r="U184" s="65" t="s">
        <v>3461</v>
      </c>
      <c r="V184" s="65" t="s">
        <v>3462</v>
      </c>
      <c r="W184" s="65" t="s">
        <v>1456</v>
      </c>
      <c r="X184" s="65" t="s">
        <v>771</v>
      </c>
      <c r="Y184" s="65" t="s">
        <v>5</v>
      </c>
      <c r="Z184" s="65" t="s">
        <v>174</v>
      </c>
      <c r="AA184" s="120">
        <v>44774</v>
      </c>
      <c r="AB184" s="65" t="s">
        <v>3465</v>
      </c>
      <c r="AC184" s="65" t="s">
        <v>3466</v>
      </c>
      <c r="AD184" s="332" t="s">
        <v>8409</v>
      </c>
      <c r="AE184" s="246" t="s">
        <v>3467</v>
      </c>
      <c r="AF184" s="65">
        <f t="shared" si="6"/>
        <v>28</v>
      </c>
      <c r="AG184" s="65"/>
      <c r="AH184" s="65"/>
      <c r="AI184" s="65"/>
      <c r="AJ184" s="65"/>
    </row>
    <row r="185" spans="1:36" ht="39.950000000000003" customHeight="1">
      <c r="A185" s="93">
        <v>5178</v>
      </c>
      <c r="B185" s="100" t="s">
        <v>176</v>
      </c>
      <c r="C185" s="65" t="s">
        <v>2445</v>
      </c>
      <c r="D185" s="101" t="s">
        <v>3468</v>
      </c>
      <c r="E185" s="100" t="s">
        <v>166</v>
      </c>
      <c r="F185" s="101" t="s">
        <v>3468</v>
      </c>
      <c r="G185" s="101" t="s">
        <v>2471</v>
      </c>
      <c r="H185" s="101" t="s">
        <v>2472</v>
      </c>
      <c r="I185" s="183" t="s">
        <v>3469</v>
      </c>
      <c r="J185" s="101" t="s">
        <v>3470</v>
      </c>
      <c r="K185" s="100" t="s">
        <v>1470</v>
      </c>
      <c r="L185" s="101" t="s">
        <v>444</v>
      </c>
      <c r="M185" s="101" t="s">
        <v>5</v>
      </c>
      <c r="N185" s="101">
        <v>48103</v>
      </c>
      <c r="O185" s="101" t="s">
        <v>3471</v>
      </c>
      <c r="P185" s="102">
        <v>42.28</v>
      </c>
      <c r="Q185" s="102">
        <v>-83.74</v>
      </c>
      <c r="R185" s="102">
        <v>6</v>
      </c>
      <c r="S185" s="102"/>
      <c r="T185" s="101"/>
      <c r="U185" s="101" t="s">
        <v>3468</v>
      </c>
      <c r="V185" s="101" t="s">
        <v>3469</v>
      </c>
      <c r="W185" s="101" t="s">
        <v>1470</v>
      </c>
      <c r="X185" s="101" t="s">
        <v>444</v>
      </c>
      <c r="Y185" s="101" t="s">
        <v>5</v>
      </c>
      <c r="Z185" s="101" t="s">
        <v>662</v>
      </c>
      <c r="AA185" s="103">
        <v>44774</v>
      </c>
      <c r="AB185" s="101" t="s">
        <v>3472</v>
      </c>
      <c r="AC185" s="101" t="s">
        <v>3474</v>
      </c>
      <c r="AD185" s="331" t="s">
        <v>3473</v>
      </c>
      <c r="AE185" s="246" t="s">
        <v>3469</v>
      </c>
      <c r="AF185" s="65">
        <f t="shared" si="6"/>
        <v>30</v>
      </c>
      <c r="AG185" s="65"/>
      <c r="AH185" s="65"/>
      <c r="AI185" s="65"/>
      <c r="AJ185" s="65"/>
    </row>
    <row r="186" spans="1:36" ht="40.5" customHeight="1">
      <c r="A186" s="93">
        <v>5179</v>
      </c>
      <c r="B186" s="100" t="s">
        <v>176</v>
      </c>
      <c r="C186" s="65" t="s">
        <v>2445</v>
      </c>
      <c r="D186" s="101" t="s">
        <v>3475</v>
      </c>
      <c r="E186" s="100" t="s">
        <v>166</v>
      </c>
      <c r="F186" s="101" t="s">
        <v>3475</v>
      </c>
      <c r="G186" s="101" t="s">
        <v>2471</v>
      </c>
      <c r="H186" s="101" t="s">
        <v>2472</v>
      </c>
      <c r="I186" s="183" t="s">
        <v>2610</v>
      </c>
      <c r="J186" s="101" t="s">
        <v>3476</v>
      </c>
      <c r="K186" s="100" t="s">
        <v>3477</v>
      </c>
      <c r="L186" s="101" t="s">
        <v>863</v>
      </c>
      <c r="M186" s="101" t="s">
        <v>5</v>
      </c>
      <c r="N186" s="101">
        <v>60108</v>
      </c>
      <c r="O186" s="101" t="s">
        <v>3478</v>
      </c>
      <c r="P186" s="102">
        <v>41.9482</v>
      </c>
      <c r="Q186" s="165">
        <v>-88.123900000000006</v>
      </c>
      <c r="R186" s="102">
        <v>75</v>
      </c>
      <c r="S186" s="102"/>
      <c r="T186" s="101"/>
      <c r="U186" s="101" t="s">
        <v>3475</v>
      </c>
      <c r="V186" s="101" t="s">
        <v>2610</v>
      </c>
      <c r="W186" s="101" t="s">
        <v>3477</v>
      </c>
      <c r="X186" s="101" t="s">
        <v>863</v>
      </c>
      <c r="Y186" s="101" t="s">
        <v>5</v>
      </c>
      <c r="Z186" s="101" t="s">
        <v>2455</v>
      </c>
      <c r="AA186" s="103">
        <v>44420</v>
      </c>
      <c r="AB186" s="101" t="s">
        <v>3479</v>
      </c>
      <c r="AC186" s="101" t="s">
        <v>3481</v>
      </c>
      <c r="AD186" s="332" t="s">
        <v>3480</v>
      </c>
      <c r="AE186" s="235" t="s">
        <v>3482</v>
      </c>
      <c r="AF186" s="65">
        <f t="shared" si="6"/>
        <v>30</v>
      </c>
      <c r="AG186" s="65"/>
      <c r="AH186" s="65"/>
      <c r="AI186" s="65"/>
      <c r="AJ186" s="65"/>
    </row>
    <row r="187" spans="1:36" s="1108" customFormat="1" ht="111" customHeight="1">
      <c r="A187" s="1099">
        <v>5180</v>
      </c>
      <c r="B187" s="1030" t="s">
        <v>201</v>
      </c>
      <c r="C187" s="331" t="s">
        <v>2445</v>
      </c>
      <c r="D187" s="1100" t="s">
        <v>3097</v>
      </c>
      <c r="E187" s="1101" t="s">
        <v>178</v>
      </c>
      <c r="F187" s="331" t="s">
        <v>9278</v>
      </c>
      <c r="G187" s="331" t="s">
        <v>2189</v>
      </c>
      <c r="H187" s="331" t="s">
        <v>9279</v>
      </c>
      <c r="I187" s="1102" t="s">
        <v>3099</v>
      </c>
      <c r="J187" s="331" t="s">
        <v>9280</v>
      </c>
      <c r="K187" s="1030" t="s">
        <v>1631</v>
      </c>
      <c r="L187" s="331" t="s">
        <v>184</v>
      </c>
      <c r="M187" s="331" t="s">
        <v>5</v>
      </c>
      <c r="N187" s="331">
        <v>89506</v>
      </c>
      <c r="O187" s="331"/>
      <c r="P187" s="1103">
        <v>39.649889830382698</v>
      </c>
      <c r="Q187" s="1104">
        <v>-119.89687702574901</v>
      </c>
      <c r="R187" s="1105">
        <v>200</v>
      </c>
      <c r="S187" s="1106">
        <v>10</v>
      </c>
      <c r="T187" s="331" t="s">
        <v>9196</v>
      </c>
      <c r="U187" s="331" t="s">
        <v>3097</v>
      </c>
      <c r="V187" s="1102" t="s">
        <v>3099</v>
      </c>
      <c r="W187" s="331" t="s">
        <v>2192</v>
      </c>
      <c r="X187" s="331" t="s">
        <v>172</v>
      </c>
      <c r="Y187" s="331" t="s">
        <v>5</v>
      </c>
      <c r="Z187" s="331" t="s">
        <v>8245</v>
      </c>
      <c r="AA187" s="1107">
        <v>45693</v>
      </c>
      <c r="AB187" s="331" t="s">
        <v>9281</v>
      </c>
      <c r="AC187" s="331"/>
      <c r="AD187" s="334" t="s">
        <v>9282</v>
      </c>
      <c r="AE187" s="1039"/>
      <c r="AF187" s="331">
        <f>IF(LEN(TRIM(AD187))=0,0,LEN(TRIM(AD187))-LEN(SUBSTITUTE(AD187," ",""))+1)</f>
        <v>10</v>
      </c>
      <c r="AG187" s="331"/>
      <c r="AH187" s="331"/>
      <c r="AI187" s="331"/>
      <c r="AJ187" s="331"/>
    </row>
    <row r="188" spans="1:36" s="1108" customFormat="1" ht="108.95" customHeight="1">
      <c r="A188" s="1099">
        <v>5181</v>
      </c>
      <c r="B188" s="1030" t="s">
        <v>176</v>
      </c>
      <c r="C188" s="331" t="s">
        <v>2445</v>
      </c>
      <c r="D188" s="331" t="s">
        <v>9341</v>
      </c>
      <c r="E188" s="1101"/>
      <c r="F188" s="331" t="s">
        <v>9341</v>
      </c>
      <c r="G188" s="331" t="s">
        <v>9339</v>
      </c>
      <c r="H188" s="331" t="s">
        <v>2472</v>
      </c>
      <c r="I188" s="1109" t="s">
        <v>9340</v>
      </c>
      <c r="J188" s="331" t="s">
        <v>9342</v>
      </c>
      <c r="K188" s="1030" t="s">
        <v>1296</v>
      </c>
      <c r="L188" s="331" t="s">
        <v>172</v>
      </c>
      <c r="M188" s="331" t="s">
        <v>5</v>
      </c>
      <c r="N188" s="331">
        <v>92507</v>
      </c>
      <c r="O188" s="331"/>
      <c r="P188" s="1103">
        <v>34.002190834957403</v>
      </c>
      <c r="Q188" s="1104">
        <v>-117.326251913493</v>
      </c>
      <c r="R188" s="1105">
        <v>50</v>
      </c>
      <c r="S188" s="1110"/>
      <c r="T188" s="1111"/>
      <c r="U188" s="331" t="s">
        <v>9341</v>
      </c>
      <c r="V188" s="1112" t="s">
        <v>9340</v>
      </c>
      <c r="W188" s="331" t="s">
        <v>3350</v>
      </c>
      <c r="X188" s="331" t="s">
        <v>172</v>
      </c>
      <c r="Y188" s="331" t="s">
        <v>5</v>
      </c>
      <c r="Z188" s="331" t="s">
        <v>318</v>
      </c>
      <c r="AA188" s="1107">
        <v>45699</v>
      </c>
      <c r="AB188" s="1113" t="s">
        <v>9338</v>
      </c>
      <c r="AC188" s="331"/>
      <c r="AD188" s="331" t="s">
        <v>9376</v>
      </c>
      <c r="AE188" s="1114"/>
      <c r="AF188" s="331">
        <f>IF(LEN(TRIM(AD188))=0,0,LEN(TRIM(AD188))-LEN(SUBSTITUTE(AD188," ",""))+1)</f>
        <v>30</v>
      </c>
      <c r="AG188" s="331"/>
      <c r="AH188" s="331">
        <f>IF(LEN(TRIM(AF188))=0,0,LEN(TRIM(AF188))-LEN(SUBSTITUTE(AF188," ",""))+1)</f>
        <v>1</v>
      </c>
      <c r="AI188" s="331"/>
      <c r="AJ188" s="331"/>
    </row>
  </sheetData>
  <phoneticPr fontId="8" type="noConversion"/>
  <conditionalFormatting sqref="Q2:Q36 Q38:Q44 Q46:Q165 Q184:Q187 Q191:Q1048576">
    <cfRule type="cellIs" dxfId="13" priority="6" operator="greaterThan">
      <formula>1</formula>
    </cfRule>
  </conditionalFormatting>
  <conditionalFormatting sqref="Q167:Q182">
    <cfRule type="cellIs" dxfId="12" priority="5" operator="greaterThan">
      <formula>1</formula>
    </cfRule>
  </conditionalFormatting>
  <dataValidations count="3">
    <dataValidation type="list" allowBlank="1" showInputMessage="1" showErrorMessage="1" sqref="G73" xr:uid="{878790D0-DF8B-41B2-BDB6-3B0B1C65C2EB}">
      <formula1>Equip_Type</formula1>
    </dataValidation>
    <dataValidation type="list" allowBlank="1" showInputMessage="1" showErrorMessage="1" sqref="H165" xr:uid="{8B0EE5BD-48FD-4D20-BC7B-D071E9D519AC}">
      <formula1>IF(G165="Coated electrode rolls",Coated_Elect_Rolls,Cell_Chem_Type)</formula1>
    </dataValidation>
    <dataValidation type="list" allowBlank="1" showInputMessage="1" showErrorMessage="1" sqref="H168" xr:uid="{DABA994D-3FE4-4F28-BE0C-3DD465B80F5B}">
      <formula1>IF(G168="Cathode",Cathode_Raw_Matl,IF(G168="Anode",Anode_Raw_Matl,IF(G168="Liquid electrolyte",Liquid_Electrolyte,IF(G168="Solid electrolyte",Solid_Electrolyte,IF(G168="Current collectors",Current_Collectors,"")))))</formula1>
    </dataValidation>
  </dataValidations>
  <hyperlinks>
    <hyperlink ref="D158" r:id="rId1" xr:uid="{9E780A8B-9E1D-471E-8D77-2092D130A28C}"/>
    <hyperlink ref="F158" r:id="rId2" xr:uid="{1C8460A0-4790-4FA5-85DD-8A6165F6EA5E}"/>
    <hyperlink ref="O134" r:id="rId3" xr:uid="{B4388289-77B2-48CC-9ABD-633732B67341}"/>
    <hyperlink ref="O84" r:id="rId4" display="(844) 948-3076" xr:uid="{A40CAE61-D85F-4E0B-A676-D38C2D7AE2C9}"/>
    <hyperlink ref="O115" r:id="rId5" display="‪(607) 398-0618" xr:uid="{9BDF6159-F6E8-4267-AFD3-B899CC2A3E75}"/>
    <hyperlink ref="O107" r:id="rId6" xr:uid="{C62C767C-ADE9-4A77-A45E-976FD6C5A544}"/>
    <hyperlink ref="I115" r:id="rId7" display="https://www.www.im3ny.com/" xr:uid="{BDB8A569-C868-4DDD-ACB6-CB17D38D2070}"/>
    <hyperlink ref="I134" r:id="rId8" display="https://www.www.polyplus.com/" xr:uid="{0E5A2705-6AF9-4BE0-A86D-68E0111289FD}"/>
    <hyperlink ref="I158" r:id="rId9" display="https://www.www.sparkz.energy/" xr:uid="{2EA0A49C-D3A4-40F0-BFBC-EFE18260DD85}"/>
    <hyperlink ref="V154" r:id="rId10" display="vale.com" xr:uid="{E415F34B-1CBF-4623-BB34-5C81EC81A26C}"/>
    <hyperlink ref="V158" r:id="rId11" display="https://www.www.sparkz.energy/" xr:uid="{F175F0EF-6140-4644-966A-E3B08732EF87}"/>
    <hyperlink ref="AB77" r:id="rId12" xr:uid="{929D7DA6-29A1-4EAF-8257-A66B1F1CBEA0}"/>
    <hyperlink ref="I77" r:id="rId13" display="https://www.ford.ca/" xr:uid="{D92270FC-6ADD-4ABC-978B-64CECD1D6C3E}"/>
    <hyperlink ref="AE2" r:id="rId14" display="https://www.3m.com/" xr:uid="{5E2D7001-CE96-493D-9991-6F54D0E1CF89}"/>
    <hyperlink ref="AE5" r:id="rId15" display="https://www.batteryspace.com/?gad=1&amp;gclid=Cj0KCQjwk96lBhDHARIsAEKO4xY2o39jDdsYILun_GXH8PAloFNva54KUidx4aN6RDw6Uc46SGLc530aAjq2EALw_wcB" xr:uid="{D7202963-8BE8-4358-A5AC-B6DBDEE48F5E}"/>
    <hyperlink ref="AE9" r:id="rId16" display="https://www.adatech.com/" xr:uid="{D01332CB-ED6C-4539-94CB-C6831FF13A98}"/>
    <hyperlink ref="AE12" r:id="rId17" display="https://www.borgwarner.com/acquires/akasol" xr:uid="{DC395BD2-9722-43D9-97B2-1DBB68B48876}"/>
    <hyperlink ref="AE13" r:id="rId18" display="https://www.borgwarner.com/acquires/akasol" xr:uid="{2554BFCD-5929-4958-B2FF-039915D10F3E}"/>
    <hyperlink ref="AE56" r:id="rId19" display="https://epsenergy.com/" xr:uid="{3CF4B3BF-83B7-49FA-AC61-B6297EFDDC10}"/>
    <hyperlink ref="AE58" r:id="rId20" display="https://elementenergy.com/" xr:uid="{1141B3F9-83B4-4F4D-837C-ED40D1C2E8B1}"/>
    <hyperlink ref="AE61" r:id="rId21" xr:uid="{9656B739-A459-4DE7-8024-2F61CE9C7A46}"/>
    <hyperlink ref="AE139" r:id="rId22" display="https://www.purcellsystems.com/" xr:uid="{E10A16D9-1542-4A09-BA87-1AAB6CEC7F8B}"/>
    <hyperlink ref="AE140" r:id="rId23" display="https://www.purcellsystems.com/" xr:uid="{3193756A-0ED7-4061-95B6-69718ABFCD3B}"/>
    <hyperlink ref="AE17" r:id="rId24" display="https://www.alpha.com/" xr:uid="{8A86B421-40F2-4E33-A537-8A3E3909841B}"/>
    <hyperlink ref="AE62" r:id="rId25" display="https://www.alpha.com/" xr:uid="{46D94E6F-6D2C-4170-92B6-2A0BC6A862A1}"/>
    <hyperlink ref="AE133" r:id="rId26" xr:uid="{4569E00C-BFA1-40DC-B03C-7D4BD7BC0523}"/>
    <hyperlink ref="AE134" r:id="rId27" display="https://www.polyplus.com/" xr:uid="{72212847-0FE3-4E01-9BDC-866F11BC249C}"/>
    <hyperlink ref="AE135" r:id="rId28" xr:uid="{0225BE7A-4A28-44E5-AA28-1999B4B8EEA2}"/>
    <hyperlink ref="AE136" r:id="rId29" display="http://www.protechnologies.com/" xr:uid="{0FEEBD70-2400-46DC-A9F9-C248A8CB63BC}"/>
    <hyperlink ref="AE137" r:id="rId30" display="https://www.proterra.com/" xr:uid="{BD0E5FB3-E72B-45EC-B921-071ACCCB4633}"/>
    <hyperlink ref="AE138" r:id="rId31" display="https://www.proterra.com/" xr:uid="{64EDC387-085D-46BE-8F4D-C5482B9670B5}"/>
    <hyperlink ref="AE142" r:id="rId32" xr:uid="{D6906766-B124-4EEA-A01A-46DC2344C6DD}"/>
    <hyperlink ref="AE143" r:id="rId33" display="https://www.saftbatteries.com/" xr:uid="{667EE563-61E5-42FB-B0FE-AE0C5FFFD454}"/>
    <hyperlink ref="AE144" r:id="rId34" display="https://www.saftbatteries.com/" xr:uid="{03FAFB2B-C234-494F-99B8-5E95920D20AF}"/>
    <hyperlink ref="AE145" r:id="rId35" display="https://www.saftbatteries.com/" xr:uid="{035276F0-85D9-42DF-BF66-0809B4A61971}"/>
    <hyperlink ref="AE147" r:id="rId36" display="https://www.samsungsdi.com/" xr:uid="{7C27A36A-EC01-4DFD-81E5-FA0D682A1BA6}"/>
    <hyperlink ref="AE148" r:id="rId37" display="https://www.samsungsdi.com/" xr:uid="{B410B444-F278-487D-B20D-E43A2498CF00}"/>
    <hyperlink ref="AE149" r:id="rId38" display="https://www.seniorflexonics.com/" xr:uid="{3C3DF3A9-CFCA-4D28-8712-C8491130C376}"/>
    <hyperlink ref="AE150" r:id="rId39" display="https://www.seniorflexonics.com/" xr:uid="{C5CEB55F-BACC-414B-AF13-02A6007051D9}"/>
    <hyperlink ref="AE154" r:id="rId40" display="https://www.sglcarbon.com/" xr:uid="{FDD4F141-DC07-4F51-9C58-86F256D30178}"/>
    <hyperlink ref="AE151" r:id="rId41" display="https://www.sglcarbon.com/" xr:uid="{AB9DA243-7611-44AB-A45B-B5718F0D1934}"/>
    <hyperlink ref="AE152" r:id="rId42" display="https://www.sglcarbon.com/" xr:uid="{F9EC04D5-69A9-4BA1-9132-56C020C48247}"/>
    <hyperlink ref="AE153" r:id="rId43" display="https://www.sglcarbon.com/" xr:uid="{2FAD2B30-79B0-43BF-989C-3D18DB5E40D4}"/>
    <hyperlink ref="AE155" r:id="rId44" xr:uid="{C24DF98A-B61D-48DF-95CB-6811F2F4CEA6}"/>
    <hyperlink ref="AE156" r:id="rId45" display="https://www.simpliphipower.com/" xr:uid="{1FDAD263-30FA-42E8-BBBB-BDD114B7DB3B}"/>
    <hyperlink ref="AE157" r:id="rId46" xr:uid="{C84C700C-A295-4C8C-959D-BD9198F003BD}"/>
    <hyperlink ref="AE158" r:id="rId47" xr:uid="{C6D3D3A6-3967-4905-B5BF-A9C0581EF8B2}"/>
    <hyperlink ref="AE161" r:id="rId48" display="https://www.statevolt.com/" xr:uid="{9CCB92E8-D517-48E6-BDE0-96AA6D962611}"/>
    <hyperlink ref="AE162" r:id="rId49" xr:uid="{380F34E2-D2B8-4F97-B0F3-548E931EA053}"/>
    <hyperlink ref="AE163" r:id="rId50" xr:uid="{DF71A21E-6453-4751-9065-CC03F2E75AE2}"/>
    <hyperlink ref="AE164" r:id="rId51" display="https://www.stryten.com/" xr:uid="{59EF73E1-F44C-4865-B718-AC6E42FFDBCD}"/>
    <hyperlink ref="AE165" r:id="rId52" display="https://www.te.com/usa-en/home.html" xr:uid="{088CDBE0-30CD-45F3-AD99-246F13219D3E}"/>
    <hyperlink ref="AE166" r:id="rId53" display="https://www.te.com/usa-en/home.html" xr:uid="{CB62F29C-F7DE-4C64-B57E-ECFE46621080}"/>
    <hyperlink ref="AE167" r:id="rId54" display="https://www.te.com/usa-en/home.html" xr:uid="{AEC139A8-592C-4855-9CD4-AC5BBB6478E5}"/>
    <hyperlink ref="AE168" r:id="rId55" display="https://www.tenergy.com/" xr:uid="{FF0BD591-D06E-4610-A971-507D1E2BE1F4}"/>
    <hyperlink ref="AE169" r:id="rId56" display="https://www.tesla.com/giga-texas" xr:uid="{4B348178-F85A-4A40-BFFE-462C453E961E}"/>
    <hyperlink ref="AE170" r:id="rId57" display="https://www.tesla.com/giga-nevada" xr:uid="{E746096D-FD44-4698-AD25-E40D8AD9376C}"/>
    <hyperlink ref="AE171" r:id="rId58" display="https://www.tesla.com/giga-nevada" xr:uid="{38F25A2D-2479-4959-BFC0-252F54409174}"/>
    <hyperlink ref="AE173" r:id="rId59" display="https://www.trojanbattery.com/" xr:uid="{E0FC7660-39F1-451A-9100-F2BF60B982A0}"/>
    <hyperlink ref="AE174" r:id="rId60" display="https://www.ugowork.com/" xr:uid="{47FDF2DA-F28F-419F-974C-2FB64163222B}"/>
    <hyperlink ref="AE176" r:id="rId61" display="https://www.voltronix.com/" xr:uid="{9F6287D2-F7D0-45EB-9857-22DB54C86D47}"/>
    <hyperlink ref="AE177" r:id="rId62" display="https://www.wabteccorp.com/" xr:uid="{A295BFE4-9A81-4874-80AB-292111EEAD40}"/>
    <hyperlink ref="AE184" r:id="rId63" display="https://www.yottaenergy.com/" xr:uid="{AFAD5DC9-35A9-4AFE-B63C-B362C0B2E8CC}"/>
    <hyperlink ref="AE185" r:id="rId64" xr:uid="{154727C4-8A1C-4DA0-BA3A-5FE8BA58E3E6}"/>
    <hyperlink ref="AE186" r:id="rId65" display="https://www.zeusbatteryproducts.com/" xr:uid="{E6603667-572B-4962-A0FD-E334AA95723D}"/>
    <hyperlink ref="I129" r:id="rId66" xr:uid="{B58D6D02-1B7A-4F3A-9A7A-C8D66EF36923}"/>
    <hyperlink ref="V129" r:id="rId67" xr:uid="{6265C429-88BF-4E3C-A4D6-D5207BBF1DF8}"/>
    <hyperlink ref="I80" r:id="rId68" xr:uid="{AC2D5C5E-C7B9-41C7-B9FF-89B6B52818F0}"/>
    <hyperlink ref="V96" r:id="rId69" xr:uid="{AA54152D-75DB-480E-99E6-70C90ED06788}"/>
    <hyperlink ref="AB34" r:id="rId70" xr:uid="{99C2F98F-BD08-CC4A-938D-499E65E9DE7C}"/>
    <hyperlink ref="AE69" r:id="rId71" xr:uid="{098FEA1E-78EA-4321-98CA-23D65180D6C8}"/>
    <hyperlink ref="V7" r:id="rId72" xr:uid="{93768F42-5B83-4E0D-B5A2-22E44EDF7A8D}"/>
    <hyperlink ref="I7" r:id="rId73" xr:uid="{BDF6C463-6471-42C8-BB0D-E2CECAF3D65E}"/>
    <hyperlink ref="V8" r:id="rId74" xr:uid="{9840DC66-1411-4871-88A7-7764ADE215A4}"/>
    <hyperlink ref="I8" r:id="rId75" xr:uid="{57E8A9F8-8FB8-4753-BC45-370A565EC882}"/>
    <hyperlink ref="AE183" r:id="rId76" display="https://gcc02.safelinks.protection.outlook.com/?url=https%3A%2F%2Fwww.wgyates.com%2F&amp;data=05%7C02%7CSara.Dunn%40nrel.gov%7Caf6061286c2a4e8a455008dc97978877%7Ca0f29d7e28cd4f5484427885aee7c080%7C0%7C0%7C638551924304834554%7CUnknown%7CTWFpbGZsb3d8eyJWIjoiMC4wLjAwMDAiLCJQIjoiV2luMzIiLCJBTiI6Ik1haWwiLCJXVCI6Mn0%3D%7C0%7C%7C%7C&amp;sdata=r6kbI2Ht7c8zYdxDhMsN4PE9taeg0TY81nkN9fNFw1g%3D&amp;reserved=0" xr:uid="{7AD90119-94CC-4AFE-83D4-DCA7DF38A214}"/>
    <hyperlink ref="V183" r:id="rId77" display="https://gcc02.safelinks.protection.outlook.com/?url=https%3A%2F%2Fwww.wgyates.com%2F&amp;data=05%7C02%7CSara.Dunn%40nrel.gov%7Caf6061286c2a4e8a455008dc97978877%7Ca0f29d7e28cd4f5484427885aee7c080%7C0%7C0%7C638551924304834554%7CUnknown%7CTWFpbGZsb3d8eyJWIjoiMC4wLjAwMDAiLCJQIjoiV2luMzIiLCJBTiI6Ik1haWwiLCJXVCI6Mn0%3D%7C0%7C%7C%7C&amp;sdata=r6kbI2Ht7c8zYdxDhMsN4PE9taeg0TY81nkN9fNFw1g%3D&amp;reserved=0" xr:uid="{880690FF-A838-4759-86DA-C3B0AE8C4DB8}"/>
    <hyperlink ref="I183" r:id="rId78" display="https://gcc02.safelinks.protection.outlook.com/?url=https%3A%2F%2Fwww.wgyates.com%2F&amp;data=05%7C02%7CSara.Dunn%40nrel.gov%7Caf6061286c2a4e8a455008dc97978877%7Ca0f29d7e28cd4f5484427885aee7c080%7C0%7C0%7C638551924304834554%7CUnknown%7CTWFpbGZsb3d8eyJWIjoiMC4wLjAwMDAiLCJQIjoiV2luMzIiLCJBTiI6Ik1haWwiLCJXVCI6Mn0%3D%7C0%7C%7C%7C&amp;sdata=r6kbI2Ht7c8zYdxDhMsN4PE9taeg0TY81nkN9fNFw1g%3D&amp;reserved=0" xr:uid="{A36DC78C-702F-477E-9C2B-A22A4764B7FC}"/>
    <hyperlink ref="AB183" r:id="rId79" xr:uid="{C4E53B4D-2619-4287-B4B5-3240EE9E79C2}"/>
    <hyperlink ref="I175" r:id="rId80" xr:uid="{26FEBAD9-8372-46B3-9AEA-A5FAE4FF8798}"/>
    <hyperlink ref="V175" r:id="rId81" xr:uid="{841507B5-3DF4-4462-A681-D62118881B76}"/>
    <hyperlink ref="AB175" r:id="rId82" xr:uid="{9C478BA7-4B38-4710-B73C-3624951A9A2B}"/>
    <hyperlink ref="AE175" r:id="rId83" xr:uid="{41D7542E-BCF0-46E4-974A-6AF6F6A96AEE}"/>
    <hyperlink ref="I20" r:id="rId84" xr:uid="{8F30D372-E8FC-234F-A989-222F5038793A}"/>
    <hyperlink ref="V20" r:id="rId85" xr:uid="{411D8406-4925-1A48-A426-753958FB3C61}"/>
    <hyperlink ref="I50" r:id="rId86" display="https://gcc02.safelinks.protection.outlook.com/?url=https%3A%2F%2Fnorthamerica.daimlertruck.com%2F&amp;data=05%7C02%7CSara.Dunn%40nrel.gov%7Caf6061286c2a4e8a455008dc97978877%7Ca0f29d7e28cd4f5484427885aee7c080%7C0%7C0%7C638551924304889733%7CUnknown%7CTWFpbGZsb3d8eyJWIjoiMC4wLjAwMDAiLCJQIjoiV2luMzIiLCJBTiI6Ik1haWwiLCJXVCI6Mn0%3D%7C0%7C%7C%7C&amp;sdata=wWKTDanibC7%2BKNsKyBvJ4mXAAgx%2B4kVLmgAwiiGoQSE%3D&amp;reserved=0" xr:uid="{B57F192B-D612-BD4E-9F49-FC704A5F3608}"/>
    <hyperlink ref="V50" r:id="rId87" display="https://gcc02.safelinks.protection.outlook.com/?url=https%3A%2F%2Fnorthamerica.daimlertruck.com%2F&amp;data=05%7C02%7CSara.Dunn%40nrel.gov%7Caf6061286c2a4e8a455008dc97978877%7Ca0f29d7e28cd4f5484427885aee7c080%7C0%7C0%7C638551924304889733%7CUnknown%7CTWFpbGZsb3d8eyJWIjoiMC4wLjAwMDAiLCJQIjoiV2luMzIiLCJBTiI6Ik1haWwiLCJXVCI6Mn0%3D%7C0%7C%7C%7C&amp;sdata=wWKTDanibC7%2BKNsKyBvJ4mXAAgx%2B4kVLmgAwiiGoQSE%3D&amp;reserved=0" xr:uid="{76342AFF-6B7C-A64D-B84A-8D165CAD3384}"/>
    <hyperlink ref="AE50" r:id="rId88" xr:uid="{2D6BE46E-11E7-DA43-B1C8-722FC7E3A6B3}"/>
    <hyperlink ref="AB6" r:id="rId89" xr:uid="{C7EA33AF-5ACB-4241-8118-3647F7868347}"/>
    <hyperlink ref="I85" r:id="rId90" xr:uid="{6D5A8AFC-7E6C-6248-9628-BF49CA9237B5}"/>
    <hyperlink ref="I127" r:id="rId91" xr:uid="{1EA02848-64E9-9543-9B58-79A5D1028078}"/>
    <hyperlink ref="V127" r:id="rId92" xr:uid="{A03BC447-846A-7148-981C-1E43229B18A8}"/>
    <hyperlink ref="AB127" r:id="rId93" xr:uid="{813143DB-434F-D94A-8AE6-38442A3FD5B6}"/>
    <hyperlink ref="AE127" r:id="rId94" xr:uid="{66D3D2FB-F0B9-1F43-A4FD-A6B2E08B2F00}"/>
    <hyperlink ref="V60" r:id="rId95" xr:uid="{9E5BB052-1716-4E81-B12D-74843060A41B}"/>
    <hyperlink ref="V70" r:id="rId96" xr:uid="{06C7A195-BF9C-40A3-88AE-77DB3AB91256}"/>
    <hyperlink ref="AB70" r:id="rId97" xr:uid="{7BB49787-53C3-447A-A6F4-361C97DF62FD}"/>
    <hyperlink ref="I55" r:id="rId98" xr:uid="{97A29A71-127F-B546-B5A9-DCEDFB162B99}"/>
    <hyperlink ref="I123" r:id="rId99" xr:uid="{629E54AE-7053-4345-832C-DB0249191526}"/>
    <hyperlink ref="V123" r:id="rId100" xr:uid="{80431E5E-8894-4483-B218-CD05544343B4}"/>
    <hyperlink ref="AE78" r:id="rId101" xr:uid="{72E00F80-8249-445B-9C93-8CA5833725F2}"/>
    <hyperlink ref="AE79" r:id="rId102" xr:uid="{940F09DE-A02F-4929-83F0-F4B80CE1ECAF}"/>
    <hyperlink ref="AH14" r:id="rId103" xr:uid="{0719BF91-9611-49A4-A2DD-A4E86D9D3085}"/>
    <hyperlink ref="I188" r:id="rId104" xr:uid="{59909C60-09C2-4B6F-A271-F88A566DC082}"/>
    <hyperlink ref="V188" r:id="rId105" tooltip="Original URL: https://coulombsolutions.com/. Click or tap if you trust this link." display="https://gcc02.safelinks.protection.outlook.com/?url=https%3A%2F%2Fcoulombsolutions.com%2F&amp;data=05%7C02%7CSara.Dunn%40nrel.gov%7C777fcccd8c0d48adcdf908dd4abddac6%7Ca0f29d7e28cd4f5484427885aee7c080%7C0%7C0%7C638748901614443216%7CUnknown%7CTWFpbGZsb3d8eyJFbXB0eU1hcGkiOnRydWUsIlYiOiIwLjAuMDAwMCIsIlAiOiJXaW4zMiIsIkFOIjoiTWFpbCIsIldUIjoyfQ%3D%3D%7C0%7C%7C%7C&amp;sdata=JcMeXCFZ88rQIDJwrQstqB2pUj2dGnaKrbG%2BFogYnDs%3D&amp;reserved=0" xr:uid="{78434C38-8017-4216-9240-6CBCB74F5C67}"/>
  </hyperlinks>
  <pageMargins left="0.7" right="0.7" top="0.75" bottom="0.75" header="0.3" footer="0.3"/>
  <pageSetup orientation="portrait" r:id="rId106"/>
  <legacyDrawing r:id="rId107"/>
  <tableParts count="1">
    <tablePart r:id="rId108"/>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98D0-4579-4ECE-891C-EB5B0D698F84}">
  <sheetPr codeName="Sheet13">
    <tabColor theme="8" tint="0.59999389629810485"/>
  </sheetPr>
  <dimension ref="A1:AL172"/>
  <sheetViews>
    <sheetView zoomScale="133" zoomScaleNormal="133" workbookViewId="0">
      <pane xSplit="4" ySplit="1" topLeftCell="E122" activePane="bottomRight" state="frozen"/>
      <selection pane="topRight" activeCell="E1" sqref="E1"/>
      <selection pane="bottomLeft" activeCell="A2" sqref="A2"/>
      <selection pane="bottomRight" activeCell="A80" sqref="A80:XFD80"/>
    </sheetView>
  </sheetViews>
  <sheetFormatPr defaultColWidth="9.140625" defaultRowHeight="15" customHeight="1"/>
  <cols>
    <col min="1" max="1" width="9.140625" style="214"/>
    <col min="2" max="2" width="14" style="3" customWidth="1"/>
    <col min="3" max="3" width="17.140625" style="3" customWidth="1"/>
    <col min="4" max="4" width="15.42578125" style="7" customWidth="1"/>
    <col min="5" max="5" width="10.42578125" style="11" customWidth="1"/>
    <col min="6" max="6" width="31" style="7" customWidth="1"/>
    <col min="7" max="7" width="20.7109375" style="3" customWidth="1"/>
    <col min="8" max="8" width="12.28515625" style="3" customWidth="1"/>
    <col min="9" max="9" width="17.7109375" style="11" customWidth="1"/>
    <col min="10" max="10" width="17.140625" style="11" customWidth="1"/>
    <col min="11" max="11" width="22.28515625" style="4" customWidth="1"/>
    <col min="12" max="12" width="23.7109375" style="7" customWidth="1"/>
    <col min="13" max="13" width="10.28515625" style="3" customWidth="1"/>
    <col min="14" max="14" width="10.42578125" style="3" customWidth="1"/>
    <col min="15" max="15" width="10.28515625" style="3" customWidth="1"/>
    <col min="16" max="16" width="12.7109375" style="215" bestFit="1" customWidth="1"/>
    <col min="17" max="17" width="14.140625" style="216" customWidth="1"/>
    <col min="18" max="19" width="14.140625" style="485" customWidth="1"/>
    <col min="20" max="20" width="12.85546875" style="217" bestFit="1" customWidth="1"/>
    <col min="21" max="21" width="11.42578125" style="190" customWidth="1"/>
    <col min="22" max="22" width="9.140625" style="7"/>
    <col min="23" max="23" width="21.7109375" style="7" customWidth="1"/>
    <col min="24" max="24" width="17.7109375" style="7" customWidth="1"/>
    <col min="25" max="25" width="12" style="11" customWidth="1"/>
    <col min="26" max="26" width="9.7109375" style="11" customWidth="1"/>
    <col min="27" max="27" width="10.28515625" style="3" customWidth="1"/>
    <col min="28" max="28" width="12.7109375" style="218" customWidth="1"/>
    <col min="29" max="29" width="11.140625" style="11" customWidth="1"/>
    <col min="30" max="30" width="31.42578125" style="11" customWidth="1"/>
    <col min="31" max="31" width="53.7109375" style="11" customWidth="1"/>
    <col min="32" max="32" width="46.42578125" style="11" customWidth="1"/>
    <col min="33" max="33" width="24.85546875" style="11" customWidth="1"/>
    <col min="34" max="34" width="10.140625" style="3" customWidth="1"/>
    <col min="35" max="35" width="12.140625" style="11" customWidth="1"/>
    <col min="36" max="36" width="11.42578125" style="11" customWidth="1"/>
    <col min="37" max="37" width="12.7109375" style="11" customWidth="1"/>
    <col min="38" max="38" width="38.42578125" style="11" customWidth="1"/>
    <col min="39" max="16384" width="9.140625" style="11"/>
  </cols>
  <sheetData>
    <row r="1" spans="1:38" s="632" customFormat="1" ht="45">
      <c r="A1" s="625" t="s">
        <v>113</v>
      </c>
      <c r="B1" s="626" t="s">
        <v>135</v>
      </c>
      <c r="C1" s="626" t="s">
        <v>4</v>
      </c>
      <c r="D1" s="626" t="s">
        <v>112</v>
      </c>
      <c r="E1" s="626" t="s">
        <v>136</v>
      </c>
      <c r="F1" s="626" t="s">
        <v>116</v>
      </c>
      <c r="G1" s="626" t="s">
        <v>137</v>
      </c>
      <c r="H1" s="626" t="s">
        <v>6777</v>
      </c>
      <c r="I1" s="626" t="s">
        <v>132</v>
      </c>
      <c r="J1" s="626" t="s">
        <v>133</v>
      </c>
      <c r="K1" s="626" t="s">
        <v>138</v>
      </c>
      <c r="L1" s="626" t="s">
        <v>139</v>
      </c>
      <c r="M1" s="626" t="s">
        <v>117</v>
      </c>
      <c r="N1" s="626" t="s">
        <v>118</v>
      </c>
      <c r="O1" s="626" t="s">
        <v>119</v>
      </c>
      <c r="P1" s="627" t="s">
        <v>140</v>
      </c>
      <c r="Q1" s="628" t="s">
        <v>141</v>
      </c>
      <c r="R1" s="629" t="s">
        <v>142</v>
      </c>
      <c r="S1" s="629" t="s">
        <v>143</v>
      </c>
      <c r="T1" s="630" t="s">
        <v>144</v>
      </c>
      <c r="U1" s="630" t="s">
        <v>6778</v>
      </c>
      <c r="V1" s="626" t="s">
        <v>6779</v>
      </c>
      <c r="W1" s="626" t="s">
        <v>147</v>
      </c>
      <c r="X1" s="626" t="s">
        <v>146</v>
      </c>
      <c r="Y1" s="626" t="s">
        <v>148</v>
      </c>
      <c r="Z1" s="626" t="s">
        <v>149</v>
      </c>
      <c r="AA1" s="626" t="s">
        <v>150</v>
      </c>
      <c r="AB1" s="626" t="s">
        <v>151</v>
      </c>
      <c r="AC1" s="631" t="s">
        <v>152</v>
      </c>
      <c r="AD1" s="626" t="s">
        <v>153</v>
      </c>
      <c r="AE1" s="626" t="s">
        <v>156</v>
      </c>
      <c r="AF1" s="626" t="s">
        <v>154</v>
      </c>
      <c r="AG1" s="626" t="s">
        <v>160</v>
      </c>
      <c r="AH1" s="111" t="s">
        <v>155</v>
      </c>
      <c r="AI1" s="626" t="s">
        <v>157</v>
      </c>
      <c r="AJ1" s="626" t="s">
        <v>6690</v>
      </c>
      <c r="AK1" s="626" t="s">
        <v>159</v>
      </c>
      <c r="AL1" s="626" t="s">
        <v>6601</v>
      </c>
    </row>
    <row r="2" spans="1:38" s="49" customFormat="1" ht="75">
      <c r="A2" s="426">
        <v>6001</v>
      </c>
      <c r="B2" s="47" t="s">
        <v>176</v>
      </c>
      <c r="C2" s="47" t="s">
        <v>2445</v>
      </c>
      <c r="D2" s="65" t="s">
        <v>6780</v>
      </c>
      <c r="E2" s="47" t="s">
        <v>166</v>
      </c>
      <c r="F2" s="47" t="s">
        <v>6780</v>
      </c>
      <c r="G2" s="7" t="s">
        <v>6781</v>
      </c>
      <c r="H2" s="7" t="s">
        <v>6782</v>
      </c>
      <c r="I2" s="7" t="s">
        <v>6783</v>
      </c>
      <c r="J2" s="7" t="s">
        <v>6784</v>
      </c>
      <c r="K2" s="441" t="s">
        <v>6785</v>
      </c>
      <c r="L2" s="7" t="s">
        <v>6786</v>
      </c>
      <c r="M2" s="7" t="s">
        <v>6787</v>
      </c>
      <c r="N2" s="47" t="s">
        <v>829</v>
      </c>
      <c r="O2" s="47" t="s">
        <v>5</v>
      </c>
      <c r="P2" s="207">
        <v>14004</v>
      </c>
      <c r="Q2" s="208" t="s">
        <v>6788</v>
      </c>
      <c r="R2" s="633">
        <v>42.901737138978099</v>
      </c>
      <c r="S2" s="633">
        <v>-78.492432415745299</v>
      </c>
      <c r="T2" s="187">
        <v>2</v>
      </c>
      <c r="U2" s="124"/>
      <c r="V2" s="7"/>
      <c r="W2" s="441" t="s">
        <v>6785</v>
      </c>
      <c r="X2" s="7" t="s">
        <v>6780</v>
      </c>
      <c r="Y2" s="7" t="s">
        <v>6787</v>
      </c>
      <c r="Z2" s="47" t="s">
        <v>829</v>
      </c>
      <c r="AA2" s="47" t="s">
        <v>5</v>
      </c>
      <c r="AB2" s="47" t="s">
        <v>6789</v>
      </c>
      <c r="AC2" s="59">
        <v>41684</v>
      </c>
      <c r="AD2" s="441" t="s">
        <v>6785</v>
      </c>
      <c r="AE2" s="7" t="s">
        <v>6790</v>
      </c>
      <c r="AF2" s="7" t="s">
        <v>6791</v>
      </c>
      <c r="AG2" s="441" t="s">
        <v>6792</v>
      </c>
      <c r="AH2" s="47">
        <f>IF(LEN(TRIM(AF2))=0,0,LEN(TRIM(AF2))-LEN(SUBSTITUTE(AF2," ",""))+1)</f>
        <v>28</v>
      </c>
      <c r="AI2" s="7"/>
      <c r="AJ2" s="7"/>
      <c r="AK2" s="7"/>
      <c r="AL2" s="7"/>
    </row>
    <row r="3" spans="1:38" s="49" customFormat="1" ht="75">
      <c r="A3" s="426">
        <v>6002</v>
      </c>
      <c r="B3" s="47" t="s">
        <v>176</v>
      </c>
      <c r="C3" s="47" t="s">
        <v>2445</v>
      </c>
      <c r="D3" s="65" t="s">
        <v>6793</v>
      </c>
      <c r="E3" s="47" t="s">
        <v>166</v>
      </c>
      <c r="F3" s="7" t="s">
        <v>6793</v>
      </c>
      <c r="G3" s="7" t="s">
        <v>6794</v>
      </c>
      <c r="H3" s="7" t="s">
        <v>6782</v>
      </c>
      <c r="I3" s="7" t="s">
        <v>6783</v>
      </c>
      <c r="J3" s="7" t="s">
        <v>6795</v>
      </c>
      <c r="K3" s="7" t="s">
        <v>6796</v>
      </c>
      <c r="L3" s="7" t="s">
        <v>6797</v>
      </c>
      <c r="M3" s="7" t="s">
        <v>6798</v>
      </c>
      <c r="N3" s="47" t="s">
        <v>1365</v>
      </c>
      <c r="O3" s="47" t="s">
        <v>5</v>
      </c>
      <c r="P3" s="207" t="s">
        <v>6799</v>
      </c>
      <c r="Q3" s="208" t="s">
        <v>6800</v>
      </c>
      <c r="R3" s="633">
        <v>40.134000839783603</v>
      </c>
      <c r="S3" s="633">
        <v>-75.490977246160298</v>
      </c>
      <c r="T3" s="983">
        <v>20</v>
      </c>
      <c r="U3" s="124"/>
      <c r="V3" s="7"/>
      <c r="W3" s="7" t="s">
        <v>6796</v>
      </c>
      <c r="X3" s="7" t="s">
        <v>6793</v>
      </c>
      <c r="Y3" s="7" t="s">
        <v>6801</v>
      </c>
      <c r="Z3" s="47" t="s">
        <v>1365</v>
      </c>
      <c r="AA3" s="47" t="s">
        <v>5</v>
      </c>
      <c r="AB3" s="187" t="s">
        <v>776</v>
      </c>
      <c r="AC3" s="59">
        <v>45334</v>
      </c>
      <c r="AD3" s="7"/>
      <c r="AE3" s="7"/>
      <c r="AF3" s="7" t="s">
        <v>6802</v>
      </c>
      <c r="AG3" s="7"/>
      <c r="AH3" s="47">
        <v>30</v>
      </c>
      <c r="AI3" s="7" t="s">
        <v>6803</v>
      </c>
      <c r="AJ3" s="7" t="s">
        <v>6804</v>
      </c>
      <c r="AK3" s="7" t="s">
        <v>6805</v>
      </c>
      <c r="AL3" s="7"/>
    </row>
    <row r="4" spans="1:38" ht="90">
      <c r="A4" s="426">
        <v>6003</v>
      </c>
      <c r="B4" s="61" t="s">
        <v>201</v>
      </c>
      <c r="C4" s="47" t="s">
        <v>2445</v>
      </c>
      <c r="D4" s="65" t="s">
        <v>6806</v>
      </c>
      <c r="E4" s="47" t="s">
        <v>166</v>
      </c>
      <c r="F4" s="7" t="s">
        <v>6807</v>
      </c>
      <c r="G4" s="7" t="s">
        <v>6808</v>
      </c>
      <c r="H4" s="7" t="s">
        <v>6809</v>
      </c>
      <c r="I4" s="7" t="s">
        <v>6783</v>
      </c>
      <c r="J4" s="7" t="s">
        <v>6810</v>
      </c>
      <c r="K4" s="7" t="s">
        <v>6811</v>
      </c>
      <c r="L4" s="7" t="s">
        <v>6812</v>
      </c>
      <c r="M4" s="7" t="s">
        <v>1553</v>
      </c>
      <c r="N4" s="47" t="s">
        <v>771</v>
      </c>
      <c r="O4" s="47" t="s">
        <v>5</v>
      </c>
      <c r="P4" s="207">
        <v>77056</v>
      </c>
      <c r="Q4" s="208"/>
      <c r="R4" s="633">
        <v>29.738780228075999</v>
      </c>
      <c r="S4" s="633">
        <v>-95.46280047546</v>
      </c>
      <c r="T4" s="187">
        <v>44</v>
      </c>
      <c r="U4" s="124">
        <v>20000</v>
      </c>
      <c r="V4" s="7" t="s">
        <v>6813</v>
      </c>
      <c r="W4" s="7" t="s">
        <v>6811</v>
      </c>
      <c r="X4" s="7" t="s">
        <v>6806</v>
      </c>
      <c r="Y4" s="7" t="s">
        <v>5451</v>
      </c>
      <c r="Z4" s="47"/>
      <c r="AA4" s="47" t="s">
        <v>5451</v>
      </c>
      <c r="AB4" s="47" t="s">
        <v>318</v>
      </c>
      <c r="AC4" s="59">
        <v>45400</v>
      </c>
      <c r="AD4" s="1" t="s">
        <v>6814</v>
      </c>
      <c r="AE4" s="7" t="s">
        <v>6815</v>
      </c>
      <c r="AF4" s="7" t="s">
        <v>6816</v>
      </c>
      <c r="AG4" s="7"/>
      <c r="AH4" s="47">
        <f t="shared" ref="AH4:AH22" si="0">IF(LEN(TRIM(AF4))=0,0,LEN(TRIM(AF4))-LEN(SUBSTITUTE(AF4," ",""))+1)</f>
        <v>29</v>
      </c>
      <c r="AI4" s="7"/>
      <c r="AJ4" s="7"/>
      <c r="AK4" s="7"/>
      <c r="AL4" s="7"/>
    </row>
    <row r="5" spans="1:38" ht="90">
      <c r="A5" s="426">
        <v>6004</v>
      </c>
      <c r="B5" s="47" t="s">
        <v>176</v>
      </c>
      <c r="C5" s="47" t="s">
        <v>2445</v>
      </c>
      <c r="D5" s="65" t="s">
        <v>6817</v>
      </c>
      <c r="E5" s="47" t="s">
        <v>166</v>
      </c>
      <c r="F5" s="7" t="s">
        <v>6818</v>
      </c>
      <c r="G5" s="7" t="s">
        <v>6819</v>
      </c>
      <c r="H5" s="7" t="s">
        <v>904</v>
      </c>
      <c r="I5" s="7" t="s">
        <v>6820</v>
      </c>
      <c r="J5" s="7" t="s">
        <v>6810</v>
      </c>
      <c r="K5" s="7" t="s">
        <v>6821</v>
      </c>
      <c r="L5" s="7" t="s">
        <v>6822</v>
      </c>
      <c r="M5" s="7" t="s">
        <v>6823</v>
      </c>
      <c r="N5" s="47" t="s">
        <v>6824</v>
      </c>
      <c r="O5" s="47" t="s">
        <v>5</v>
      </c>
      <c r="P5" s="207">
        <v>44146</v>
      </c>
      <c r="Q5" s="208" t="s">
        <v>6825</v>
      </c>
      <c r="R5" s="633">
        <v>41.354341209345897</v>
      </c>
      <c r="S5" s="633">
        <v>-81.517935646482002</v>
      </c>
      <c r="T5" s="187">
        <v>27</v>
      </c>
      <c r="U5" s="124">
        <v>50000</v>
      </c>
      <c r="V5" s="7" t="s">
        <v>6826</v>
      </c>
      <c r="W5" s="7" t="s">
        <v>6821</v>
      </c>
      <c r="X5" s="7" t="s">
        <v>6817</v>
      </c>
      <c r="Y5" s="7" t="s">
        <v>6827</v>
      </c>
      <c r="Z5" s="47" t="s">
        <v>949</v>
      </c>
      <c r="AA5" s="47" t="s">
        <v>5</v>
      </c>
      <c r="AB5" s="47" t="s">
        <v>174</v>
      </c>
      <c r="AC5" s="59">
        <v>44774</v>
      </c>
      <c r="AD5" s="7" t="s">
        <v>6828</v>
      </c>
      <c r="AE5" s="7" t="s">
        <v>6829</v>
      </c>
      <c r="AF5" s="7" t="s">
        <v>6830</v>
      </c>
      <c r="AG5" s="7"/>
      <c r="AH5" s="47">
        <f t="shared" si="0"/>
        <v>18</v>
      </c>
      <c r="AI5" s="7"/>
      <c r="AJ5" s="7"/>
      <c r="AK5" s="7"/>
      <c r="AL5" s="7"/>
    </row>
    <row r="6" spans="1:38" ht="75">
      <c r="A6" s="426">
        <v>6005</v>
      </c>
      <c r="B6" s="47" t="s">
        <v>176</v>
      </c>
      <c r="C6" s="47" t="s">
        <v>2445</v>
      </c>
      <c r="D6" s="65" t="s">
        <v>8291</v>
      </c>
      <c r="E6" s="47" t="s">
        <v>178</v>
      </c>
      <c r="F6" s="65" t="s">
        <v>8292</v>
      </c>
      <c r="G6" s="65" t="s">
        <v>88</v>
      </c>
      <c r="H6" s="634" t="s">
        <v>6782</v>
      </c>
      <c r="I6" s="635" t="s">
        <v>6783</v>
      </c>
      <c r="J6" s="18" t="s">
        <v>8410</v>
      </c>
      <c r="K6" s="581" t="s">
        <v>8294</v>
      </c>
      <c r="L6" s="65" t="s">
        <v>8293</v>
      </c>
      <c r="M6" s="65" t="s">
        <v>8295</v>
      </c>
      <c r="N6" s="58" t="s">
        <v>771</v>
      </c>
      <c r="O6" s="58" t="s">
        <v>5</v>
      </c>
      <c r="P6" s="58">
        <v>77542</v>
      </c>
      <c r="Q6" s="47" t="s">
        <v>8296</v>
      </c>
      <c r="R6" s="90">
        <v>28.954994530350302</v>
      </c>
      <c r="S6" s="90">
        <v>-95.338342746992595</v>
      </c>
      <c r="T6" s="94">
        <v>75</v>
      </c>
      <c r="U6" s="448"/>
      <c r="V6" s="6"/>
      <c r="W6" s="580" t="s">
        <v>8297</v>
      </c>
      <c r="X6" s="65" t="s">
        <v>8290</v>
      </c>
      <c r="Y6" s="68" t="s">
        <v>8295</v>
      </c>
      <c r="Z6" s="58" t="s">
        <v>771</v>
      </c>
      <c r="AA6" s="58" t="s">
        <v>5</v>
      </c>
      <c r="AB6" s="91" t="s">
        <v>8301</v>
      </c>
      <c r="AC6" s="91" t="s">
        <v>8300</v>
      </c>
      <c r="AD6" s="7" t="s">
        <v>8298</v>
      </c>
      <c r="AE6" s="7"/>
      <c r="AF6" s="65" t="s">
        <v>8411</v>
      </c>
      <c r="AG6" s="7"/>
      <c r="AH6" s="47">
        <f t="shared" si="0"/>
        <v>33</v>
      </c>
      <c r="AI6" s="7"/>
      <c r="AJ6" s="7"/>
      <c r="AK6" s="7"/>
      <c r="AL6" s="7"/>
    </row>
    <row r="7" spans="1:38" ht="60">
      <c r="A7" s="426">
        <v>6006</v>
      </c>
      <c r="B7" s="47" t="s">
        <v>398</v>
      </c>
      <c r="C7" s="47" t="s">
        <v>2445</v>
      </c>
      <c r="D7" s="65" t="s">
        <v>833</v>
      </c>
      <c r="E7" s="47" t="s">
        <v>178</v>
      </c>
      <c r="F7" s="7" t="s">
        <v>834</v>
      </c>
      <c r="G7" s="7" t="s">
        <v>6808</v>
      </c>
      <c r="H7" s="7" t="s">
        <v>6782</v>
      </c>
      <c r="I7" s="7" t="s">
        <v>6783</v>
      </c>
      <c r="J7" s="7" t="s">
        <v>6831</v>
      </c>
      <c r="K7" s="354" t="s">
        <v>835</v>
      </c>
      <c r="L7" s="7" t="s">
        <v>836</v>
      </c>
      <c r="M7" s="7" t="s">
        <v>837</v>
      </c>
      <c r="N7" s="47" t="s">
        <v>184</v>
      </c>
      <c r="O7" s="47" t="s">
        <v>5</v>
      </c>
      <c r="P7" s="207">
        <v>89408</v>
      </c>
      <c r="Q7" s="208" t="s">
        <v>838</v>
      </c>
      <c r="R7" s="633">
        <v>39.612953370472098</v>
      </c>
      <c r="S7" s="633">
        <v>-119.25133227375601</v>
      </c>
      <c r="T7" s="187">
        <v>30</v>
      </c>
      <c r="U7" s="124">
        <v>20000</v>
      </c>
      <c r="V7" s="7" t="s">
        <v>774</v>
      </c>
      <c r="W7" s="7" t="s">
        <v>835</v>
      </c>
      <c r="X7" s="7" t="s">
        <v>6832</v>
      </c>
      <c r="Y7" s="7" t="s">
        <v>837</v>
      </c>
      <c r="Z7" s="47" t="s">
        <v>184</v>
      </c>
      <c r="AA7" s="47" t="s">
        <v>5</v>
      </c>
      <c r="AB7" s="47" t="s">
        <v>318</v>
      </c>
      <c r="AC7" s="59">
        <v>45400</v>
      </c>
      <c r="AD7" s="7" t="s">
        <v>6833</v>
      </c>
      <c r="AE7" s="7" t="s">
        <v>6834</v>
      </c>
      <c r="AF7" s="7" t="s">
        <v>6835</v>
      </c>
      <c r="AG7" s="7"/>
      <c r="AH7" s="47">
        <f t="shared" si="0"/>
        <v>10</v>
      </c>
      <c r="AI7" s="7"/>
      <c r="AJ7" s="7"/>
      <c r="AK7" s="7"/>
      <c r="AL7" s="7"/>
    </row>
    <row r="8" spans="1:38" ht="78.599999999999994" customHeight="1">
      <c r="A8" s="426">
        <v>6007</v>
      </c>
      <c r="B8" s="846" t="s">
        <v>201</v>
      </c>
      <c r="C8" s="847" t="s">
        <v>2445</v>
      </c>
      <c r="D8" s="978" t="s">
        <v>833</v>
      </c>
      <c r="E8" s="847" t="s">
        <v>178</v>
      </c>
      <c r="F8" s="848" t="s">
        <v>8537</v>
      </c>
      <c r="G8" s="848" t="s">
        <v>6808</v>
      </c>
      <c r="H8" s="848" t="s">
        <v>6782</v>
      </c>
      <c r="I8" s="848" t="s">
        <v>8575</v>
      </c>
      <c r="J8" s="848" t="s">
        <v>7283</v>
      </c>
      <c r="K8" s="849" t="s">
        <v>835</v>
      </c>
      <c r="L8" s="848" t="s">
        <v>1047</v>
      </c>
      <c r="M8" s="848" t="s">
        <v>1047</v>
      </c>
      <c r="N8" s="847" t="s">
        <v>805</v>
      </c>
      <c r="O8" s="847" t="s">
        <v>5</v>
      </c>
      <c r="P8" s="850"/>
      <c r="Q8" s="851"/>
      <c r="R8" s="852">
        <v>34.730730000000001</v>
      </c>
      <c r="S8" s="852">
        <v>-83.005750000000006</v>
      </c>
      <c r="T8" s="853" t="s">
        <v>9149</v>
      </c>
      <c r="U8" s="854"/>
      <c r="V8" s="848"/>
      <c r="W8" s="848"/>
      <c r="X8" s="848"/>
      <c r="Y8" s="848"/>
      <c r="Z8" s="847"/>
      <c r="AA8" s="847"/>
      <c r="AB8" s="853" t="s">
        <v>8166</v>
      </c>
      <c r="AC8" s="855">
        <v>45560</v>
      </c>
      <c r="AD8" s="848"/>
      <c r="AE8" s="848"/>
      <c r="AF8" s="848" t="s">
        <v>8572</v>
      </c>
      <c r="AG8" s="849" t="s">
        <v>8538</v>
      </c>
      <c r="AH8" s="847">
        <f t="shared" si="0"/>
        <v>27</v>
      </c>
      <c r="AI8" s="848"/>
      <c r="AJ8" s="848"/>
      <c r="AK8" s="848"/>
      <c r="AL8" s="848"/>
    </row>
    <row r="9" spans="1:38" ht="75">
      <c r="A9" s="426">
        <v>6008</v>
      </c>
      <c r="B9" s="61" t="s">
        <v>163</v>
      </c>
      <c r="C9" s="47" t="s">
        <v>2445</v>
      </c>
      <c r="D9" s="65" t="s">
        <v>6836</v>
      </c>
      <c r="E9" s="47" t="s">
        <v>178</v>
      </c>
      <c r="F9" s="7" t="s">
        <v>6844</v>
      </c>
      <c r="G9" s="7" t="s">
        <v>6819</v>
      </c>
      <c r="H9" s="7" t="s">
        <v>6838</v>
      </c>
      <c r="I9" s="7" t="s">
        <v>6783</v>
      </c>
      <c r="J9" s="7" t="s">
        <v>6810</v>
      </c>
      <c r="K9" s="7" t="s">
        <v>6839</v>
      </c>
      <c r="L9" s="7" t="s">
        <v>6845</v>
      </c>
      <c r="M9" s="7" t="s">
        <v>6846</v>
      </c>
      <c r="N9" s="47" t="s">
        <v>184</v>
      </c>
      <c r="O9" s="47" t="s">
        <v>5</v>
      </c>
      <c r="P9" s="207">
        <v>89434</v>
      </c>
      <c r="Q9" s="208"/>
      <c r="R9" s="633">
        <v>39.539508227934498</v>
      </c>
      <c r="S9" s="633">
        <v>-119.483385189104</v>
      </c>
      <c r="T9" s="187">
        <v>40</v>
      </c>
      <c r="U9" s="124">
        <v>75</v>
      </c>
      <c r="V9" s="7" t="s">
        <v>774</v>
      </c>
      <c r="W9" s="7" t="s">
        <v>6840</v>
      </c>
      <c r="X9" s="7" t="s">
        <v>6847</v>
      </c>
      <c r="Y9" s="7" t="s">
        <v>1631</v>
      </c>
      <c r="Z9" s="47" t="s">
        <v>184</v>
      </c>
      <c r="AA9" s="47" t="s">
        <v>5</v>
      </c>
      <c r="AB9" s="47" t="s">
        <v>174</v>
      </c>
      <c r="AC9" s="59">
        <v>44781</v>
      </c>
      <c r="AD9" s="7" t="s">
        <v>6848</v>
      </c>
      <c r="AE9" s="7" t="s">
        <v>6849</v>
      </c>
      <c r="AF9" s="7" t="s">
        <v>6843</v>
      </c>
      <c r="AG9" s="7"/>
      <c r="AH9" s="47">
        <f t="shared" si="0"/>
        <v>28</v>
      </c>
      <c r="AI9" s="7"/>
      <c r="AJ9" s="7"/>
      <c r="AK9" s="7"/>
      <c r="AL9" s="7"/>
    </row>
    <row r="10" spans="1:38" ht="75">
      <c r="A10" s="426">
        <v>6009</v>
      </c>
      <c r="B10" s="47" t="s">
        <v>398</v>
      </c>
      <c r="C10" s="47" t="s">
        <v>2445</v>
      </c>
      <c r="D10" s="65" t="s">
        <v>6836</v>
      </c>
      <c r="E10" s="47" t="s">
        <v>178</v>
      </c>
      <c r="F10" s="7" t="s">
        <v>6837</v>
      </c>
      <c r="G10" s="7" t="s">
        <v>6819</v>
      </c>
      <c r="H10" s="7" t="s">
        <v>6838</v>
      </c>
      <c r="I10" s="7" t="s">
        <v>6783</v>
      </c>
      <c r="J10" s="7" t="s">
        <v>6810</v>
      </c>
      <c r="K10" s="7" t="s">
        <v>6839</v>
      </c>
      <c r="L10" s="681" t="s">
        <v>8546</v>
      </c>
      <c r="M10" s="7" t="s">
        <v>1631</v>
      </c>
      <c r="N10" s="47" t="s">
        <v>184</v>
      </c>
      <c r="O10" s="47" t="s">
        <v>5</v>
      </c>
      <c r="P10" s="7">
        <v>89511</v>
      </c>
      <c r="Q10" s="7"/>
      <c r="R10" s="633">
        <v>39.470046808205602</v>
      </c>
      <c r="S10" s="633">
        <v>-119.790953497863</v>
      </c>
      <c r="T10" s="7">
        <v>53</v>
      </c>
      <c r="U10" s="124">
        <v>10000</v>
      </c>
      <c r="V10" s="7" t="s">
        <v>774</v>
      </c>
      <c r="W10" s="7" t="s">
        <v>6840</v>
      </c>
      <c r="X10" s="7" t="s">
        <v>6836</v>
      </c>
      <c r="Y10" s="7" t="s">
        <v>1631</v>
      </c>
      <c r="Z10" s="47" t="s">
        <v>184</v>
      </c>
      <c r="AA10" s="47" t="s">
        <v>5</v>
      </c>
      <c r="AB10" s="47" t="s">
        <v>8547</v>
      </c>
      <c r="AC10" s="59" t="s">
        <v>8548</v>
      </c>
      <c r="AD10" s="354" t="s">
        <v>6841</v>
      </c>
      <c r="AE10" s="7" t="s">
        <v>6842</v>
      </c>
      <c r="AF10" s="7" t="s">
        <v>8412</v>
      </c>
      <c r="AG10" s="7"/>
      <c r="AH10" s="47">
        <f t="shared" si="0"/>
        <v>28</v>
      </c>
      <c r="AI10" s="7"/>
      <c r="AJ10" s="7"/>
      <c r="AK10" s="7"/>
      <c r="AL10" s="7"/>
    </row>
    <row r="11" spans="1:38" ht="196.5" customHeight="1">
      <c r="A11" s="426">
        <v>6010</v>
      </c>
      <c r="B11" s="100" t="s">
        <v>176</v>
      </c>
      <c r="C11" s="100" t="s">
        <v>2445</v>
      </c>
      <c r="D11" s="125" t="s">
        <v>901</v>
      </c>
      <c r="E11" s="125" t="s">
        <v>178</v>
      </c>
      <c r="F11" s="125" t="s">
        <v>6863</v>
      </c>
      <c r="G11" s="7" t="s">
        <v>6808</v>
      </c>
      <c r="H11" s="125" t="s">
        <v>904</v>
      </c>
      <c r="I11" s="125" t="s">
        <v>6783</v>
      </c>
      <c r="J11" s="125" t="s">
        <v>6820</v>
      </c>
      <c r="K11" s="125" t="s">
        <v>4965</v>
      </c>
      <c r="L11" s="125" t="s">
        <v>6864</v>
      </c>
      <c r="M11" s="125" t="s">
        <v>6865</v>
      </c>
      <c r="N11" s="100" t="s">
        <v>870</v>
      </c>
      <c r="O11" s="100" t="s">
        <v>5</v>
      </c>
      <c r="P11" s="636">
        <v>30014</v>
      </c>
      <c r="Q11" s="637" t="s">
        <v>6866</v>
      </c>
      <c r="R11" s="638">
        <v>33.614595069670401</v>
      </c>
      <c r="S11" s="638">
        <v>-83.836652692056902</v>
      </c>
      <c r="T11" s="185">
        <v>200</v>
      </c>
      <c r="U11" s="186">
        <v>30000</v>
      </c>
      <c r="V11" s="125" t="s">
        <v>6813</v>
      </c>
      <c r="W11" s="47" t="s">
        <v>905</v>
      </c>
      <c r="X11" s="125" t="s">
        <v>901</v>
      </c>
      <c r="Y11" s="125" t="s">
        <v>911</v>
      </c>
      <c r="Z11" s="125" t="s">
        <v>756</v>
      </c>
      <c r="AA11" s="100" t="s">
        <v>5</v>
      </c>
      <c r="AB11" s="100" t="s">
        <v>174</v>
      </c>
      <c r="AC11" s="211">
        <v>45090</v>
      </c>
      <c r="AD11" s="1" t="s">
        <v>6867</v>
      </c>
      <c r="AE11" s="125" t="s">
        <v>6868</v>
      </c>
      <c r="AF11" s="7" t="s">
        <v>6869</v>
      </c>
      <c r="AG11" s="354" t="s">
        <v>4965</v>
      </c>
      <c r="AH11" s="47">
        <f t="shared" si="0"/>
        <v>19</v>
      </c>
      <c r="AI11" s="7"/>
      <c r="AJ11" s="7"/>
      <c r="AK11" s="7"/>
      <c r="AL11" s="7"/>
    </row>
    <row r="12" spans="1:38" ht="60">
      <c r="A12" s="426">
        <v>6011</v>
      </c>
      <c r="B12" s="47" t="s">
        <v>176</v>
      </c>
      <c r="C12" s="47" t="s">
        <v>2445</v>
      </c>
      <c r="D12" s="65" t="s">
        <v>901</v>
      </c>
      <c r="E12" s="47" t="s">
        <v>178</v>
      </c>
      <c r="F12" s="7" t="s">
        <v>6850</v>
      </c>
      <c r="G12" s="7" t="s">
        <v>6808</v>
      </c>
      <c r="H12" s="7" t="s">
        <v>904</v>
      </c>
      <c r="I12" s="7" t="s">
        <v>6783</v>
      </c>
      <c r="J12" s="7" t="s">
        <v>6851</v>
      </c>
      <c r="K12" s="7" t="s">
        <v>4965</v>
      </c>
      <c r="L12" s="7" t="s">
        <v>6852</v>
      </c>
      <c r="M12" s="7" t="s">
        <v>4966</v>
      </c>
      <c r="N12" s="47" t="s">
        <v>756</v>
      </c>
      <c r="O12" s="47" t="s">
        <v>5</v>
      </c>
      <c r="P12" s="207">
        <v>1606</v>
      </c>
      <c r="Q12" s="208" t="s">
        <v>6853</v>
      </c>
      <c r="R12" s="633">
        <v>42.314369981359597</v>
      </c>
      <c r="S12" s="633">
        <v>-71.797947460171599</v>
      </c>
      <c r="T12" s="187"/>
      <c r="U12" s="124">
        <v>270</v>
      </c>
      <c r="V12" s="7" t="s">
        <v>6813</v>
      </c>
      <c r="W12" s="47" t="s">
        <v>905</v>
      </c>
      <c r="X12" s="47" t="s">
        <v>901</v>
      </c>
      <c r="Y12" s="7" t="s">
        <v>911</v>
      </c>
      <c r="Z12" s="47" t="s">
        <v>756</v>
      </c>
      <c r="AA12" s="47" t="s">
        <v>5</v>
      </c>
      <c r="AB12" s="47" t="s">
        <v>318</v>
      </c>
      <c r="AC12" s="59">
        <v>45400</v>
      </c>
      <c r="AD12" s="7" t="s">
        <v>6854</v>
      </c>
      <c r="AE12" s="7" t="s">
        <v>6855</v>
      </c>
      <c r="AF12" s="7" t="s">
        <v>6856</v>
      </c>
      <c r="AG12" s="7"/>
      <c r="AH12" s="47">
        <f t="shared" si="0"/>
        <v>19</v>
      </c>
      <c r="AI12" s="7"/>
      <c r="AJ12" s="7"/>
      <c r="AK12" s="7"/>
      <c r="AL12" s="7"/>
    </row>
    <row r="13" spans="1:38" ht="128.44999999999999" customHeight="1">
      <c r="A13" s="426">
        <v>6012</v>
      </c>
      <c r="B13" s="61" t="s">
        <v>398</v>
      </c>
      <c r="C13" s="47" t="s">
        <v>2445</v>
      </c>
      <c r="D13" s="65" t="s">
        <v>901</v>
      </c>
      <c r="E13" s="47" t="s">
        <v>178</v>
      </c>
      <c r="F13" s="7" t="s">
        <v>902</v>
      </c>
      <c r="G13" s="7" t="s">
        <v>6808</v>
      </c>
      <c r="H13" s="7" t="s">
        <v>904</v>
      </c>
      <c r="I13" s="7" t="s">
        <v>6783</v>
      </c>
      <c r="J13" s="210" t="s">
        <v>6857</v>
      </c>
      <c r="K13" s="7" t="s">
        <v>4965</v>
      </c>
      <c r="L13" s="7" t="s">
        <v>6858</v>
      </c>
      <c r="M13" s="7" t="s">
        <v>907</v>
      </c>
      <c r="N13" s="47" t="s">
        <v>908</v>
      </c>
      <c r="O13" s="47" t="s">
        <v>5</v>
      </c>
      <c r="P13" s="207">
        <v>42266</v>
      </c>
      <c r="Q13" s="208" t="s">
        <v>6859</v>
      </c>
      <c r="R13" s="633">
        <v>36.797650474171597</v>
      </c>
      <c r="S13" s="633">
        <v>-87.421403818031095</v>
      </c>
      <c r="T13" s="187" t="s">
        <v>9150</v>
      </c>
      <c r="U13" s="124"/>
      <c r="W13" t="s">
        <v>905</v>
      </c>
      <c r="X13" s="125" t="s">
        <v>901</v>
      </c>
      <c r="Y13" s="125" t="s">
        <v>911</v>
      </c>
      <c r="Z13" s="125" t="s">
        <v>756</v>
      </c>
      <c r="AA13" s="100" t="s">
        <v>5</v>
      </c>
      <c r="AB13" s="100" t="s">
        <v>6860</v>
      </c>
      <c r="AC13" s="211">
        <v>45400</v>
      </c>
      <c r="AD13" s="7" t="s">
        <v>6861</v>
      </c>
      <c r="AE13" s="7" t="s">
        <v>6862</v>
      </c>
      <c r="AF13" s="7" t="s">
        <v>6856</v>
      </c>
      <c r="AG13" s="354" t="s">
        <v>4965</v>
      </c>
      <c r="AH13" s="47">
        <f t="shared" si="0"/>
        <v>19</v>
      </c>
      <c r="AI13" s="7"/>
      <c r="AJ13" s="7"/>
      <c r="AK13" s="7"/>
      <c r="AL13" s="7"/>
    </row>
    <row r="14" spans="1:38" ht="90">
      <c r="A14" s="426">
        <v>6013</v>
      </c>
      <c r="B14" s="846" t="s">
        <v>201</v>
      </c>
      <c r="C14" s="847" t="s">
        <v>2445</v>
      </c>
      <c r="D14" s="978" t="s">
        <v>901</v>
      </c>
      <c r="E14" s="847" t="s">
        <v>178</v>
      </c>
      <c r="F14" s="848" t="s">
        <v>8541</v>
      </c>
      <c r="G14" s="848" t="s">
        <v>6808</v>
      </c>
      <c r="H14" s="848" t="s">
        <v>6782</v>
      </c>
      <c r="I14" s="848" t="s">
        <v>6783</v>
      </c>
      <c r="J14" s="848" t="s">
        <v>32</v>
      </c>
      <c r="K14" s="849" t="s">
        <v>4965</v>
      </c>
      <c r="L14" s="848" t="s">
        <v>1047</v>
      </c>
      <c r="M14" s="848" t="s">
        <v>907</v>
      </c>
      <c r="N14" s="847" t="s">
        <v>908</v>
      </c>
      <c r="O14" s="847" t="s">
        <v>5</v>
      </c>
      <c r="P14" s="850"/>
      <c r="Q14" s="851"/>
      <c r="R14" s="856">
        <v>36.865600999999998</v>
      </c>
      <c r="S14" s="856">
        <v>-87.488617000000005</v>
      </c>
      <c r="T14" s="853"/>
      <c r="U14" s="854"/>
      <c r="V14" s="848"/>
      <c r="W14" s="848"/>
      <c r="X14" s="848"/>
      <c r="Y14" s="848"/>
      <c r="Z14" s="847"/>
      <c r="AA14" s="847"/>
      <c r="AB14" s="853" t="s">
        <v>8166</v>
      </c>
      <c r="AC14" s="855">
        <v>45560</v>
      </c>
      <c r="AD14" s="848"/>
      <c r="AE14" s="848"/>
      <c r="AF14" s="848" t="s">
        <v>8542</v>
      </c>
      <c r="AG14" s="849" t="s">
        <v>6365</v>
      </c>
      <c r="AH14" s="847">
        <f t="shared" si="0"/>
        <v>30</v>
      </c>
      <c r="AI14" s="848"/>
      <c r="AJ14" s="848"/>
      <c r="AK14" s="848"/>
      <c r="AL14" s="848"/>
    </row>
    <row r="15" spans="1:38" ht="105">
      <c r="A15" s="426">
        <v>6014</v>
      </c>
      <c r="B15" s="47" t="s">
        <v>176</v>
      </c>
      <c r="C15" s="47" t="s">
        <v>2445</v>
      </c>
      <c r="D15" s="65" t="s">
        <v>2619</v>
      </c>
      <c r="E15" s="47" t="s">
        <v>178</v>
      </c>
      <c r="F15" s="7" t="s">
        <v>6870</v>
      </c>
      <c r="G15" s="7" t="s">
        <v>6871</v>
      </c>
      <c r="H15" s="7" t="s">
        <v>6838</v>
      </c>
      <c r="I15" s="7" t="s">
        <v>7</v>
      </c>
      <c r="J15" s="7" t="s">
        <v>7</v>
      </c>
      <c r="K15" s="7" t="s">
        <v>2621</v>
      </c>
      <c r="L15" s="7" t="s">
        <v>6872</v>
      </c>
      <c r="M15" s="7" t="s">
        <v>4823</v>
      </c>
      <c r="N15" s="47" t="s">
        <v>3887</v>
      </c>
      <c r="O15" s="47" t="s">
        <v>5</v>
      </c>
      <c r="P15" s="207">
        <v>73127</v>
      </c>
      <c r="Q15" s="208" t="s">
        <v>6873</v>
      </c>
      <c r="R15" s="633">
        <v>35.465759107942802</v>
      </c>
      <c r="S15" s="633">
        <v>-97.693208512339496</v>
      </c>
      <c r="T15" s="187">
        <v>1000</v>
      </c>
      <c r="U15" s="124"/>
      <c r="W15" s="7" t="s">
        <v>6874</v>
      </c>
      <c r="X15" s="7" t="s">
        <v>2619</v>
      </c>
      <c r="Y15" s="7" t="s">
        <v>4823</v>
      </c>
      <c r="Z15" s="47" t="s">
        <v>3887</v>
      </c>
      <c r="AA15" s="47" t="s">
        <v>5</v>
      </c>
      <c r="AB15" s="47" t="s">
        <v>174</v>
      </c>
      <c r="AC15" s="59">
        <v>44777</v>
      </c>
      <c r="AD15" s="7" t="s">
        <v>6875</v>
      </c>
      <c r="AE15" s="7" t="s">
        <v>4279</v>
      </c>
      <c r="AF15" s="7" t="s">
        <v>6876</v>
      </c>
      <c r="AG15" s="7"/>
      <c r="AH15" s="47">
        <f t="shared" si="0"/>
        <v>18</v>
      </c>
      <c r="AI15" s="7"/>
      <c r="AJ15" s="7"/>
      <c r="AK15" s="7"/>
      <c r="AL15" s="7"/>
    </row>
    <row r="16" spans="1:38" ht="60">
      <c r="A16" s="426">
        <v>6015</v>
      </c>
      <c r="B16" s="61" t="s">
        <v>163</v>
      </c>
      <c r="C16" s="47" t="s">
        <v>2445</v>
      </c>
      <c r="D16" s="65" t="s">
        <v>6877</v>
      </c>
      <c r="E16" s="47" t="s">
        <v>178</v>
      </c>
      <c r="F16" s="7" t="s">
        <v>6877</v>
      </c>
      <c r="G16" s="7" t="s">
        <v>6878</v>
      </c>
      <c r="H16" s="7" t="s">
        <v>6838</v>
      </c>
      <c r="I16" s="7" t="s">
        <v>7</v>
      </c>
      <c r="J16" s="7" t="s">
        <v>7</v>
      </c>
      <c r="K16" s="441" t="s">
        <v>6879</v>
      </c>
      <c r="L16" s="274" t="s">
        <v>6880</v>
      </c>
      <c r="M16" s="7" t="s">
        <v>1553</v>
      </c>
      <c r="N16" s="47" t="s">
        <v>771</v>
      </c>
      <c r="O16" s="47" t="s">
        <v>5</v>
      </c>
      <c r="P16" s="207">
        <v>77053</v>
      </c>
      <c r="Q16" s="208" t="s">
        <v>6881</v>
      </c>
      <c r="R16" s="633">
        <v>29.585316065579399</v>
      </c>
      <c r="S16" s="633">
        <v>-95.444143061974003</v>
      </c>
      <c r="T16" s="187">
        <v>14</v>
      </c>
      <c r="U16" s="124"/>
      <c r="W16" s="441" t="s">
        <v>6879</v>
      </c>
      <c r="X16" s="7" t="s">
        <v>6877</v>
      </c>
      <c r="Y16" s="7" t="s">
        <v>1553</v>
      </c>
      <c r="Z16" s="47" t="s">
        <v>771</v>
      </c>
      <c r="AA16" s="47" t="s">
        <v>5</v>
      </c>
      <c r="AB16" s="47" t="s">
        <v>318</v>
      </c>
      <c r="AC16" s="59">
        <v>45400</v>
      </c>
      <c r="AD16" s="1" t="s">
        <v>6882</v>
      </c>
      <c r="AE16" s="7"/>
      <c r="AF16" s="7" t="s">
        <v>6883</v>
      </c>
      <c r="AG16" s="7"/>
      <c r="AH16" s="47">
        <f t="shared" si="0"/>
        <v>12</v>
      </c>
      <c r="AI16" s="7"/>
      <c r="AJ16" s="7"/>
      <c r="AK16" s="7"/>
      <c r="AL16" s="7"/>
    </row>
    <row r="17" spans="1:38" ht="60">
      <c r="A17" s="426">
        <v>6016</v>
      </c>
      <c r="B17" s="47" t="s">
        <v>176</v>
      </c>
      <c r="C17" s="47" t="s">
        <v>2445</v>
      </c>
      <c r="D17" s="65" t="s">
        <v>6884</v>
      </c>
      <c r="E17" s="47" t="s">
        <v>178</v>
      </c>
      <c r="F17" s="7" t="s">
        <v>6885</v>
      </c>
      <c r="G17" s="7" t="s">
        <v>6871</v>
      </c>
      <c r="H17" s="7" t="s">
        <v>6838</v>
      </c>
      <c r="I17" s="7" t="s">
        <v>6783</v>
      </c>
      <c r="J17" s="7" t="s">
        <v>6886</v>
      </c>
      <c r="K17" s="7" t="s">
        <v>6887</v>
      </c>
      <c r="L17" s="7" t="s">
        <v>6888</v>
      </c>
      <c r="M17" s="7" t="s">
        <v>6889</v>
      </c>
      <c r="N17" s="47" t="s">
        <v>172</v>
      </c>
      <c r="O17" s="47" t="s">
        <v>5</v>
      </c>
      <c r="P17" s="207">
        <v>93536</v>
      </c>
      <c r="Q17" s="208"/>
      <c r="R17" s="633">
        <v>34.731621812618101</v>
      </c>
      <c r="S17" s="633">
        <v>-118.13617587550399</v>
      </c>
      <c r="T17" s="187">
        <v>16</v>
      </c>
      <c r="U17" s="124">
        <v>17</v>
      </c>
      <c r="V17" s="7" t="s">
        <v>6890</v>
      </c>
      <c r="W17" s="7" t="s">
        <v>6887</v>
      </c>
      <c r="X17" s="47" t="s">
        <v>6884</v>
      </c>
      <c r="Y17" s="7" t="s">
        <v>6891</v>
      </c>
      <c r="Z17" s="47" t="s">
        <v>172</v>
      </c>
      <c r="AA17" s="47" t="s">
        <v>5</v>
      </c>
      <c r="AB17" s="47" t="s">
        <v>174</v>
      </c>
      <c r="AC17" s="59">
        <v>44778</v>
      </c>
      <c r="AD17" s="7" t="s">
        <v>6892</v>
      </c>
      <c r="AE17" s="7" t="s">
        <v>6893</v>
      </c>
      <c r="AF17" s="7" t="s">
        <v>6894</v>
      </c>
      <c r="AG17" s="7"/>
      <c r="AH17" s="47">
        <f t="shared" si="0"/>
        <v>12</v>
      </c>
      <c r="AI17" s="7"/>
      <c r="AJ17" s="7"/>
      <c r="AK17" s="7"/>
      <c r="AL17" s="7"/>
    </row>
    <row r="18" spans="1:38" ht="90">
      <c r="A18" s="426">
        <v>6017</v>
      </c>
      <c r="B18" s="61" t="s">
        <v>176</v>
      </c>
      <c r="C18" s="47" t="s">
        <v>2445</v>
      </c>
      <c r="D18" s="588" t="s">
        <v>4288</v>
      </c>
      <c r="E18" s="47" t="s">
        <v>166</v>
      </c>
      <c r="F18" s="7" t="s">
        <v>4288</v>
      </c>
      <c r="G18" s="1" t="s">
        <v>6871</v>
      </c>
      <c r="H18" s="7" t="s">
        <v>6809</v>
      </c>
      <c r="I18" s="7" t="s">
        <v>6783</v>
      </c>
      <c r="J18" s="7" t="s">
        <v>6895</v>
      </c>
      <c r="K18" s="354" t="s">
        <v>6896</v>
      </c>
      <c r="L18" s="7" t="s">
        <v>4292</v>
      </c>
      <c r="M18" s="47" t="s">
        <v>2192</v>
      </c>
      <c r="N18" s="47" t="s">
        <v>172</v>
      </c>
      <c r="O18" s="47" t="s">
        <v>5</v>
      </c>
      <c r="P18" s="207">
        <v>95129</v>
      </c>
      <c r="Q18" s="208" t="s">
        <v>4293</v>
      </c>
      <c r="R18" s="484">
        <v>37.303227919593397</v>
      </c>
      <c r="S18" s="639">
        <v>-121.979267744175</v>
      </c>
      <c r="T18" s="187">
        <v>12</v>
      </c>
      <c r="U18" s="124"/>
      <c r="W18" s="354" t="s">
        <v>6896</v>
      </c>
      <c r="X18" s="7" t="s">
        <v>4288</v>
      </c>
      <c r="Y18" s="7" t="s">
        <v>2192</v>
      </c>
      <c r="Z18" s="47" t="s">
        <v>172</v>
      </c>
      <c r="AA18" s="47" t="s">
        <v>5</v>
      </c>
      <c r="AB18" s="187" t="s">
        <v>318</v>
      </c>
      <c r="AC18" s="59">
        <v>45432</v>
      </c>
      <c r="AD18" s="7" t="s">
        <v>6897</v>
      </c>
      <c r="AE18" s="7" t="s">
        <v>6898</v>
      </c>
      <c r="AF18" s="101" t="s">
        <v>4295</v>
      </c>
      <c r="AG18" s="7"/>
      <c r="AH18" s="47">
        <f t="shared" si="0"/>
        <v>32</v>
      </c>
      <c r="AI18" s="7" t="s">
        <v>4296</v>
      </c>
      <c r="AJ18" s="7" t="s">
        <v>6899</v>
      </c>
      <c r="AK18" s="7">
        <v>6692641332</v>
      </c>
      <c r="AL18" s="7"/>
    </row>
    <row r="19" spans="1:38" ht="90">
      <c r="A19" s="426">
        <v>6018</v>
      </c>
      <c r="B19" s="47" t="s">
        <v>176</v>
      </c>
      <c r="C19" s="47" t="s">
        <v>2445</v>
      </c>
      <c r="D19" s="65" t="s">
        <v>6900</v>
      </c>
      <c r="E19" s="47" t="s">
        <v>166</v>
      </c>
      <c r="F19" s="65" t="s">
        <v>6900</v>
      </c>
      <c r="G19" s="7" t="s">
        <v>6871</v>
      </c>
      <c r="H19" s="7" t="s">
        <v>6901</v>
      </c>
      <c r="I19" s="7" t="s">
        <v>6783</v>
      </c>
      <c r="J19" s="7" t="s">
        <v>6886</v>
      </c>
      <c r="K19" s="7" t="s">
        <v>6902</v>
      </c>
      <c r="L19" s="7" t="s">
        <v>4318</v>
      </c>
      <c r="M19" s="7" t="s">
        <v>4319</v>
      </c>
      <c r="N19" s="47" t="s">
        <v>172</v>
      </c>
      <c r="O19" s="47" t="s">
        <v>5</v>
      </c>
      <c r="P19" s="207">
        <v>95662</v>
      </c>
      <c r="Q19" s="208" t="s">
        <v>4320</v>
      </c>
      <c r="R19" s="633">
        <v>38.672468377398197</v>
      </c>
      <c r="S19" s="633">
        <v>-121.41509570033</v>
      </c>
      <c r="T19" s="187">
        <v>30</v>
      </c>
      <c r="U19" s="124"/>
      <c r="W19" s="47" t="s">
        <v>6902</v>
      </c>
      <c r="X19" s="47" t="s">
        <v>6903</v>
      </c>
      <c r="Y19" s="7" t="s">
        <v>4321</v>
      </c>
      <c r="Z19" s="47" t="s">
        <v>172</v>
      </c>
      <c r="AA19" s="47" t="s">
        <v>5</v>
      </c>
      <c r="AB19" s="47" t="s">
        <v>174</v>
      </c>
      <c r="AC19" s="59">
        <v>44766</v>
      </c>
      <c r="AD19" s="7" t="s">
        <v>4322</v>
      </c>
      <c r="AE19" s="7" t="s">
        <v>6904</v>
      </c>
      <c r="AF19" s="7" t="s">
        <v>6905</v>
      </c>
      <c r="AG19" s="7"/>
      <c r="AH19" s="47">
        <f t="shared" si="0"/>
        <v>29</v>
      </c>
      <c r="AI19" s="7"/>
      <c r="AJ19" s="7"/>
      <c r="AK19" s="7"/>
      <c r="AL19" s="7"/>
    </row>
    <row r="20" spans="1:38" ht="90">
      <c r="A20" s="426">
        <v>6019</v>
      </c>
      <c r="B20" s="47" t="s">
        <v>176</v>
      </c>
      <c r="C20" s="47" t="s">
        <v>2445</v>
      </c>
      <c r="D20" s="65" t="s">
        <v>6906</v>
      </c>
      <c r="E20" s="47" t="s">
        <v>166</v>
      </c>
      <c r="F20" s="65" t="s">
        <v>6906</v>
      </c>
      <c r="G20" s="7" t="s">
        <v>6907</v>
      </c>
      <c r="H20" s="7" t="s">
        <v>6908</v>
      </c>
      <c r="I20" s="7" t="s">
        <v>6783</v>
      </c>
      <c r="J20" s="7" t="s">
        <v>6895</v>
      </c>
      <c r="K20" s="7" t="s">
        <v>6909</v>
      </c>
      <c r="L20" s="7" t="s">
        <v>6910</v>
      </c>
      <c r="M20" s="7" t="s">
        <v>770</v>
      </c>
      <c r="N20" s="47" t="s">
        <v>771</v>
      </c>
      <c r="O20" s="47" t="s">
        <v>5</v>
      </c>
      <c r="P20" s="207">
        <v>75201</v>
      </c>
      <c r="Q20" s="208" t="s">
        <v>6911</v>
      </c>
      <c r="R20" s="633">
        <v>32.790160158264896</v>
      </c>
      <c r="S20" s="633">
        <v>-96.803498673196302</v>
      </c>
      <c r="T20" s="187">
        <v>13</v>
      </c>
      <c r="U20" s="124"/>
      <c r="W20" s="47" t="s">
        <v>6909</v>
      </c>
      <c r="X20" s="47" t="s">
        <v>6906</v>
      </c>
      <c r="Y20" s="7" t="s">
        <v>770</v>
      </c>
      <c r="Z20" s="47" t="s">
        <v>771</v>
      </c>
      <c r="AA20" s="47" t="s">
        <v>5</v>
      </c>
      <c r="AB20" s="47" t="s">
        <v>174</v>
      </c>
      <c r="AC20" s="59">
        <v>44774</v>
      </c>
      <c r="AD20" s="7" t="s">
        <v>6912</v>
      </c>
      <c r="AE20" s="7"/>
      <c r="AF20" s="7" t="s">
        <v>6913</v>
      </c>
      <c r="AG20" s="441" t="s">
        <v>6914</v>
      </c>
      <c r="AH20" s="47">
        <f t="shared" si="0"/>
        <v>30</v>
      </c>
      <c r="AI20" s="7"/>
      <c r="AJ20" s="7"/>
      <c r="AK20" s="7"/>
      <c r="AL20" s="7"/>
    </row>
    <row r="21" spans="1:38" ht="106.5" customHeight="1">
      <c r="A21" s="426">
        <v>6020</v>
      </c>
      <c r="B21" s="61" t="s">
        <v>176</v>
      </c>
      <c r="C21" s="47" t="s">
        <v>2445</v>
      </c>
      <c r="D21" s="65" t="s">
        <v>7524</v>
      </c>
      <c r="E21" s="47" t="s">
        <v>178</v>
      </c>
      <c r="F21" s="7" t="s">
        <v>7525</v>
      </c>
      <c r="G21" s="7" t="s">
        <v>7526</v>
      </c>
      <c r="H21" s="7" t="s">
        <v>7527</v>
      </c>
      <c r="I21" s="7" t="s">
        <v>6783</v>
      </c>
      <c r="J21" s="7" t="s">
        <v>8194</v>
      </c>
      <c r="K21" s="640" t="s">
        <v>7528</v>
      </c>
      <c r="L21" s="7" t="s">
        <v>7529</v>
      </c>
      <c r="M21" s="7" t="s">
        <v>7530</v>
      </c>
      <c r="N21" s="47" t="s">
        <v>736</v>
      </c>
      <c r="O21" s="47" t="s">
        <v>5</v>
      </c>
      <c r="P21" s="207">
        <v>36526</v>
      </c>
      <c r="Q21" s="208" t="s">
        <v>7531</v>
      </c>
      <c r="R21" s="484">
        <v>30.656690000000001</v>
      </c>
      <c r="S21" s="484">
        <v>-87.860029999999995</v>
      </c>
      <c r="T21" s="187">
        <v>680</v>
      </c>
      <c r="U21" s="124"/>
      <c r="W21" s="640" t="s">
        <v>7532</v>
      </c>
      <c r="X21" s="7" t="s">
        <v>7524</v>
      </c>
      <c r="Y21" s="7" t="s">
        <v>7530</v>
      </c>
      <c r="Z21" s="47" t="s">
        <v>736</v>
      </c>
      <c r="AA21" s="47" t="s">
        <v>5</v>
      </c>
      <c r="AB21" s="187" t="s">
        <v>8166</v>
      </c>
      <c r="AC21" s="59" t="s">
        <v>8195</v>
      </c>
      <c r="AD21" s="640" t="s">
        <v>7532</v>
      </c>
      <c r="AE21" s="7"/>
      <c r="AF21" s="7" t="s">
        <v>8413</v>
      </c>
      <c r="AG21" s="640" t="s">
        <v>7532</v>
      </c>
      <c r="AH21" s="47">
        <f t="shared" si="0"/>
        <v>31</v>
      </c>
      <c r="AI21" s="7"/>
      <c r="AJ21" s="7"/>
      <c r="AK21" s="7"/>
      <c r="AL21" s="7" t="s">
        <v>7533</v>
      </c>
    </row>
    <row r="22" spans="1:38" ht="75">
      <c r="A22" s="426">
        <v>6021</v>
      </c>
      <c r="B22" s="47" t="s">
        <v>176</v>
      </c>
      <c r="C22" s="47" t="s">
        <v>2445</v>
      </c>
      <c r="D22" s="65" t="s">
        <v>6915</v>
      </c>
      <c r="E22" s="47" t="s">
        <v>166</v>
      </c>
      <c r="F22" s="7" t="s">
        <v>5962</v>
      </c>
      <c r="G22" s="7" t="s">
        <v>6907</v>
      </c>
      <c r="H22" s="7" t="s">
        <v>6838</v>
      </c>
      <c r="I22" s="7" t="s">
        <v>6916</v>
      </c>
      <c r="J22" s="7" t="s">
        <v>6895</v>
      </c>
      <c r="K22" s="7" t="s">
        <v>6917</v>
      </c>
      <c r="L22" s="7" t="s">
        <v>6918</v>
      </c>
      <c r="M22" s="7" t="s">
        <v>5962</v>
      </c>
      <c r="N22" s="47" t="s">
        <v>739</v>
      </c>
      <c r="O22" s="47" t="s">
        <v>5</v>
      </c>
      <c r="P22" s="207">
        <v>80204</v>
      </c>
      <c r="Q22" s="208" t="s">
        <v>6919</v>
      </c>
      <c r="R22" s="633">
        <v>39.7318188929084</v>
      </c>
      <c r="S22" s="633">
        <v>-105.02263611725201</v>
      </c>
      <c r="T22" s="187">
        <v>46</v>
      </c>
      <c r="U22" s="124">
        <v>10500</v>
      </c>
      <c r="V22" s="7" t="s">
        <v>6920</v>
      </c>
      <c r="W22" s="7" t="s">
        <v>6917</v>
      </c>
      <c r="X22" s="7" t="s">
        <v>6915</v>
      </c>
      <c r="Y22" s="7" t="s">
        <v>5962</v>
      </c>
      <c r="Z22" s="47" t="s">
        <v>739</v>
      </c>
      <c r="AA22" s="47" t="s">
        <v>5</v>
      </c>
      <c r="AB22" s="47" t="s">
        <v>174</v>
      </c>
      <c r="AC22" s="59">
        <v>44766</v>
      </c>
      <c r="AD22" s="7" t="s">
        <v>6921</v>
      </c>
      <c r="AE22" s="7" t="s">
        <v>6922</v>
      </c>
      <c r="AF22" s="7" t="s">
        <v>6923</v>
      </c>
      <c r="AG22" s="354" t="s">
        <v>6924</v>
      </c>
      <c r="AH22" s="47">
        <f t="shared" si="0"/>
        <v>8</v>
      </c>
      <c r="AI22" s="7"/>
      <c r="AJ22" s="7"/>
      <c r="AK22" s="7"/>
      <c r="AL22" s="7"/>
    </row>
    <row r="23" spans="1:38" s="1042" customFormat="1" ht="90">
      <c r="A23" s="1115">
        <v>6022</v>
      </c>
      <c r="B23" s="1116" t="s">
        <v>176</v>
      </c>
      <c r="C23" s="1116" t="s">
        <v>2445</v>
      </c>
      <c r="D23" s="1117" t="s">
        <v>4368</v>
      </c>
      <c r="E23" s="1116"/>
      <c r="F23" s="1117" t="s">
        <v>4368</v>
      </c>
      <c r="G23" s="1118" t="s">
        <v>7517</v>
      </c>
      <c r="H23" s="1118" t="s">
        <v>6782</v>
      </c>
      <c r="I23" s="1118" t="s">
        <v>6783</v>
      </c>
      <c r="J23" s="1118" t="s">
        <v>7542</v>
      </c>
      <c r="K23" s="1119" t="s">
        <v>4362</v>
      </c>
      <c r="L23" s="1118" t="s">
        <v>1047</v>
      </c>
      <c r="M23" s="1118" t="s">
        <v>5413</v>
      </c>
      <c r="N23" s="1116" t="s">
        <v>3887</v>
      </c>
      <c r="O23" s="1116" t="s">
        <v>5</v>
      </c>
      <c r="P23" s="1120" t="s">
        <v>1047</v>
      </c>
      <c r="Q23" s="1116" t="s">
        <v>1047</v>
      </c>
      <c r="R23" s="1116"/>
      <c r="S23" s="1116"/>
      <c r="T23" s="1120">
        <v>90</v>
      </c>
      <c r="U23" s="1118"/>
      <c r="V23" s="1118"/>
      <c r="W23" s="1119" t="s">
        <v>4362</v>
      </c>
      <c r="X23" s="1118" t="s">
        <v>4360</v>
      </c>
      <c r="Y23" s="1118" t="s">
        <v>4364</v>
      </c>
      <c r="Z23" s="1116" t="s">
        <v>4365</v>
      </c>
      <c r="AA23" s="1116" t="s">
        <v>5</v>
      </c>
      <c r="AB23" s="1116" t="s">
        <v>318</v>
      </c>
      <c r="AC23" s="1121">
        <v>45680</v>
      </c>
      <c r="AD23" s="1119" t="s">
        <v>8871</v>
      </c>
      <c r="AE23" s="1118"/>
      <c r="AF23" s="1118" t="s">
        <v>8872</v>
      </c>
      <c r="AG23" s="1118"/>
      <c r="AH23" s="1116">
        <v>31</v>
      </c>
      <c r="AI23" s="1118"/>
      <c r="AJ23" s="1118"/>
      <c r="AK23" s="1118"/>
      <c r="AL23" s="1118"/>
    </row>
    <row r="24" spans="1:38" ht="80.099999999999994" customHeight="1">
      <c r="A24" s="426">
        <v>6023</v>
      </c>
      <c r="B24" s="61" t="s">
        <v>201</v>
      </c>
      <c r="C24" s="47" t="s">
        <v>2445</v>
      </c>
      <c r="D24" s="65" t="s">
        <v>4360</v>
      </c>
      <c r="E24" s="47" t="s">
        <v>178</v>
      </c>
      <c r="F24" s="7" t="s">
        <v>6925</v>
      </c>
      <c r="G24" s="7" t="s">
        <v>6926</v>
      </c>
      <c r="H24" s="7" t="s">
        <v>6927</v>
      </c>
      <c r="I24" s="7" t="s">
        <v>6783</v>
      </c>
      <c r="J24" s="7" t="s">
        <v>6820</v>
      </c>
      <c r="K24" s="65" t="s">
        <v>4362</v>
      </c>
      <c r="M24" s="65" t="s">
        <v>5413</v>
      </c>
      <c r="N24" s="47" t="s">
        <v>3887</v>
      </c>
      <c r="O24" s="47" t="s">
        <v>5</v>
      </c>
      <c r="P24" s="126"/>
      <c r="Q24" s="47" t="s">
        <v>4367</v>
      </c>
      <c r="R24" s="593">
        <v>36.756871804606398</v>
      </c>
      <c r="S24" s="593">
        <v>-95.982193145242803</v>
      </c>
      <c r="T24" s="127" t="s">
        <v>9072</v>
      </c>
      <c r="U24" s="90"/>
      <c r="V24" s="187"/>
      <c r="W24" s="65" t="s">
        <v>4362</v>
      </c>
      <c r="X24" s="7" t="s">
        <v>4368</v>
      </c>
      <c r="Y24" s="7" t="s">
        <v>4364</v>
      </c>
      <c r="Z24" s="47" t="s">
        <v>4365</v>
      </c>
      <c r="AA24" s="47" t="s">
        <v>5</v>
      </c>
      <c r="AB24" s="47" t="s">
        <v>174</v>
      </c>
      <c r="AC24" s="59">
        <v>45242</v>
      </c>
      <c r="AD24" s="7" t="s">
        <v>6928</v>
      </c>
      <c r="AE24" s="7" t="s">
        <v>6929</v>
      </c>
      <c r="AF24" s="7" t="s">
        <v>6930</v>
      </c>
      <c r="AG24" s="354" t="s">
        <v>6931</v>
      </c>
      <c r="AH24" s="47">
        <f t="shared" ref="AH24:AH55" si="1">IF(LEN(TRIM(AF24))=0,0,LEN(TRIM(AF24))-LEN(SUBSTITUTE(AF24," ",""))+1)</f>
        <v>22</v>
      </c>
      <c r="AI24" s="7"/>
      <c r="AJ24" s="7"/>
      <c r="AK24" s="7"/>
      <c r="AL24" s="7"/>
    </row>
    <row r="25" spans="1:38" s="1042" customFormat="1" ht="71.099999999999994" customHeight="1">
      <c r="A25" s="1115">
        <v>6024</v>
      </c>
      <c r="B25" s="1029" t="s">
        <v>163</v>
      </c>
      <c r="C25" s="1030" t="s">
        <v>2445</v>
      </c>
      <c r="D25" s="1117" t="s">
        <v>8914</v>
      </c>
      <c r="E25" s="1116" t="s">
        <v>178</v>
      </c>
      <c r="F25" s="1118" t="s">
        <v>8915</v>
      </c>
      <c r="G25" s="1118" t="s">
        <v>7526</v>
      </c>
      <c r="H25" s="1118" t="s">
        <v>6809</v>
      </c>
      <c r="I25" s="1118" t="s">
        <v>6783</v>
      </c>
      <c r="J25" s="1118" t="s">
        <v>8917</v>
      </c>
      <c r="K25" s="1119" t="s">
        <v>8918</v>
      </c>
      <c r="L25" s="1045" t="s">
        <v>3114</v>
      </c>
      <c r="M25" s="1045" t="s">
        <v>1977</v>
      </c>
      <c r="N25" s="1030" t="s">
        <v>829</v>
      </c>
      <c r="O25" s="1030" t="s">
        <v>5</v>
      </c>
      <c r="P25" s="1122">
        <v>13760</v>
      </c>
      <c r="Q25" s="1123" t="s">
        <v>8916</v>
      </c>
      <c r="R25" s="1124">
        <v>42.108289918462503</v>
      </c>
      <c r="S25" s="1124">
        <v>-76.051256432864903</v>
      </c>
      <c r="T25" s="1125">
        <v>6</v>
      </c>
      <c r="U25" s="1126">
        <v>120</v>
      </c>
      <c r="V25" s="1118" t="s">
        <v>7063</v>
      </c>
      <c r="W25" s="1119" t="s">
        <v>8918</v>
      </c>
      <c r="X25" s="1118" t="s">
        <v>8914</v>
      </c>
      <c r="Y25" s="1118" t="s">
        <v>5025</v>
      </c>
      <c r="Z25" s="1116" t="s">
        <v>829</v>
      </c>
      <c r="AA25" s="1116" t="s">
        <v>5</v>
      </c>
      <c r="AB25" s="1116" t="s">
        <v>8245</v>
      </c>
      <c r="AC25" s="1121">
        <v>45688</v>
      </c>
      <c r="AD25" s="1127" t="s">
        <v>319</v>
      </c>
      <c r="AE25" s="1118"/>
      <c r="AF25" s="1128" t="s">
        <v>8921</v>
      </c>
      <c r="AG25" s="1118"/>
      <c r="AH25" s="1030">
        <f t="shared" si="1"/>
        <v>25</v>
      </c>
      <c r="AI25" s="1118" t="s">
        <v>8919</v>
      </c>
      <c r="AJ25" s="1118" t="s">
        <v>8920</v>
      </c>
      <c r="AK25" s="1118" t="s">
        <v>8916</v>
      </c>
      <c r="AL25" s="1118"/>
    </row>
    <row r="26" spans="1:38" ht="90">
      <c r="A26" s="426">
        <v>6025</v>
      </c>
      <c r="B26" s="47" t="s">
        <v>176</v>
      </c>
      <c r="C26" s="47" t="s">
        <v>2445</v>
      </c>
      <c r="D26" s="65" t="s">
        <v>6932</v>
      </c>
      <c r="E26" s="47" t="s">
        <v>178</v>
      </c>
      <c r="F26" s="7" t="s">
        <v>6933</v>
      </c>
      <c r="G26" s="7" t="s">
        <v>6794</v>
      </c>
      <c r="H26" s="7" t="s">
        <v>6838</v>
      </c>
      <c r="I26" s="7" t="s">
        <v>6783</v>
      </c>
      <c r="J26" s="7" t="s">
        <v>6783</v>
      </c>
      <c r="K26" s="7" t="s">
        <v>6934</v>
      </c>
      <c r="L26" s="7" t="s">
        <v>6935</v>
      </c>
      <c r="M26" s="7" t="s">
        <v>3268</v>
      </c>
      <c r="N26" s="47" t="s">
        <v>870</v>
      </c>
      <c r="O26" s="47" t="s">
        <v>5</v>
      </c>
      <c r="P26" s="207">
        <v>30339</v>
      </c>
      <c r="Q26" s="208" t="s">
        <v>6936</v>
      </c>
      <c r="R26" s="633">
        <v>33.9022007212793</v>
      </c>
      <c r="S26" s="633">
        <v>-84.459543475760697</v>
      </c>
      <c r="T26" s="187">
        <v>20</v>
      </c>
      <c r="U26" s="124">
        <v>3838</v>
      </c>
      <c r="V26" s="7" t="s">
        <v>774</v>
      </c>
      <c r="W26" s="7" t="s">
        <v>6934</v>
      </c>
      <c r="X26" s="47" t="s">
        <v>6937</v>
      </c>
      <c r="Y26" s="7" t="s">
        <v>3268</v>
      </c>
      <c r="Z26" s="47" t="s">
        <v>870</v>
      </c>
      <c r="AA26" s="47" t="s">
        <v>5</v>
      </c>
      <c r="AB26" s="47" t="s">
        <v>174</v>
      </c>
      <c r="AC26" s="59">
        <v>44766</v>
      </c>
      <c r="AD26" s="7" t="s">
        <v>6938</v>
      </c>
      <c r="AE26" s="7" t="s">
        <v>6939</v>
      </c>
      <c r="AF26" s="7" t="s">
        <v>6940</v>
      </c>
      <c r="AG26" s="354" t="s">
        <v>6934</v>
      </c>
      <c r="AH26" s="47">
        <f t="shared" si="1"/>
        <v>10</v>
      </c>
      <c r="AI26" s="7"/>
      <c r="AJ26" s="7"/>
      <c r="AK26" s="7"/>
      <c r="AL26" s="7"/>
    </row>
    <row r="27" spans="1:38" ht="90">
      <c r="A27" s="426">
        <v>6026</v>
      </c>
      <c r="B27" s="61" t="s">
        <v>176</v>
      </c>
      <c r="C27" s="47" t="s">
        <v>2445</v>
      </c>
      <c r="D27" s="65" t="s">
        <v>6932</v>
      </c>
      <c r="E27" s="47" t="s">
        <v>178</v>
      </c>
      <c r="F27" s="7" t="s">
        <v>6941</v>
      </c>
      <c r="G27" s="7" t="s">
        <v>6794</v>
      </c>
      <c r="H27" s="7" t="s">
        <v>6838</v>
      </c>
      <c r="I27" s="7" t="s">
        <v>6783</v>
      </c>
      <c r="J27" s="7" t="s">
        <v>6783</v>
      </c>
      <c r="K27" s="7" t="s">
        <v>6934</v>
      </c>
      <c r="L27" s="7" t="s">
        <v>6942</v>
      </c>
      <c r="M27" s="7" t="s">
        <v>220</v>
      </c>
      <c r="N27" s="47" t="s">
        <v>217</v>
      </c>
      <c r="O27" s="47" t="s">
        <v>5</v>
      </c>
      <c r="P27" s="207" t="s">
        <v>6943</v>
      </c>
      <c r="Q27" s="208" t="s">
        <v>6944</v>
      </c>
      <c r="R27" s="633">
        <v>43.768562290512797</v>
      </c>
      <c r="S27" s="633">
        <v>-79.413193575451004</v>
      </c>
      <c r="T27" s="187">
        <v>10</v>
      </c>
      <c r="U27" s="124"/>
      <c r="W27" s="7" t="s">
        <v>6934</v>
      </c>
      <c r="X27" s="47" t="s">
        <v>6937</v>
      </c>
      <c r="Y27" s="7" t="s">
        <v>220</v>
      </c>
      <c r="Z27" s="47" t="s">
        <v>217</v>
      </c>
      <c r="AA27" s="47" t="s">
        <v>6</v>
      </c>
      <c r="AB27" s="47" t="s">
        <v>174</v>
      </c>
      <c r="AC27" s="59">
        <v>44766</v>
      </c>
      <c r="AD27" s="7" t="s">
        <v>6938</v>
      </c>
      <c r="AE27" s="7" t="s">
        <v>6945</v>
      </c>
      <c r="AF27" s="7" t="s">
        <v>6940</v>
      </c>
      <c r="AG27" s="354" t="s">
        <v>6934</v>
      </c>
      <c r="AH27" s="47">
        <f t="shared" si="1"/>
        <v>10</v>
      </c>
      <c r="AI27" s="7"/>
      <c r="AJ27" s="7"/>
      <c r="AK27" s="7"/>
      <c r="AL27" s="7"/>
    </row>
    <row r="28" spans="1:38" ht="60">
      <c r="A28" s="426">
        <v>6027</v>
      </c>
      <c r="B28" s="47" t="s">
        <v>176</v>
      </c>
      <c r="C28" s="47" t="s">
        <v>2445</v>
      </c>
      <c r="D28" s="65" t="s">
        <v>6946</v>
      </c>
      <c r="E28" s="47" t="s">
        <v>178</v>
      </c>
      <c r="F28" s="7" t="s">
        <v>6946</v>
      </c>
      <c r="G28" s="7" t="s">
        <v>6907</v>
      </c>
      <c r="H28" s="7" t="s">
        <v>6838</v>
      </c>
      <c r="I28" s="7" t="s">
        <v>6947</v>
      </c>
      <c r="J28" s="7" t="s">
        <v>6783</v>
      </c>
      <c r="K28" s="7" t="s">
        <v>6948</v>
      </c>
      <c r="L28" s="7" t="s">
        <v>6949</v>
      </c>
      <c r="M28" s="7" t="s">
        <v>6950</v>
      </c>
      <c r="N28" s="47" t="s">
        <v>908</v>
      </c>
      <c r="O28" s="47" t="s">
        <v>5</v>
      </c>
      <c r="P28" s="207">
        <v>41017</v>
      </c>
      <c r="Q28" s="208" t="s">
        <v>6951</v>
      </c>
      <c r="R28" s="633">
        <v>39.037270244458703</v>
      </c>
      <c r="S28" s="633">
        <v>-84.534015677677999</v>
      </c>
      <c r="T28" s="187">
        <v>350</v>
      </c>
      <c r="U28" s="124"/>
      <c r="W28" s="7" t="s">
        <v>6948</v>
      </c>
      <c r="X28" s="7" t="s">
        <v>6952</v>
      </c>
      <c r="Y28" s="7" t="s">
        <v>6950</v>
      </c>
      <c r="Z28" s="47" t="s">
        <v>908</v>
      </c>
      <c r="AA28" s="47" t="s">
        <v>5</v>
      </c>
      <c r="AB28" s="47" t="s">
        <v>174</v>
      </c>
      <c r="AC28" s="59">
        <v>44437</v>
      </c>
      <c r="AD28" s="7" t="s">
        <v>6953</v>
      </c>
      <c r="AE28" s="7"/>
      <c r="AF28" s="7" t="s">
        <v>6954</v>
      </c>
      <c r="AG28" s="354" t="s">
        <v>6955</v>
      </c>
      <c r="AH28" s="47">
        <f t="shared" si="1"/>
        <v>7</v>
      </c>
      <c r="AI28" s="7"/>
      <c r="AJ28" s="7"/>
      <c r="AK28" s="7"/>
      <c r="AL28" s="7"/>
    </row>
    <row r="29" spans="1:38" ht="75">
      <c r="A29" s="426">
        <v>6028</v>
      </c>
      <c r="B29" s="61" t="s">
        <v>176</v>
      </c>
      <c r="C29" s="47" t="s">
        <v>2445</v>
      </c>
      <c r="D29" s="65" t="s">
        <v>6956</v>
      </c>
      <c r="E29" s="47" t="s">
        <v>178</v>
      </c>
      <c r="F29" s="7" t="s">
        <v>6963</v>
      </c>
      <c r="G29" s="7" t="s">
        <v>6907</v>
      </c>
      <c r="H29" s="7" t="s">
        <v>6838</v>
      </c>
      <c r="I29" s="7" t="s">
        <v>6947</v>
      </c>
      <c r="J29" s="7" t="s">
        <v>6783</v>
      </c>
      <c r="K29" s="7" t="s">
        <v>6959</v>
      </c>
      <c r="L29" s="7" t="s">
        <v>6964</v>
      </c>
      <c r="M29" s="7" t="s">
        <v>6963</v>
      </c>
      <c r="N29" s="47" t="s">
        <v>444</v>
      </c>
      <c r="O29" s="47" t="s">
        <v>5</v>
      </c>
      <c r="P29" s="207">
        <v>48393</v>
      </c>
      <c r="Q29" s="208" t="s">
        <v>6961</v>
      </c>
      <c r="R29" s="633">
        <v>42.525225338876403</v>
      </c>
      <c r="S29" s="633">
        <v>-83.565064118477594</v>
      </c>
      <c r="T29" s="187">
        <v>80</v>
      </c>
      <c r="U29" s="124">
        <v>22680</v>
      </c>
      <c r="V29" s="7" t="s">
        <v>774</v>
      </c>
      <c r="W29" s="47" t="s">
        <v>6959</v>
      </c>
      <c r="X29" s="47" t="s">
        <v>6956</v>
      </c>
      <c r="Y29" s="7" t="s">
        <v>189</v>
      </c>
      <c r="Z29" s="47" t="s">
        <v>190</v>
      </c>
      <c r="AA29" s="47" t="s">
        <v>5</v>
      </c>
      <c r="AB29" s="47" t="s">
        <v>572</v>
      </c>
      <c r="AC29" s="59">
        <v>45118</v>
      </c>
      <c r="AD29" s="7" t="s">
        <v>6965</v>
      </c>
      <c r="AE29" s="7" t="s">
        <v>6966</v>
      </c>
      <c r="AF29" s="7" t="s">
        <v>6962</v>
      </c>
      <c r="AG29" s="7"/>
      <c r="AH29" s="47">
        <f t="shared" si="1"/>
        <v>25</v>
      </c>
      <c r="AI29" s="7"/>
      <c r="AJ29" s="7"/>
      <c r="AK29" s="7"/>
      <c r="AL29" s="7"/>
    </row>
    <row r="30" spans="1:38" ht="111" customHeight="1">
      <c r="A30" s="426">
        <v>6029</v>
      </c>
      <c r="B30" s="47" t="s">
        <v>176</v>
      </c>
      <c r="C30" s="47" t="s">
        <v>2445</v>
      </c>
      <c r="D30" s="65" t="s">
        <v>6956</v>
      </c>
      <c r="E30" s="47" t="s">
        <v>178</v>
      </c>
      <c r="F30" s="7" t="s">
        <v>6963</v>
      </c>
      <c r="G30" s="7" t="s">
        <v>6926</v>
      </c>
      <c r="H30" s="7" t="s">
        <v>6838</v>
      </c>
      <c r="I30" s="7" t="s">
        <v>6783</v>
      </c>
      <c r="J30" s="7" t="s">
        <v>6820</v>
      </c>
      <c r="K30" s="7" t="s">
        <v>6959</v>
      </c>
      <c r="L30" s="7" t="s">
        <v>6964</v>
      </c>
      <c r="M30" s="7" t="s">
        <v>6963</v>
      </c>
      <c r="N30" s="47" t="s">
        <v>444</v>
      </c>
      <c r="O30" s="47" t="s">
        <v>5</v>
      </c>
      <c r="P30" s="207">
        <v>48393</v>
      </c>
      <c r="Q30" s="208" t="s">
        <v>6961</v>
      </c>
      <c r="R30" s="633">
        <v>42.525225338876403</v>
      </c>
      <c r="S30" s="633">
        <v>-83.565064118477594</v>
      </c>
      <c r="T30" s="187">
        <v>80</v>
      </c>
      <c r="U30" s="124">
        <v>22680</v>
      </c>
      <c r="V30" s="7" t="s">
        <v>774</v>
      </c>
      <c r="W30" s="47" t="s">
        <v>6959</v>
      </c>
      <c r="X30" s="47" t="s">
        <v>6956</v>
      </c>
      <c r="Y30" s="7" t="s">
        <v>189</v>
      </c>
      <c r="Z30" s="47" t="s">
        <v>190</v>
      </c>
      <c r="AA30" s="47" t="s">
        <v>5</v>
      </c>
      <c r="AB30" s="47" t="s">
        <v>572</v>
      </c>
      <c r="AC30" s="59">
        <v>45118</v>
      </c>
      <c r="AD30" s="7" t="s">
        <v>6967</v>
      </c>
      <c r="AE30" s="7" t="s">
        <v>6966</v>
      </c>
      <c r="AF30" s="7" t="s">
        <v>6962</v>
      </c>
      <c r="AG30" s="354" t="s">
        <v>6959</v>
      </c>
      <c r="AH30" s="47">
        <f t="shared" si="1"/>
        <v>25</v>
      </c>
      <c r="AI30" s="7"/>
      <c r="AJ30" s="7"/>
      <c r="AK30" s="7"/>
      <c r="AL30" s="7"/>
    </row>
    <row r="31" spans="1:38" ht="65.099999999999994" customHeight="1">
      <c r="A31" s="426">
        <v>6030</v>
      </c>
      <c r="B31" s="47" t="s">
        <v>176</v>
      </c>
      <c r="C31" s="47" t="s">
        <v>2445</v>
      </c>
      <c r="D31" s="65" t="s">
        <v>6956</v>
      </c>
      <c r="E31" s="47" t="s">
        <v>178</v>
      </c>
      <c r="F31" s="7" t="s">
        <v>6968</v>
      </c>
      <c r="G31" s="7" t="s">
        <v>6907</v>
      </c>
      <c r="H31" s="7" t="s">
        <v>6838</v>
      </c>
      <c r="I31" s="7" t="s">
        <v>6783</v>
      </c>
      <c r="J31" s="7" t="s">
        <v>6895</v>
      </c>
      <c r="K31" s="7" t="s">
        <v>6959</v>
      </c>
      <c r="L31" s="7" t="s">
        <v>6969</v>
      </c>
      <c r="M31" s="7" t="s">
        <v>6968</v>
      </c>
      <c r="N31" s="47" t="s">
        <v>1089</v>
      </c>
      <c r="O31" s="47" t="s">
        <v>5</v>
      </c>
      <c r="P31" s="207">
        <v>85204</v>
      </c>
      <c r="Q31" s="208" t="s">
        <v>6961</v>
      </c>
      <c r="R31" s="633">
        <v>33.384092780152798</v>
      </c>
      <c r="S31" s="633">
        <v>-111.816832073686</v>
      </c>
      <c r="T31" s="187">
        <v>73</v>
      </c>
      <c r="U31" s="124"/>
      <c r="W31" s="47" t="s">
        <v>6959</v>
      </c>
      <c r="X31" s="47" t="s">
        <v>6956</v>
      </c>
      <c r="Y31" s="7" t="s">
        <v>189</v>
      </c>
      <c r="Z31" s="47" t="s">
        <v>190</v>
      </c>
      <c r="AA31" s="47" t="s">
        <v>5</v>
      </c>
      <c r="AB31" s="47" t="s">
        <v>572</v>
      </c>
      <c r="AC31" s="59">
        <v>45118</v>
      </c>
      <c r="AD31" s="7" t="s">
        <v>6965</v>
      </c>
      <c r="AE31" s="7" t="s">
        <v>6970</v>
      </c>
      <c r="AF31" s="7" t="s">
        <v>6962</v>
      </c>
      <c r="AG31" s="354" t="s">
        <v>6959</v>
      </c>
      <c r="AH31" s="47">
        <f t="shared" si="1"/>
        <v>25</v>
      </c>
      <c r="AI31" s="7"/>
      <c r="AJ31" s="7"/>
      <c r="AK31" s="7"/>
      <c r="AL31" s="7"/>
    </row>
    <row r="32" spans="1:38" ht="120">
      <c r="A32" s="426">
        <v>6031</v>
      </c>
      <c r="B32" s="47" t="s">
        <v>201</v>
      </c>
      <c r="C32" s="47" t="s">
        <v>2445</v>
      </c>
      <c r="D32" s="65" t="s">
        <v>6956</v>
      </c>
      <c r="E32" s="47" t="s">
        <v>178</v>
      </c>
      <c r="F32" s="7" t="s">
        <v>6957</v>
      </c>
      <c r="G32" s="7" t="s">
        <v>6871</v>
      </c>
      <c r="H32" s="7" t="s">
        <v>6838</v>
      </c>
      <c r="I32" s="7" t="s">
        <v>6783</v>
      </c>
      <c r="J32" s="7" t="s">
        <v>6886</v>
      </c>
      <c r="K32" s="7" t="s">
        <v>6959</v>
      </c>
      <c r="M32" s="7" t="s">
        <v>6971</v>
      </c>
      <c r="N32" s="47" t="s">
        <v>1089</v>
      </c>
      <c r="O32" s="47" t="s">
        <v>5</v>
      </c>
      <c r="P32" s="207">
        <v>85128</v>
      </c>
      <c r="Q32" s="208" t="s">
        <v>6972</v>
      </c>
      <c r="R32" s="643">
        <v>32.759399999999999</v>
      </c>
      <c r="S32" s="642">
        <v>-111.612522</v>
      </c>
      <c r="T32" s="187" t="s">
        <v>9151</v>
      </c>
      <c r="U32" s="124"/>
      <c r="W32" s="47" t="s">
        <v>6959</v>
      </c>
      <c r="X32" s="47" t="s">
        <v>6956</v>
      </c>
      <c r="Y32" s="7" t="s">
        <v>189</v>
      </c>
      <c r="Z32" s="47" t="s">
        <v>190</v>
      </c>
      <c r="AA32" s="47" t="s">
        <v>5</v>
      </c>
      <c r="AB32" s="47" t="s">
        <v>572</v>
      </c>
      <c r="AC32" s="59">
        <v>45118</v>
      </c>
      <c r="AD32" s="7" t="s">
        <v>6973</v>
      </c>
      <c r="AE32" s="7" t="s">
        <v>6974</v>
      </c>
      <c r="AF32" s="7" t="s">
        <v>6962</v>
      </c>
      <c r="AG32" s="354" t="s">
        <v>6959</v>
      </c>
      <c r="AH32" s="47">
        <f t="shared" si="1"/>
        <v>25</v>
      </c>
      <c r="AI32" s="7"/>
      <c r="AJ32" s="7"/>
      <c r="AK32" s="7"/>
      <c r="AL32" s="7"/>
    </row>
    <row r="33" spans="1:38" ht="60">
      <c r="A33" s="426">
        <v>6032</v>
      </c>
      <c r="B33" s="47" t="s">
        <v>176</v>
      </c>
      <c r="C33" s="47" t="s">
        <v>2445</v>
      </c>
      <c r="D33" s="65" t="s">
        <v>6956</v>
      </c>
      <c r="E33" s="47" t="s">
        <v>178</v>
      </c>
      <c r="F33" s="7" t="s">
        <v>1267</v>
      </c>
      <c r="G33" s="7" t="s">
        <v>6794</v>
      </c>
      <c r="H33" s="7" t="s">
        <v>6838</v>
      </c>
      <c r="I33" s="7" t="s">
        <v>6783</v>
      </c>
      <c r="J33" s="7" t="s">
        <v>6783</v>
      </c>
      <c r="K33" s="7" t="s">
        <v>6959</v>
      </c>
      <c r="L33" s="7" t="s">
        <v>6975</v>
      </c>
      <c r="M33" s="7" t="s">
        <v>189</v>
      </c>
      <c r="N33" s="47" t="s">
        <v>190</v>
      </c>
      <c r="O33" s="47" t="s">
        <v>5</v>
      </c>
      <c r="P33" s="207">
        <v>28211</v>
      </c>
      <c r="Q33" s="208" t="s">
        <v>6976</v>
      </c>
      <c r="R33" s="633" t="s">
        <v>6977</v>
      </c>
      <c r="S33" s="633">
        <v>-80.830627746100603</v>
      </c>
      <c r="T33" s="187">
        <v>113</v>
      </c>
      <c r="U33" s="124"/>
      <c r="W33" s="47" t="s">
        <v>6959</v>
      </c>
      <c r="X33" s="47" t="s">
        <v>6956</v>
      </c>
      <c r="Y33" s="7" t="s">
        <v>189</v>
      </c>
      <c r="Z33" s="47" t="s">
        <v>190</v>
      </c>
      <c r="AA33" s="47" t="s">
        <v>5</v>
      </c>
      <c r="AB33" s="47" t="s">
        <v>572</v>
      </c>
      <c r="AC33" s="59">
        <v>45118</v>
      </c>
      <c r="AD33" s="7" t="s">
        <v>6978</v>
      </c>
      <c r="AE33" s="7" t="s">
        <v>6974</v>
      </c>
      <c r="AF33" s="7" t="s">
        <v>6962</v>
      </c>
      <c r="AG33" s="354" t="s">
        <v>6959</v>
      </c>
      <c r="AH33" s="47">
        <f t="shared" si="1"/>
        <v>25</v>
      </c>
      <c r="AI33" s="7"/>
      <c r="AJ33" s="7"/>
      <c r="AK33" s="7"/>
      <c r="AL33" s="7"/>
    </row>
    <row r="34" spans="1:38" ht="131.1" customHeight="1">
      <c r="A34" s="426">
        <v>6033</v>
      </c>
      <c r="B34" s="47" t="s">
        <v>176</v>
      </c>
      <c r="C34" s="47" t="s">
        <v>2445</v>
      </c>
      <c r="D34" s="65" t="s">
        <v>6956</v>
      </c>
      <c r="E34" s="47" t="s">
        <v>178</v>
      </c>
      <c r="F34" s="7" t="s">
        <v>6979</v>
      </c>
      <c r="G34" s="7" t="s">
        <v>6907</v>
      </c>
      <c r="H34" s="7" t="s">
        <v>6908</v>
      </c>
      <c r="I34" s="7" t="s">
        <v>6783</v>
      </c>
      <c r="J34" s="7" t="s">
        <v>6895</v>
      </c>
      <c r="K34" s="7" t="s">
        <v>6959</v>
      </c>
      <c r="L34" s="7" t="s">
        <v>6980</v>
      </c>
      <c r="M34" s="7" t="s">
        <v>6981</v>
      </c>
      <c r="N34" s="47" t="s">
        <v>6824</v>
      </c>
      <c r="O34" s="47" t="s">
        <v>5</v>
      </c>
      <c r="P34" s="207">
        <v>43105</v>
      </c>
      <c r="Q34" s="208" t="s">
        <v>6982</v>
      </c>
      <c r="R34" s="633">
        <v>39.842530454816703</v>
      </c>
      <c r="S34" s="633">
        <v>-82.566701001721398</v>
      </c>
      <c r="T34" s="187">
        <v>70</v>
      </c>
      <c r="U34" s="124"/>
      <c r="W34" s="47" t="s">
        <v>6959</v>
      </c>
      <c r="X34" s="47" t="s">
        <v>6956</v>
      </c>
      <c r="Y34" s="7" t="s">
        <v>189</v>
      </c>
      <c r="Z34" s="47" t="s">
        <v>190</v>
      </c>
      <c r="AA34" s="47" t="s">
        <v>5</v>
      </c>
      <c r="AB34" s="47" t="s">
        <v>572</v>
      </c>
      <c r="AC34" s="59">
        <v>45118</v>
      </c>
      <c r="AD34" s="7" t="s">
        <v>6983</v>
      </c>
      <c r="AE34" s="7" t="s">
        <v>6984</v>
      </c>
      <c r="AF34" s="7" t="s">
        <v>6962</v>
      </c>
      <c r="AG34" s="354" t="s">
        <v>6959</v>
      </c>
      <c r="AH34" s="47">
        <f t="shared" si="1"/>
        <v>25</v>
      </c>
      <c r="AI34" s="7"/>
      <c r="AJ34" s="7"/>
      <c r="AK34" s="7"/>
      <c r="AL34" s="7"/>
    </row>
    <row r="35" spans="1:38" ht="36.950000000000003" customHeight="1">
      <c r="A35" s="426">
        <v>6034</v>
      </c>
      <c r="B35" s="47" t="s">
        <v>176</v>
      </c>
      <c r="C35" s="47" t="s">
        <v>2445</v>
      </c>
      <c r="D35" s="65" t="s">
        <v>6956</v>
      </c>
      <c r="E35" s="47" t="s">
        <v>178</v>
      </c>
      <c r="F35" s="7" t="s">
        <v>6985</v>
      </c>
      <c r="G35" s="7" t="s">
        <v>6907</v>
      </c>
      <c r="H35" s="7" t="s">
        <v>6908</v>
      </c>
      <c r="I35" s="7" t="s">
        <v>6783</v>
      </c>
      <c r="J35" s="7" t="s">
        <v>6895</v>
      </c>
      <c r="K35" s="7" t="s">
        <v>6959</v>
      </c>
      <c r="L35" s="7" t="s">
        <v>6986</v>
      </c>
      <c r="M35" s="7" t="s">
        <v>6987</v>
      </c>
      <c r="N35" s="47" t="s">
        <v>172</v>
      </c>
      <c r="O35" s="47" t="s">
        <v>5</v>
      </c>
      <c r="P35" s="207">
        <v>92821</v>
      </c>
      <c r="Q35" s="208" t="s">
        <v>6988</v>
      </c>
      <c r="R35" s="633">
        <v>33.853340229804999</v>
      </c>
      <c r="S35" s="633">
        <v>-117.91777579998499</v>
      </c>
      <c r="T35" s="187">
        <v>33</v>
      </c>
      <c r="U35" s="124"/>
      <c r="W35" s="47" t="s">
        <v>6959</v>
      </c>
      <c r="X35" s="47" t="s">
        <v>6956</v>
      </c>
      <c r="Y35" s="7" t="s">
        <v>189</v>
      </c>
      <c r="Z35" s="47" t="s">
        <v>190</v>
      </c>
      <c r="AA35" s="47" t="s">
        <v>5</v>
      </c>
      <c r="AB35" s="47" t="s">
        <v>572</v>
      </c>
      <c r="AC35" s="59">
        <v>45118</v>
      </c>
      <c r="AD35" s="7" t="s">
        <v>6989</v>
      </c>
      <c r="AE35" s="7" t="s">
        <v>6990</v>
      </c>
      <c r="AF35" s="7" t="s">
        <v>6962</v>
      </c>
      <c r="AG35" s="354" t="s">
        <v>6959</v>
      </c>
      <c r="AH35" s="47">
        <f t="shared" si="1"/>
        <v>25</v>
      </c>
      <c r="AI35" s="7"/>
      <c r="AJ35" s="7"/>
      <c r="AK35" s="7"/>
      <c r="AL35" s="7"/>
    </row>
    <row r="36" spans="1:38" ht="59.1" customHeight="1">
      <c r="A36" s="426">
        <v>6035</v>
      </c>
      <c r="B36" s="47" t="s">
        <v>176</v>
      </c>
      <c r="C36" s="47" t="s">
        <v>2445</v>
      </c>
      <c r="D36" s="65" t="s">
        <v>6956</v>
      </c>
      <c r="E36" s="47" t="s">
        <v>178</v>
      </c>
      <c r="F36" s="7" t="s">
        <v>6991</v>
      </c>
      <c r="G36" s="7" t="s">
        <v>6926</v>
      </c>
      <c r="H36" s="7" t="s">
        <v>6908</v>
      </c>
      <c r="I36" s="7" t="s">
        <v>6783</v>
      </c>
      <c r="J36" s="7" t="s">
        <v>6820</v>
      </c>
      <c r="K36" s="7" t="s">
        <v>6959</v>
      </c>
      <c r="L36" s="7" t="s">
        <v>6992</v>
      </c>
      <c r="M36" s="7" t="s">
        <v>6889</v>
      </c>
      <c r="N36" s="47" t="s">
        <v>6824</v>
      </c>
      <c r="O36" s="47" t="s">
        <v>5</v>
      </c>
      <c r="P36" s="207">
        <v>43130</v>
      </c>
      <c r="Q36" s="208" t="s">
        <v>6982</v>
      </c>
      <c r="R36" s="633">
        <v>39.712378991967498</v>
      </c>
      <c r="S36" s="633">
        <v>-82.544833786378703</v>
      </c>
      <c r="T36" s="187">
        <v>100</v>
      </c>
      <c r="U36" s="124">
        <v>1800</v>
      </c>
      <c r="V36" s="7" t="s">
        <v>774</v>
      </c>
      <c r="W36" s="47" t="s">
        <v>6959</v>
      </c>
      <c r="X36" s="47" t="s">
        <v>6956</v>
      </c>
      <c r="Y36" s="7" t="s">
        <v>189</v>
      </c>
      <c r="Z36" s="47" t="s">
        <v>190</v>
      </c>
      <c r="AA36" s="47" t="s">
        <v>5</v>
      </c>
      <c r="AB36" s="47" t="s">
        <v>572</v>
      </c>
      <c r="AC36" s="59">
        <v>45118</v>
      </c>
      <c r="AD36" s="7" t="s">
        <v>6993</v>
      </c>
      <c r="AE36" s="7" t="s">
        <v>6994</v>
      </c>
      <c r="AF36" s="7" t="s">
        <v>6962</v>
      </c>
      <c r="AG36" s="354" t="s">
        <v>6959</v>
      </c>
      <c r="AH36" s="47">
        <f t="shared" si="1"/>
        <v>25</v>
      </c>
      <c r="AI36" s="7"/>
      <c r="AJ36" s="7"/>
      <c r="AK36" s="7"/>
      <c r="AL36" s="7"/>
    </row>
    <row r="37" spans="1:38" ht="69.95" customHeight="1">
      <c r="A37" s="426">
        <v>6036</v>
      </c>
      <c r="B37" s="61" t="s">
        <v>201</v>
      </c>
      <c r="C37" s="47" t="s">
        <v>2445</v>
      </c>
      <c r="D37" s="65" t="s">
        <v>6956</v>
      </c>
      <c r="E37" s="47" t="s">
        <v>178</v>
      </c>
      <c r="F37" s="7" t="s">
        <v>6991</v>
      </c>
      <c r="G37" s="7" t="s">
        <v>6926</v>
      </c>
      <c r="H37" s="7" t="s">
        <v>6908</v>
      </c>
      <c r="I37" s="7" t="s">
        <v>6783</v>
      </c>
      <c r="J37" s="7" t="s">
        <v>6851</v>
      </c>
      <c r="K37" s="7" t="s">
        <v>6959</v>
      </c>
      <c r="L37" s="7" t="s">
        <v>6992</v>
      </c>
      <c r="M37" s="7" t="s">
        <v>6889</v>
      </c>
      <c r="N37" s="47" t="s">
        <v>6824</v>
      </c>
      <c r="O37" s="47" t="s">
        <v>5</v>
      </c>
      <c r="P37" s="207">
        <v>43130</v>
      </c>
      <c r="Q37" s="208" t="s">
        <v>6982</v>
      </c>
      <c r="R37" s="633">
        <v>39.712378991967498</v>
      </c>
      <c r="S37" s="633">
        <v>-82.544833786378703</v>
      </c>
      <c r="T37" s="187" t="s">
        <v>9083</v>
      </c>
      <c r="U37" s="124">
        <v>10000</v>
      </c>
      <c r="V37" s="7" t="s">
        <v>774</v>
      </c>
      <c r="W37" s="47" t="s">
        <v>6959</v>
      </c>
      <c r="X37" s="47" t="s">
        <v>6956</v>
      </c>
      <c r="Y37" s="7" t="s">
        <v>189</v>
      </c>
      <c r="Z37" s="47" t="s">
        <v>190</v>
      </c>
      <c r="AA37" s="47" t="s">
        <v>5</v>
      </c>
      <c r="AB37" s="47" t="s">
        <v>572</v>
      </c>
      <c r="AC37" s="59">
        <v>45118</v>
      </c>
      <c r="AD37" s="1" t="s">
        <v>6995</v>
      </c>
      <c r="AE37" s="7" t="s">
        <v>6996</v>
      </c>
      <c r="AF37" s="7" t="s">
        <v>6962</v>
      </c>
      <c r="AG37" s="354" t="s">
        <v>6959</v>
      </c>
      <c r="AH37" s="47">
        <f t="shared" si="1"/>
        <v>25</v>
      </c>
      <c r="AI37" s="7"/>
      <c r="AJ37" s="7"/>
      <c r="AK37" s="7"/>
      <c r="AL37" s="7"/>
    </row>
    <row r="38" spans="1:38" ht="90">
      <c r="A38" s="426">
        <v>6037</v>
      </c>
      <c r="B38" s="47" t="s">
        <v>176</v>
      </c>
      <c r="C38" s="47" t="s">
        <v>2445</v>
      </c>
      <c r="D38" s="65" t="s">
        <v>6956</v>
      </c>
      <c r="E38" s="47" t="s">
        <v>178</v>
      </c>
      <c r="F38" s="7" t="s">
        <v>6957</v>
      </c>
      <c r="G38" s="7" t="s">
        <v>6819</v>
      </c>
      <c r="H38" s="7" t="s">
        <v>6908</v>
      </c>
      <c r="I38" s="7" t="s">
        <v>6783</v>
      </c>
      <c r="J38" s="7" t="s">
        <v>6997</v>
      </c>
      <c r="K38" s="7" t="s">
        <v>6959</v>
      </c>
      <c r="L38" s="7" t="s">
        <v>6998</v>
      </c>
      <c r="M38" s="7" t="s">
        <v>6999</v>
      </c>
      <c r="N38" s="47" t="s">
        <v>230</v>
      </c>
      <c r="O38" s="47" t="s">
        <v>6</v>
      </c>
      <c r="P38" s="207" t="s">
        <v>7000</v>
      </c>
      <c r="Q38" s="208" t="s">
        <v>7001</v>
      </c>
      <c r="R38" s="633">
        <v>49.041317273051597</v>
      </c>
      <c r="S38" s="633">
        <v>-117.605124213138</v>
      </c>
      <c r="T38" s="187">
        <v>6</v>
      </c>
      <c r="U38" s="124">
        <v>4500</v>
      </c>
      <c r="V38" s="7" t="s">
        <v>774</v>
      </c>
      <c r="W38" s="47" t="s">
        <v>6959</v>
      </c>
      <c r="X38" s="47" t="s">
        <v>6956</v>
      </c>
      <c r="Y38" s="7" t="s">
        <v>189</v>
      </c>
      <c r="Z38" s="47" t="s">
        <v>190</v>
      </c>
      <c r="AA38" s="47" t="s">
        <v>5</v>
      </c>
      <c r="AB38" s="47" t="s">
        <v>572</v>
      </c>
      <c r="AC38" s="59">
        <v>45118</v>
      </c>
      <c r="AD38" s="7" t="s">
        <v>6993</v>
      </c>
      <c r="AE38" s="164" t="s">
        <v>7002</v>
      </c>
      <c r="AF38" s="7" t="s">
        <v>6962</v>
      </c>
      <c r="AG38" s="354" t="s">
        <v>6959</v>
      </c>
      <c r="AH38" s="47">
        <f t="shared" si="1"/>
        <v>25</v>
      </c>
      <c r="AI38" s="7"/>
      <c r="AJ38" s="7"/>
      <c r="AK38" s="7"/>
      <c r="AL38" s="7"/>
    </row>
    <row r="39" spans="1:38" ht="60">
      <c r="A39" s="426">
        <v>6038</v>
      </c>
      <c r="B39" s="61" t="s">
        <v>201</v>
      </c>
      <c r="C39" s="47" t="s">
        <v>2445</v>
      </c>
      <c r="D39" s="65" t="s">
        <v>6956</v>
      </c>
      <c r="E39" s="47" t="s">
        <v>178</v>
      </c>
      <c r="F39" s="7" t="s">
        <v>6957</v>
      </c>
      <c r="G39" s="7" t="s">
        <v>6819</v>
      </c>
      <c r="H39" s="7" t="s">
        <v>6838</v>
      </c>
      <c r="I39" s="7" t="s">
        <v>6783</v>
      </c>
      <c r="J39" s="7" t="s">
        <v>6958</v>
      </c>
      <c r="K39" s="7" t="s">
        <v>6959</v>
      </c>
      <c r="M39" s="7" t="s">
        <v>6960</v>
      </c>
      <c r="N39" s="47" t="s">
        <v>805</v>
      </c>
      <c r="O39" s="47" t="s">
        <v>5</v>
      </c>
      <c r="P39" s="207"/>
      <c r="Q39" s="641" t="s">
        <v>6961</v>
      </c>
      <c r="R39" s="642">
        <v>34.016007000000002</v>
      </c>
      <c r="S39" s="633">
        <v>-81.017064000000005</v>
      </c>
      <c r="T39" s="187">
        <v>53</v>
      </c>
      <c r="U39" s="124"/>
      <c r="W39" s="47" t="s">
        <v>6959</v>
      </c>
      <c r="X39" s="47" t="s">
        <v>6956</v>
      </c>
      <c r="Y39" s="7" t="s">
        <v>189</v>
      </c>
      <c r="Z39" s="47" t="s">
        <v>190</v>
      </c>
      <c r="AA39" s="47" t="s">
        <v>5</v>
      </c>
      <c r="AB39" s="47" t="s">
        <v>572</v>
      </c>
      <c r="AC39" s="59">
        <v>45131</v>
      </c>
      <c r="AD39" s="7"/>
      <c r="AE39" s="7"/>
      <c r="AF39" s="7" t="s">
        <v>6962</v>
      </c>
      <c r="AG39" s="354" t="s">
        <v>6959</v>
      </c>
      <c r="AH39" s="47">
        <f t="shared" si="1"/>
        <v>25</v>
      </c>
      <c r="AI39" s="7"/>
      <c r="AJ39" s="7"/>
      <c r="AK39" s="7"/>
      <c r="AL39" s="7"/>
    </row>
    <row r="40" spans="1:38" ht="135.94999999999999" customHeight="1">
      <c r="A40" s="426">
        <v>6039</v>
      </c>
      <c r="B40" s="61" t="s">
        <v>201</v>
      </c>
      <c r="C40" s="47" t="s">
        <v>2445</v>
      </c>
      <c r="D40" s="65" t="s">
        <v>1743</v>
      </c>
      <c r="E40" s="47" t="s">
        <v>178</v>
      </c>
      <c r="F40" s="7" t="s">
        <v>8532</v>
      </c>
      <c r="G40" s="7" t="s">
        <v>6808</v>
      </c>
      <c r="H40" s="7" t="s">
        <v>6782</v>
      </c>
      <c r="I40" s="7" t="s">
        <v>8574</v>
      </c>
      <c r="J40" s="7" t="s">
        <v>7283</v>
      </c>
      <c r="K40" s="354" t="s">
        <v>8533</v>
      </c>
      <c r="L40" s="7" t="s">
        <v>8534</v>
      </c>
      <c r="M40" s="7" t="s">
        <v>8535</v>
      </c>
      <c r="N40" s="47" t="s">
        <v>805</v>
      </c>
      <c r="O40" s="47" t="s">
        <v>5</v>
      </c>
      <c r="P40" s="207">
        <v>29696</v>
      </c>
      <c r="Q40" s="208"/>
      <c r="R40" s="484">
        <v>34.730730000000001</v>
      </c>
      <c r="S40" s="484">
        <f>-83.00575</f>
        <v>-83.005750000000006</v>
      </c>
      <c r="T40" s="187"/>
      <c r="U40" s="124"/>
      <c r="Y40" s="7"/>
      <c r="Z40" s="47"/>
      <c r="AA40" s="47"/>
      <c r="AB40" s="187" t="s">
        <v>8166</v>
      </c>
      <c r="AC40" s="59">
        <v>45560</v>
      </c>
      <c r="AD40" s="7"/>
      <c r="AE40" s="7"/>
      <c r="AF40" s="7" t="s">
        <v>8571</v>
      </c>
      <c r="AG40" s="354" t="s">
        <v>8536</v>
      </c>
      <c r="AH40" s="47">
        <f t="shared" si="1"/>
        <v>29</v>
      </c>
      <c r="AI40" s="7"/>
      <c r="AJ40" s="7"/>
      <c r="AK40" s="7"/>
      <c r="AL40" s="7"/>
    </row>
    <row r="41" spans="1:38" ht="77.099999999999994" customHeight="1">
      <c r="A41" s="426">
        <v>6040</v>
      </c>
      <c r="B41" s="47" t="s">
        <v>176</v>
      </c>
      <c r="C41" s="47" t="s">
        <v>2445</v>
      </c>
      <c r="D41" s="65" t="s">
        <v>7003</v>
      </c>
      <c r="E41" s="47" t="s">
        <v>166</v>
      </c>
      <c r="F41" s="7" t="s">
        <v>7015</v>
      </c>
      <c r="G41" s="7" t="s">
        <v>7005</v>
      </c>
      <c r="H41" s="7" t="s">
        <v>6908</v>
      </c>
      <c r="I41" s="7" t="s">
        <v>6783</v>
      </c>
      <c r="J41" s="7" t="s">
        <v>7006</v>
      </c>
      <c r="K41" s="7" t="s">
        <v>7016</v>
      </c>
      <c r="L41" s="7" t="s">
        <v>7017</v>
      </c>
      <c r="M41" s="7" t="s">
        <v>4035</v>
      </c>
      <c r="N41" s="47" t="s">
        <v>1365</v>
      </c>
      <c r="O41" s="47" t="s">
        <v>5</v>
      </c>
      <c r="P41" s="207">
        <v>18103</v>
      </c>
      <c r="Q41" s="208" t="s">
        <v>7018</v>
      </c>
      <c r="R41" s="633">
        <v>40.567842729519597</v>
      </c>
      <c r="S41" s="633">
        <v>-75.479137301635703</v>
      </c>
      <c r="T41" s="187"/>
      <c r="U41" s="124">
        <v>5000</v>
      </c>
      <c r="V41" s="7" t="s">
        <v>774</v>
      </c>
      <c r="W41" s="47" t="s">
        <v>7010</v>
      </c>
      <c r="X41" s="47" t="s">
        <v>7011</v>
      </c>
      <c r="Y41" s="7" t="s">
        <v>2603</v>
      </c>
      <c r="Z41" s="47" t="s">
        <v>1365</v>
      </c>
      <c r="AA41" s="47" t="s">
        <v>5</v>
      </c>
      <c r="AB41" s="47" t="s">
        <v>174</v>
      </c>
      <c r="AC41" s="59">
        <v>44766</v>
      </c>
      <c r="AD41" s="7" t="s">
        <v>7019</v>
      </c>
      <c r="AE41" s="47" t="s">
        <v>7013</v>
      </c>
      <c r="AF41" s="7" t="s">
        <v>7014</v>
      </c>
      <c r="AG41" s="7"/>
      <c r="AH41" s="47">
        <f t="shared" si="1"/>
        <v>11</v>
      </c>
      <c r="AI41" s="7"/>
      <c r="AJ41" s="7"/>
      <c r="AK41" s="7"/>
      <c r="AL41" s="7"/>
    </row>
    <row r="42" spans="1:38" ht="72.95" customHeight="1">
      <c r="A42" s="426">
        <v>6041</v>
      </c>
      <c r="B42" s="47" t="s">
        <v>176</v>
      </c>
      <c r="C42" s="47" t="s">
        <v>2445</v>
      </c>
      <c r="D42" s="65" t="s">
        <v>7003</v>
      </c>
      <c r="E42" s="47" t="s">
        <v>166</v>
      </c>
      <c r="F42" s="47" t="s">
        <v>7004</v>
      </c>
      <c r="G42" s="7" t="s">
        <v>7005</v>
      </c>
      <c r="H42" s="7" t="s">
        <v>6908</v>
      </c>
      <c r="I42" s="7" t="s">
        <v>6783</v>
      </c>
      <c r="J42" s="7" t="s">
        <v>7006</v>
      </c>
      <c r="K42" s="7" t="s">
        <v>7007</v>
      </c>
      <c r="L42" s="47" t="s">
        <v>7008</v>
      </c>
      <c r="M42" s="7" t="s">
        <v>7004</v>
      </c>
      <c r="N42" s="47" t="s">
        <v>1485</v>
      </c>
      <c r="O42" s="47" t="s">
        <v>5</v>
      </c>
      <c r="P42" s="207">
        <v>32904</v>
      </c>
      <c r="Q42" s="208" t="s">
        <v>7009</v>
      </c>
      <c r="R42" s="633">
        <v>28.094520276356501</v>
      </c>
      <c r="S42" s="633">
        <v>-80.698126073097498</v>
      </c>
      <c r="T42" s="644"/>
      <c r="U42" s="124">
        <v>15</v>
      </c>
      <c r="V42" s="7" t="s">
        <v>774</v>
      </c>
      <c r="W42" s="47" t="s">
        <v>7010</v>
      </c>
      <c r="X42" s="47" t="s">
        <v>7011</v>
      </c>
      <c r="Y42" s="47" t="s">
        <v>2603</v>
      </c>
      <c r="Z42" s="47" t="s">
        <v>1365</v>
      </c>
      <c r="AA42" s="47" t="s">
        <v>5</v>
      </c>
      <c r="AB42" s="47" t="s">
        <v>318</v>
      </c>
      <c r="AC42" s="59">
        <v>45400</v>
      </c>
      <c r="AD42" s="7" t="s">
        <v>7012</v>
      </c>
      <c r="AE42" s="47" t="s">
        <v>7013</v>
      </c>
      <c r="AF42" s="7" t="s">
        <v>7014</v>
      </c>
      <c r="AG42" s="7"/>
      <c r="AH42" s="47">
        <f t="shared" si="1"/>
        <v>11</v>
      </c>
      <c r="AI42" s="7"/>
      <c r="AJ42" s="7"/>
      <c r="AK42" s="7"/>
      <c r="AL42" s="7"/>
    </row>
    <row r="43" spans="1:38" ht="56.1" customHeight="1">
      <c r="A43" s="426">
        <v>6042</v>
      </c>
      <c r="B43" s="61" t="s">
        <v>163</v>
      </c>
      <c r="C43" s="47" t="s">
        <v>2445</v>
      </c>
      <c r="D43" t="s">
        <v>7020</v>
      </c>
      <c r="E43" s="47" t="s">
        <v>178</v>
      </c>
      <c r="F43" t="s">
        <v>7021</v>
      </c>
      <c r="G43" s="7" t="s">
        <v>6808</v>
      </c>
      <c r="H43" s="7" t="s">
        <v>6838</v>
      </c>
      <c r="I43" s="7" t="s">
        <v>6820</v>
      </c>
      <c r="J43" s="7" t="s">
        <v>7022</v>
      </c>
      <c r="K43" s="7" t="s">
        <v>7023</v>
      </c>
      <c r="L43" t="s">
        <v>7024</v>
      </c>
      <c r="M43" t="s">
        <v>7025</v>
      </c>
      <c r="N43" s="47" t="s">
        <v>1365</v>
      </c>
      <c r="O43" s="47" t="s">
        <v>5</v>
      </c>
      <c r="P43" t="s">
        <v>7026</v>
      </c>
      <c r="Q43" t="s">
        <v>7027</v>
      </c>
      <c r="R43" s="484">
        <v>40.733310687596102</v>
      </c>
      <c r="S43" s="633">
        <v>-78.492432415745299</v>
      </c>
      <c r="T43" s="982">
        <v>20</v>
      </c>
      <c r="U43">
        <v>20000</v>
      </c>
      <c r="V43" s="7" t="s">
        <v>774</v>
      </c>
      <c r="W43" s="7" t="s">
        <v>7028</v>
      </c>
      <c r="X43" t="s">
        <v>7020</v>
      </c>
      <c r="Y43" t="s">
        <v>7025</v>
      </c>
      <c r="Z43" s="47" t="s">
        <v>1365</v>
      </c>
      <c r="AA43" s="47" t="s">
        <v>5</v>
      </c>
      <c r="AB43" s="47" t="s">
        <v>318</v>
      </c>
      <c r="AC43" s="59">
        <v>45412</v>
      </c>
      <c r="AD43" s="7" t="s">
        <v>319</v>
      </c>
      <c r="AE43" s="7"/>
      <c r="AF43" s="1" t="s">
        <v>7029</v>
      </c>
      <c r="AG43" s="7" t="s">
        <v>7030</v>
      </c>
      <c r="AH43" s="47">
        <f t="shared" si="1"/>
        <v>21</v>
      </c>
      <c r="AI43" t="s">
        <v>7031</v>
      </c>
      <c r="AJ43" t="s">
        <v>7032</v>
      </c>
      <c r="AK43" s="945" t="s">
        <v>7033</v>
      </c>
      <c r="AL43" s="7"/>
    </row>
    <row r="44" spans="1:38" ht="72.599999999999994" customHeight="1">
      <c r="A44" s="426">
        <v>6043</v>
      </c>
      <c r="B44" s="61" t="s">
        <v>176</v>
      </c>
      <c r="C44" s="47" t="s">
        <v>2445</v>
      </c>
      <c r="D44" s="65" t="s">
        <v>8050</v>
      </c>
      <c r="E44" s="47" t="s">
        <v>178</v>
      </c>
      <c r="F44" s="544" t="s">
        <v>8046</v>
      </c>
      <c r="G44" s="7" t="s">
        <v>8414</v>
      </c>
      <c r="H44" s="7" t="s">
        <v>6809</v>
      </c>
      <c r="I44" s="7" t="s">
        <v>8048</v>
      </c>
      <c r="J44" s="7" t="s">
        <v>7593</v>
      </c>
      <c r="K44" s="645" t="s">
        <v>8047</v>
      </c>
      <c r="L44" s="7" t="s">
        <v>4822</v>
      </c>
      <c r="M44" s="7" t="s">
        <v>4823</v>
      </c>
      <c r="N44" s="47" t="s">
        <v>3887</v>
      </c>
      <c r="O44" s="47" t="s">
        <v>5</v>
      </c>
      <c r="P44" s="119">
        <v>73105</v>
      </c>
      <c r="Q44" s="208" t="s">
        <v>4824</v>
      </c>
      <c r="R44" s="47">
        <v>35.376930000000002</v>
      </c>
      <c r="S44" s="47">
        <v>-97.542720000000003</v>
      </c>
      <c r="T44" s="47">
        <v>62</v>
      </c>
      <c r="U44" s="647"/>
      <c r="W44" s="648" t="s">
        <v>8049</v>
      </c>
      <c r="X44" s="7" t="s">
        <v>7411</v>
      </c>
      <c r="Y44" s="577" t="s">
        <v>3268</v>
      </c>
      <c r="Z44" s="47" t="s">
        <v>870</v>
      </c>
      <c r="AA44" s="47" t="s">
        <v>5</v>
      </c>
      <c r="AB44" s="646" t="s">
        <v>8051</v>
      </c>
      <c r="AC44" s="59">
        <v>45527</v>
      </c>
      <c r="AD44" s="7" t="s">
        <v>8052</v>
      </c>
      <c r="AE44" s="7"/>
      <c r="AF44" s="7" t="s">
        <v>8415</v>
      </c>
      <c r="AG44" s="7"/>
      <c r="AH44" s="47">
        <f t="shared" si="1"/>
        <v>30</v>
      </c>
      <c r="AI44" s="7"/>
      <c r="AJ44" s="7"/>
      <c r="AK44" s="7"/>
      <c r="AL44" s="7"/>
    </row>
    <row r="45" spans="1:38" ht="56.1" customHeight="1">
      <c r="A45" s="426">
        <v>6044</v>
      </c>
      <c r="B45" t="s">
        <v>163</v>
      </c>
      <c r="C45" s="47" t="s">
        <v>2445</v>
      </c>
      <c r="D45" t="s">
        <v>7034</v>
      </c>
      <c r="E45" s="47" t="s">
        <v>166</v>
      </c>
      <c r="F45" t="s">
        <v>7035</v>
      </c>
      <c r="G45" s="1" t="s">
        <v>6871</v>
      </c>
      <c r="H45" s="7" t="s">
        <v>6838</v>
      </c>
      <c r="I45" s="7" t="s">
        <v>6783</v>
      </c>
      <c r="J45" s="1" t="s">
        <v>8416</v>
      </c>
      <c r="K45" s="7" t="s">
        <v>7036</v>
      </c>
      <c r="L45" t="s">
        <v>7037</v>
      </c>
      <c r="M45" s="7" t="s">
        <v>7038</v>
      </c>
      <c r="N45" t="s">
        <v>829</v>
      </c>
      <c r="O45" s="47" t="s">
        <v>5</v>
      </c>
      <c r="P45" s="945">
        <v>12037</v>
      </c>
      <c r="Q45" s="945" t="s">
        <v>7039</v>
      </c>
      <c r="R45" s="484">
        <v>42.362851496616798</v>
      </c>
      <c r="S45" s="484">
        <v>-73.593980630681102</v>
      </c>
      <c r="T45" s="187">
        <v>3</v>
      </c>
      <c r="U45" s="124"/>
      <c r="W45" s="7" t="s">
        <v>7036</v>
      </c>
      <c r="X45" t="s">
        <v>7034</v>
      </c>
      <c r="Y45" t="s">
        <v>7038</v>
      </c>
      <c r="Z45" s="47" t="s">
        <v>829</v>
      </c>
      <c r="AA45" s="47" t="s">
        <v>5</v>
      </c>
      <c r="AB45" s="47" t="s">
        <v>318</v>
      </c>
      <c r="AC45" s="59">
        <v>45412</v>
      </c>
      <c r="AD45" s="7" t="s">
        <v>319</v>
      </c>
      <c r="AE45" s="7"/>
      <c r="AF45" s="7" t="s">
        <v>8417</v>
      </c>
      <c r="AG45" s="7"/>
      <c r="AH45" s="47">
        <f t="shared" si="1"/>
        <v>26</v>
      </c>
      <c r="AI45" t="s">
        <v>7035</v>
      </c>
      <c r="AJ45" t="s">
        <v>7040</v>
      </c>
      <c r="AK45" s="945" t="s">
        <v>7039</v>
      </c>
      <c r="AL45" s="7"/>
    </row>
    <row r="46" spans="1:38" ht="90">
      <c r="A46" s="426">
        <v>6045</v>
      </c>
      <c r="B46" s="61" t="s">
        <v>176</v>
      </c>
      <c r="C46" s="47" t="s">
        <v>2445</v>
      </c>
      <c r="D46" s="65" t="s">
        <v>7500</v>
      </c>
      <c r="E46" s="47" t="s">
        <v>178</v>
      </c>
      <c r="F46" s="65" t="s">
        <v>7500</v>
      </c>
      <c r="G46" s="7" t="s">
        <v>8115</v>
      </c>
      <c r="H46" s="7" t="s">
        <v>6782</v>
      </c>
      <c r="I46" s="7" t="s">
        <v>6783</v>
      </c>
      <c r="J46" s="7" t="s">
        <v>6820</v>
      </c>
      <c r="K46" s="7" t="s">
        <v>7501</v>
      </c>
      <c r="L46" s="7" t="s">
        <v>7502</v>
      </c>
      <c r="M46" s="7" t="s">
        <v>7503</v>
      </c>
      <c r="N46" s="47" t="s">
        <v>172</v>
      </c>
      <c r="O46" s="47" t="s">
        <v>5</v>
      </c>
      <c r="P46" s="207">
        <v>91746</v>
      </c>
      <c r="Q46" s="208" t="s">
        <v>7504</v>
      </c>
      <c r="R46" s="633">
        <v>34.0596365324948</v>
      </c>
      <c r="S46" s="633">
        <v>-118.003140942329</v>
      </c>
      <c r="T46" s="187">
        <v>10</v>
      </c>
      <c r="U46" s="124"/>
      <c r="W46" s="7" t="s">
        <v>7501</v>
      </c>
      <c r="X46" s="65" t="s">
        <v>7500</v>
      </c>
      <c r="Y46" s="7" t="s">
        <v>7503</v>
      </c>
      <c r="Z46" s="47" t="s">
        <v>172</v>
      </c>
      <c r="AA46" s="47" t="s">
        <v>5</v>
      </c>
      <c r="AB46" s="187" t="s">
        <v>318</v>
      </c>
      <c r="AC46" s="59">
        <v>45476</v>
      </c>
      <c r="AD46" s="7" t="s">
        <v>7501</v>
      </c>
      <c r="AE46" s="7"/>
      <c r="AF46" s="7" t="s">
        <v>8418</v>
      </c>
      <c r="AG46" s="7"/>
      <c r="AH46" s="47">
        <f t="shared" si="1"/>
        <v>24</v>
      </c>
      <c r="AI46" s="7"/>
      <c r="AJ46" s="7"/>
      <c r="AK46" s="7"/>
      <c r="AL46" s="7"/>
    </row>
    <row r="47" spans="1:38" ht="60">
      <c r="A47" s="426">
        <v>6046</v>
      </c>
      <c r="B47" s="47" t="s">
        <v>176</v>
      </c>
      <c r="C47" s="47" t="s">
        <v>2445</v>
      </c>
      <c r="D47" s="65" t="s">
        <v>8273</v>
      </c>
      <c r="E47" s="47" t="s">
        <v>166</v>
      </c>
      <c r="F47" s="65" t="s">
        <v>8273</v>
      </c>
      <c r="G47" s="65" t="s">
        <v>8275</v>
      </c>
      <c r="H47" s="634" t="s">
        <v>6782</v>
      </c>
      <c r="I47" s="635" t="s">
        <v>8274</v>
      </c>
      <c r="J47" s="18" t="s">
        <v>8435</v>
      </c>
      <c r="K47" s="581" t="s">
        <v>8276</v>
      </c>
      <c r="L47" s="65" t="s">
        <v>8277</v>
      </c>
      <c r="M47" s="65" t="s">
        <v>8278</v>
      </c>
      <c r="N47" s="58" t="s">
        <v>172</v>
      </c>
      <c r="O47" s="58" t="s">
        <v>5</v>
      </c>
      <c r="P47" s="58">
        <v>95742</v>
      </c>
      <c r="Q47" s="47" t="s">
        <v>8279</v>
      </c>
      <c r="R47" s="90">
        <v>38.568390000000001</v>
      </c>
      <c r="S47" s="90">
        <v>-121.2556</v>
      </c>
      <c r="T47" s="94"/>
      <c r="U47" s="448"/>
      <c r="V47" s="6"/>
      <c r="W47" s="580" t="s">
        <v>8276</v>
      </c>
      <c r="X47" s="65" t="s">
        <v>8273</v>
      </c>
      <c r="Y47" s="68" t="s">
        <v>8278</v>
      </c>
      <c r="Z47" s="58" t="s">
        <v>172</v>
      </c>
      <c r="AA47" s="58" t="s">
        <v>5</v>
      </c>
      <c r="AB47" s="91" t="s">
        <v>8299</v>
      </c>
      <c r="AC47" s="91" t="s">
        <v>8300</v>
      </c>
      <c r="AD47" s="65"/>
      <c r="AE47" s="6"/>
      <c r="AF47" s="65" t="s">
        <v>8280</v>
      </c>
      <c r="AG47" s="18" t="s">
        <v>8281</v>
      </c>
      <c r="AH47" s="47">
        <f t="shared" si="1"/>
        <v>24</v>
      </c>
      <c r="AI47" s="3"/>
      <c r="AJ47" s="4"/>
      <c r="AK47" s="7"/>
      <c r="AL47" s="7"/>
    </row>
    <row r="48" spans="1:38" ht="89.25" customHeight="1">
      <c r="A48" s="426">
        <v>6047</v>
      </c>
      <c r="B48" s="61" t="s">
        <v>201</v>
      </c>
      <c r="C48" s="47" t="s">
        <v>2445</v>
      </c>
      <c r="D48" s="65" t="s">
        <v>4462</v>
      </c>
      <c r="E48" s="47" t="s">
        <v>178</v>
      </c>
      <c r="F48" s="7" t="s">
        <v>7041</v>
      </c>
      <c r="G48" s="7" t="s">
        <v>6926</v>
      </c>
      <c r="H48" s="7" t="s">
        <v>6927</v>
      </c>
      <c r="I48" s="7" t="s">
        <v>6783</v>
      </c>
      <c r="J48" s="7" t="s">
        <v>6820</v>
      </c>
      <c r="K48" s="275" t="s">
        <v>7042</v>
      </c>
      <c r="L48" s="7" t="s">
        <v>7043</v>
      </c>
      <c r="M48" s="7" t="s">
        <v>7041</v>
      </c>
      <c r="N48" s="47" t="s">
        <v>1089</v>
      </c>
      <c r="O48" s="47" t="s">
        <v>5</v>
      </c>
      <c r="P48" s="207">
        <v>85122</v>
      </c>
      <c r="Q48" s="208"/>
      <c r="R48" s="649">
        <v>32.881892999999998</v>
      </c>
      <c r="S48" s="649">
        <v>-111.768036</v>
      </c>
      <c r="T48" s="187">
        <v>80</v>
      </c>
      <c r="U48" s="124">
        <v>9100</v>
      </c>
      <c r="V48" s="7" t="s">
        <v>774</v>
      </c>
      <c r="W48" s="275" t="s">
        <v>7042</v>
      </c>
      <c r="X48" s="273" t="s">
        <v>4462</v>
      </c>
      <c r="Y48" s="273" t="s">
        <v>770</v>
      </c>
      <c r="Z48" s="273" t="s">
        <v>771</v>
      </c>
      <c r="AA48" s="273" t="s">
        <v>5</v>
      </c>
      <c r="AB48" s="47" t="s">
        <v>174</v>
      </c>
      <c r="AC48" s="59">
        <v>45294</v>
      </c>
      <c r="AD48" s="7" t="s">
        <v>7044</v>
      </c>
      <c r="AE48" s="7" t="s">
        <v>7045</v>
      </c>
      <c r="AF48" s="7" t="s">
        <v>7046</v>
      </c>
      <c r="AG48" s="7"/>
      <c r="AH48" s="47">
        <f t="shared" si="1"/>
        <v>30</v>
      </c>
      <c r="AI48" s="7"/>
      <c r="AJ48" s="7"/>
      <c r="AK48" s="7"/>
      <c r="AL48" s="7"/>
    </row>
    <row r="49" spans="1:38" ht="98.85" customHeight="1">
      <c r="A49" s="426">
        <v>6048</v>
      </c>
      <c r="B49" s="47" t="s">
        <v>163</v>
      </c>
      <c r="C49" s="47" t="s">
        <v>2445</v>
      </c>
      <c r="D49" s="65" t="s">
        <v>1054</v>
      </c>
      <c r="E49" s="47" t="s">
        <v>178</v>
      </c>
      <c r="F49" s="68" t="s">
        <v>7047</v>
      </c>
      <c r="G49" s="7" t="s">
        <v>6819</v>
      </c>
      <c r="H49" s="7" t="s">
        <v>6908</v>
      </c>
      <c r="I49" s="7" t="s">
        <v>6820</v>
      </c>
      <c r="J49" s="7" t="s">
        <v>6851</v>
      </c>
      <c r="K49" s="65" t="s">
        <v>7048</v>
      </c>
      <c r="L49" s="65" t="s">
        <v>1058</v>
      </c>
      <c r="M49" s="65" t="s">
        <v>1059</v>
      </c>
      <c r="N49" s="58" t="s">
        <v>512</v>
      </c>
      <c r="O49" s="58" t="s">
        <v>6</v>
      </c>
      <c r="P49" s="212" t="s">
        <v>1060</v>
      </c>
      <c r="Q49" s="208" t="s">
        <v>1061</v>
      </c>
      <c r="R49" s="633">
        <v>47.403399999999998</v>
      </c>
      <c r="S49" s="633">
        <v>-79.622249999999994</v>
      </c>
      <c r="T49" s="205">
        <v>40</v>
      </c>
      <c r="U49" s="213">
        <v>2500</v>
      </c>
      <c r="V49" s="65" t="s">
        <v>7049</v>
      </c>
      <c r="W49" s="68" t="s">
        <v>7048</v>
      </c>
      <c r="X49" s="68" t="s">
        <v>1054</v>
      </c>
      <c r="Y49" s="68" t="s">
        <v>220</v>
      </c>
      <c r="Z49" s="58" t="s">
        <v>217</v>
      </c>
      <c r="AA49" s="58" t="s">
        <v>6</v>
      </c>
      <c r="AB49" s="58" t="s">
        <v>174</v>
      </c>
      <c r="AC49" s="91">
        <v>44778</v>
      </c>
      <c r="AD49" s="65" t="s">
        <v>7050</v>
      </c>
      <c r="AE49" s="65" t="s">
        <v>7051</v>
      </c>
      <c r="AF49" s="7" t="s">
        <v>7052</v>
      </c>
      <c r="AG49" s="7"/>
      <c r="AH49" s="47">
        <f t="shared" si="1"/>
        <v>18</v>
      </c>
      <c r="AI49" s="7"/>
      <c r="AJ49" s="7"/>
      <c r="AK49" s="7"/>
      <c r="AL49" s="7"/>
    </row>
    <row r="50" spans="1:38" ht="72.95" customHeight="1">
      <c r="A50" s="426">
        <v>6049</v>
      </c>
      <c r="B50" s="61" t="s">
        <v>176</v>
      </c>
      <c r="C50" s="47" t="s">
        <v>2445</v>
      </c>
      <c r="D50" s="65" t="s">
        <v>7505</v>
      </c>
      <c r="E50" s="47" t="s">
        <v>178</v>
      </c>
      <c r="F50" s="7" t="s">
        <v>7505</v>
      </c>
      <c r="G50" s="7" t="s">
        <v>8115</v>
      </c>
      <c r="H50" s="7" t="s">
        <v>6782</v>
      </c>
      <c r="I50" s="7" t="s">
        <v>8419</v>
      </c>
      <c r="J50" s="7" t="s">
        <v>8116</v>
      </c>
      <c r="K50" s="7" t="s">
        <v>7506</v>
      </c>
      <c r="L50" s="7" t="s">
        <v>7507</v>
      </c>
      <c r="M50" s="7" t="s">
        <v>5015</v>
      </c>
      <c r="N50" s="47" t="s">
        <v>908</v>
      </c>
      <c r="O50" s="47" t="s">
        <v>5</v>
      </c>
      <c r="P50" s="47">
        <v>40508</v>
      </c>
      <c r="Q50" s="208" t="s">
        <v>7508</v>
      </c>
      <c r="R50" s="633">
        <v>38.055309325583202</v>
      </c>
      <c r="S50" s="633">
        <v>-84.504025003967698</v>
      </c>
      <c r="T50" s="187">
        <v>50</v>
      </c>
      <c r="U50" s="124"/>
      <c r="W50" s="7" t="s">
        <v>7506</v>
      </c>
      <c r="X50" s="65" t="s">
        <v>7505</v>
      </c>
      <c r="Y50" s="7" t="s">
        <v>5015</v>
      </c>
      <c r="Z50" s="47" t="s">
        <v>908</v>
      </c>
      <c r="AA50" s="47" t="s">
        <v>5</v>
      </c>
      <c r="AB50" s="187" t="s">
        <v>8068</v>
      </c>
      <c r="AC50" s="59" t="s">
        <v>8117</v>
      </c>
      <c r="AD50" s="489"/>
      <c r="AE50" s="1"/>
      <c r="AF50" s="7" t="s">
        <v>7509</v>
      </c>
      <c r="AG50" s="7"/>
      <c r="AH50" s="47">
        <f t="shared" si="1"/>
        <v>31</v>
      </c>
      <c r="AI50" s="7"/>
      <c r="AJ50" s="7"/>
      <c r="AK50" s="7"/>
      <c r="AL50" s="7"/>
    </row>
    <row r="51" spans="1:38" ht="75" customHeight="1">
      <c r="A51" s="426">
        <v>6050</v>
      </c>
      <c r="B51" s="61" t="s">
        <v>176</v>
      </c>
      <c r="C51" s="47" t="s">
        <v>2445</v>
      </c>
      <c r="D51" s="65" t="s">
        <v>2795</v>
      </c>
      <c r="E51" s="47" t="s">
        <v>166</v>
      </c>
      <c r="F51" s="7" t="s">
        <v>2795</v>
      </c>
      <c r="G51" s="7" t="s">
        <v>6871</v>
      </c>
      <c r="H51" s="7" t="s">
        <v>6838</v>
      </c>
      <c r="I51" s="7" t="s">
        <v>6783</v>
      </c>
      <c r="J51" s="7" t="s">
        <v>6886</v>
      </c>
      <c r="K51" s="7" t="s">
        <v>7053</v>
      </c>
      <c r="L51" s="7" t="s">
        <v>2797</v>
      </c>
      <c r="M51" s="7" t="s">
        <v>2801</v>
      </c>
      <c r="N51" s="47" t="s">
        <v>172</v>
      </c>
      <c r="O51" s="47" t="s">
        <v>5</v>
      </c>
      <c r="P51" s="47" t="s">
        <v>2799</v>
      </c>
      <c r="Q51" s="47" t="s">
        <v>2800</v>
      </c>
      <c r="R51" s="606">
        <v>37.47</v>
      </c>
      <c r="S51" s="484">
        <v>-122.19</v>
      </c>
      <c r="T51" s="187">
        <v>24</v>
      </c>
      <c r="U51" s="124" t="s">
        <v>1678</v>
      </c>
      <c r="V51" s="7" t="s">
        <v>1678</v>
      </c>
      <c r="W51" s="7" t="s">
        <v>7053</v>
      </c>
      <c r="X51" s="7" t="s">
        <v>7054</v>
      </c>
      <c r="Y51" s="7" t="s">
        <v>2801</v>
      </c>
      <c r="Z51" s="47" t="s">
        <v>172</v>
      </c>
      <c r="AA51" s="47" t="s">
        <v>5</v>
      </c>
      <c r="AB51" s="47" t="s">
        <v>174</v>
      </c>
      <c r="AC51" s="59">
        <v>44892</v>
      </c>
      <c r="AD51" s="7" t="s">
        <v>2802</v>
      </c>
      <c r="AE51" s="7" t="s">
        <v>2804</v>
      </c>
      <c r="AF51" s="7" t="s">
        <v>7055</v>
      </c>
      <c r="AG51" s="7"/>
      <c r="AH51" s="47">
        <f t="shared" si="1"/>
        <v>24</v>
      </c>
      <c r="AI51" s="7"/>
      <c r="AJ51" s="7"/>
      <c r="AK51" s="7"/>
      <c r="AL51" s="7"/>
    </row>
    <row r="52" spans="1:38" ht="60" customHeight="1">
      <c r="A52" s="426">
        <v>6051</v>
      </c>
      <c r="B52" s="61" t="s">
        <v>176</v>
      </c>
      <c r="C52" s="47" t="s">
        <v>2445</v>
      </c>
      <c r="D52" t="s">
        <v>7056</v>
      </c>
      <c r="E52" s="47" t="s">
        <v>166</v>
      </c>
      <c r="F52" s="1" t="s">
        <v>7056</v>
      </c>
      <c r="G52" t="s">
        <v>7</v>
      </c>
      <c r="H52" s="7" t="s">
        <v>7057</v>
      </c>
      <c r="I52" t="s">
        <v>7058</v>
      </c>
      <c r="J52" s="7" t="s">
        <v>7059</v>
      </c>
      <c r="K52" s="7" t="s">
        <v>7060</v>
      </c>
      <c r="L52" t="s">
        <v>7061</v>
      </c>
      <c r="M52" s="7" t="s">
        <v>1553</v>
      </c>
      <c r="N52" s="47" t="s">
        <v>771</v>
      </c>
      <c r="O52" s="47" t="s">
        <v>5</v>
      </c>
      <c r="P52" s="945">
        <v>77041</v>
      </c>
      <c r="Q52" t="s">
        <v>7062</v>
      </c>
      <c r="R52" s="484">
        <v>29.846803932581</v>
      </c>
      <c r="S52" s="484">
        <v>-95.583216986505406</v>
      </c>
      <c r="T52" s="650"/>
      <c r="U52">
        <v>2200</v>
      </c>
      <c r="V52" s="7" t="s">
        <v>7063</v>
      </c>
      <c r="W52" s="7" t="s">
        <v>7060</v>
      </c>
      <c r="X52" t="s">
        <v>7056</v>
      </c>
      <c r="Y52" s="7" t="s">
        <v>1553</v>
      </c>
      <c r="Z52" s="47" t="s">
        <v>771</v>
      </c>
      <c r="AA52" s="47" t="s">
        <v>5</v>
      </c>
      <c r="AB52" s="47" t="s">
        <v>318</v>
      </c>
      <c r="AC52" s="59">
        <v>45412</v>
      </c>
      <c r="AD52" s="7" t="s">
        <v>7064</v>
      </c>
      <c r="AE52" s="7"/>
      <c r="AF52" s="1" t="s">
        <v>7065</v>
      </c>
      <c r="AG52" s="7"/>
      <c r="AH52" s="47">
        <f t="shared" si="1"/>
        <v>15</v>
      </c>
      <c r="AI52" t="s">
        <v>7066</v>
      </c>
      <c r="AJ52" t="s">
        <v>7067</v>
      </c>
      <c r="AK52" t="s">
        <v>7068</v>
      </c>
      <c r="AL52" s="7"/>
    </row>
    <row r="53" spans="1:38" ht="77.099999999999994" customHeight="1">
      <c r="A53" s="426">
        <v>6052</v>
      </c>
      <c r="B53" s="61" t="s">
        <v>163</v>
      </c>
      <c r="C53" s="47" t="s">
        <v>2445</v>
      </c>
      <c r="D53" t="s">
        <v>7069</v>
      </c>
      <c r="E53" s="47" t="s">
        <v>178</v>
      </c>
      <c r="F53" t="s">
        <v>1558</v>
      </c>
      <c r="G53" t="s">
        <v>63</v>
      </c>
      <c r="H53" s="7" t="s">
        <v>6782</v>
      </c>
      <c r="I53" s="7" t="s">
        <v>6820</v>
      </c>
      <c r="J53" s="7" t="s">
        <v>51</v>
      </c>
      <c r="K53" s="354" t="s">
        <v>7070</v>
      </c>
      <c r="L53" t="s">
        <v>7071</v>
      </c>
      <c r="M53" s="7" t="s">
        <v>1558</v>
      </c>
      <c r="N53" s="47" t="s">
        <v>172</v>
      </c>
      <c r="O53" s="47" t="s">
        <v>5</v>
      </c>
      <c r="P53" s="945">
        <v>92037</v>
      </c>
      <c r="Q53" t="s">
        <v>7072</v>
      </c>
      <c r="R53" s="484">
        <v>32.875449971898803</v>
      </c>
      <c r="S53" s="484">
        <v>-117.240929831206</v>
      </c>
      <c r="T53" s="650">
        <v>5</v>
      </c>
      <c r="U53" s="651"/>
      <c r="W53" s="7" t="s">
        <v>7070</v>
      </c>
      <c r="X53" t="s">
        <v>7069</v>
      </c>
      <c r="Y53" s="7" t="s">
        <v>1558</v>
      </c>
      <c r="Z53" s="47" t="s">
        <v>172</v>
      </c>
      <c r="AA53" s="47" t="s">
        <v>5</v>
      </c>
      <c r="AB53" s="47" t="s">
        <v>8068</v>
      </c>
      <c r="AC53" s="59" t="s">
        <v>8126</v>
      </c>
      <c r="AD53" s="7" t="s">
        <v>319</v>
      </c>
      <c r="AE53" s="7"/>
      <c r="AF53" s="1" t="s">
        <v>7073</v>
      </c>
      <c r="AG53" s="7"/>
      <c r="AH53" s="47">
        <f t="shared" si="1"/>
        <v>24</v>
      </c>
      <c r="AI53" t="s">
        <v>7074</v>
      </c>
      <c r="AJ53" t="s">
        <v>7075</v>
      </c>
      <c r="AK53" s="945" t="s">
        <v>7076</v>
      </c>
      <c r="AL53" s="7"/>
    </row>
    <row r="54" spans="1:38" ht="81.95" customHeight="1">
      <c r="A54" s="426">
        <v>6053</v>
      </c>
      <c r="B54" s="61" t="s">
        <v>176</v>
      </c>
      <c r="C54" s="47" t="s">
        <v>2445</v>
      </c>
      <c r="D54" s="65" t="s">
        <v>7510</v>
      </c>
      <c r="E54" s="47" t="s">
        <v>178</v>
      </c>
      <c r="F54" s="65" t="s">
        <v>7510</v>
      </c>
      <c r="G54" s="7" t="s">
        <v>8115</v>
      </c>
      <c r="H54" s="7" t="s">
        <v>6782</v>
      </c>
      <c r="I54" s="7" t="s">
        <v>6783</v>
      </c>
      <c r="J54" s="7" t="s">
        <v>8136</v>
      </c>
      <c r="K54" s="7" t="s">
        <v>7511</v>
      </c>
      <c r="L54" s="7" t="s">
        <v>7512</v>
      </c>
      <c r="M54" s="7" t="s">
        <v>7513</v>
      </c>
      <c r="N54" s="47" t="s">
        <v>870</v>
      </c>
      <c r="O54" s="47" t="s">
        <v>5</v>
      </c>
      <c r="P54" s="207">
        <v>31553</v>
      </c>
      <c r="Q54" s="208"/>
      <c r="R54" s="633">
        <v>31.2151805009632</v>
      </c>
      <c r="S54" s="633">
        <v>-81.954886146070507</v>
      </c>
      <c r="T54" s="187">
        <v>10</v>
      </c>
      <c r="U54" s="124"/>
      <c r="W54" s="7" t="s">
        <v>7511</v>
      </c>
      <c r="X54" s="65" t="s">
        <v>7510</v>
      </c>
      <c r="Y54" s="7" t="s">
        <v>7513</v>
      </c>
      <c r="Z54" s="47" t="s">
        <v>870</v>
      </c>
      <c r="AA54" s="47" t="s">
        <v>5</v>
      </c>
      <c r="AB54" s="187" t="s">
        <v>8068</v>
      </c>
      <c r="AC54" s="59">
        <v>45497</v>
      </c>
      <c r="AD54" s="489" t="s">
        <v>7511</v>
      </c>
      <c r="AE54" s="7"/>
      <c r="AF54" s="7" t="s">
        <v>7514</v>
      </c>
      <c r="AG54" s="7"/>
      <c r="AH54" s="47">
        <f t="shared" si="1"/>
        <v>29</v>
      </c>
      <c r="AI54" s="7"/>
      <c r="AJ54" s="7"/>
      <c r="AK54" s="7"/>
      <c r="AL54" s="7"/>
    </row>
    <row r="55" spans="1:38" ht="60">
      <c r="A55" s="426">
        <v>6054</v>
      </c>
      <c r="B55" s="47" t="s">
        <v>176</v>
      </c>
      <c r="C55" s="47" t="s">
        <v>2445</v>
      </c>
      <c r="D55" s="65" t="s">
        <v>7077</v>
      </c>
      <c r="E55" s="47" t="s">
        <v>178</v>
      </c>
      <c r="F55" s="7" t="s">
        <v>7077</v>
      </c>
      <c r="G55" s="7" t="s">
        <v>6907</v>
      </c>
      <c r="H55" s="7" t="s">
        <v>6916</v>
      </c>
      <c r="I55" s="7" t="s">
        <v>6783</v>
      </c>
      <c r="J55" s="7" t="s">
        <v>6895</v>
      </c>
      <c r="K55" s="7" t="s">
        <v>7078</v>
      </c>
      <c r="L55" s="7" t="s">
        <v>7079</v>
      </c>
      <c r="M55" s="7" t="s">
        <v>770</v>
      </c>
      <c r="N55" s="47" t="s">
        <v>771</v>
      </c>
      <c r="O55" s="47" t="s">
        <v>5</v>
      </c>
      <c r="P55" s="207">
        <v>75233</v>
      </c>
      <c r="Q55" s="208" t="s">
        <v>7080</v>
      </c>
      <c r="R55" s="633">
        <v>32.681824116863098</v>
      </c>
      <c r="S55" s="633">
        <v>-96.883944833465307</v>
      </c>
      <c r="T55" s="187">
        <v>12</v>
      </c>
      <c r="U55" s="124"/>
      <c r="W55" s="7" t="s">
        <v>7081</v>
      </c>
      <c r="X55" s="7" t="s">
        <v>7082</v>
      </c>
      <c r="Y55" s="7" t="s">
        <v>2917</v>
      </c>
      <c r="Z55" s="47" t="s">
        <v>172</v>
      </c>
      <c r="AA55" s="47" t="s">
        <v>5</v>
      </c>
      <c r="AB55" s="47" t="s">
        <v>174</v>
      </c>
      <c r="AC55" s="59">
        <v>45135</v>
      </c>
      <c r="AD55" s="7" t="s">
        <v>7083</v>
      </c>
      <c r="AE55" s="7"/>
      <c r="AF55" s="7" t="s">
        <v>7084</v>
      </c>
      <c r="AG55" s="7"/>
      <c r="AH55" s="47">
        <f t="shared" si="1"/>
        <v>15</v>
      </c>
      <c r="AI55" s="7"/>
      <c r="AJ55" s="7"/>
      <c r="AK55" s="7"/>
      <c r="AL55" s="7"/>
    </row>
    <row r="56" spans="1:38" ht="80.099999999999994" customHeight="1">
      <c r="A56" s="426">
        <v>6055</v>
      </c>
      <c r="B56" s="47" t="s">
        <v>176</v>
      </c>
      <c r="C56" s="47" t="s">
        <v>2445</v>
      </c>
      <c r="D56" s="65" t="s">
        <v>323</v>
      </c>
      <c r="E56" s="47" t="s">
        <v>178</v>
      </c>
      <c r="F56" s="7" t="s">
        <v>7085</v>
      </c>
      <c r="G56" s="7" t="s">
        <v>7005</v>
      </c>
      <c r="H56" s="7" t="s">
        <v>6908</v>
      </c>
      <c r="I56" s="7" t="s">
        <v>6895</v>
      </c>
      <c r="J56" s="7" t="s">
        <v>7006</v>
      </c>
      <c r="K56" s="7" t="s">
        <v>330</v>
      </c>
      <c r="L56" s="7" t="s">
        <v>7086</v>
      </c>
      <c r="M56" s="7" t="s">
        <v>7087</v>
      </c>
      <c r="N56" s="47" t="s">
        <v>217</v>
      </c>
      <c r="O56" s="47" t="s">
        <v>6</v>
      </c>
      <c r="P56" s="207" t="s">
        <v>345</v>
      </c>
      <c r="Q56" s="208" t="s">
        <v>7088</v>
      </c>
      <c r="R56" s="633">
        <v>46.577141779133697</v>
      </c>
      <c r="S56" s="633">
        <v>-80.802447727467893</v>
      </c>
      <c r="T56" s="187">
        <v>2500</v>
      </c>
      <c r="U56" s="124">
        <v>20000</v>
      </c>
      <c r="V56" s="7" t="s">
        <v>7089</v>
      </c>
      <c r="W56" s="7" t="s">
        <v>330</v>
      </c>
      <c r="X56" s="7" t="s">
        <v>323</v>
      </c>
      <c r="Y56" s="7" t="s">
        <v>7090</v>
      </c>
      <c r="Z56" s="47" t="s">
        <v>332</v>
      </c>
      <c r="AA56" s="47" t="s">
        <v>333</v>
      </c>
      <c r="AB56" s="47" t="s">
        <v>318</v>
      </c>
      <c r="AC56" s="59">
        <v>45400</v>
      </c>
      <c r="AD56" s="7" t="s">
        <v>7091</v>
      </c>
      <c r="AE56" s="7" t="s">
        <v>6939</v>
      </c>
      <c r="AF56" s="65" t="s">
        <v>335</v>
      </c>
      <c r="AG56" s="7"/>
      <c r="AH56" s="47">
        <f t="shared" ref="AH56:AH87" si="2">IF(LEN(TRIM(AF56))=0,0,LEN(TRIM(AF56))-LEN(SUBSTITUTE(AF56," ",""))+1)</f>
        <v>30</v>
      </c>
      <c r="AI56" s="7"/>
      <c r="AJ56" s="7"/>
      <c r="AK56" s="7"/>
      <c r="AL56" s="7"/>
    </row>
    <row r="57" spans="1:38" ht="60">
      <c r="A57" s="426">
        <v>6056</v>
      </c>
      <c r="B57" s="47" t="s">
        <v>176</v>
      </c>
      <c r="C57" s="47" t="s">
        <v>2445</v>
      </c>
      <c r="D57" s="65" t="s">
        <v>7092</v>
      </c>
      <c r="E57" s="47" t="s">
        <v>178</v>
      </c>
      <c r="F57" s="7" t="s">
        <v>7092</v>
      </c>
      <c r="G57" s="7" t="s">
        <v>6871</v>
      </c>
      <c r="H57" s="7" t="s">
        <v>6838</v>
      </c>
      <c r="I57" s="7" t="s">
        <v>6783</v>
      </c>
      <c r="J57" s="7" t="s">
        <v>6886</v>
      </c>
      <c r="K57" s="7" t="s">
        <v>7093</v>
      </c>
      <c r="L57" s="65" t="s">
        <v>2622</v>
      </c>
      <c r="M57" s="65" t="s">
        <v>1748</v>
      </c>
      <c r="N57" s="47" t="s">
        <v>444</v>
      </c>
      <c r="O57" s="47" t="s">
        <v>5</v>
      </c>
      <c r="P57" s="207">
        <v>49423</v>
      </c>
      <c r="Q57" s="208" t="s">
        <v>2623</v>
      </c>
      <c r="R57" s="633">
        <v>42.775371100138599</v>
      </c>
      <c r="S57" s="633">
        <v>-86.125653649423995</v>
      </c>
      <c r="T57" s="187">
        <v>15</v>
      </c>
      <c r="U57" s="124"/>
      <c r="W57" s="7" t="s">
        <v>7093</v>
      </c>
      <c r="X57" s="7" t="s">
        <v>7092</v>
      </c>
      <c r="Y57" s="7" t="s">
        <v>1748</v>
      </c>
      <c r="Z57" s="47" t="s">
        <v>444</v>
      </c>
      <c r="AA57" s="47" t="s">
        <v>5</v>
      </c>
      <c r="AB57" s="47" t="s">
        <v>572</v>
      </c>
      <c r="AC57" s="59">
        <v>45135</v>
      </c>
      <c r="AD57" s="7" t="s">
        <v>7094</v>
      </c>
      <c r="AE57" s="7"/>
      <c r="AF57" s="7" t="s">
        <v>7097</v>
      </c>
      <c r="AG57" s="7"/>
      <c r="AH57" s="47">
        <f t="shared" si="2"/>
        <v>22</v>
      </c>
      <c r="AI57" s="7"/>
      <c r="AJ57" s="7"/>
      <c r="AK57" s="7"/>
      <c r="AL57" s="7"/>
    </row>
    <row r="58" spans="1:38" ht="60">
      <c r="A58" s="426">
        <v>6057</v>
      </c>
      <c r="B58" s="47" t="s">
        <v>176</v>
      </c>
      <c r="C58" s="47" t="s">
        <v>2445</v>
      </c>
      <c r="D58" s="65" t="s">
        <v>7092</v>
      </c>
      <c r="E58" s="47" t="s">
        <v>178</v>
      </c>
      <c r="F58" s="7" t="s">
        <v>7092</v>
      </c>
      <c r="G58" s="7" t="s">
        <v>6907</v>
      </c>
      <c r="H58" s="7" t="s">
        <v>6838</v>
      </c>
      <c r="I58" s="7" t="s">
        <v>6783</v>
      </c>
      <c r="J58" s="7" t="s">
        <v>6895</v>
      </c>
      <c r="K58" s="7" t="s">
        <v>7093</v>
      </c>
      <c r="L58" s="65" t="s">
        <v>2622</v>
      </c>
      <c r="M58" s="65" t="s">
        <v>1748</v>
      </c>
      <c r="N58" s="47" t="s">
        <v>444</v>
      </c>
      <c r="O58" s="47" t="s">
        <v>5</v>
      </c>
      <c r="P58" s="207">
        <v>49423</v>
      </c>
      <c r="Q58" s="208" t="s">
        <v>2623</v>
      </c>
      <c r="R58" s="633">
        <v>42.775371100138599</v>
      </c>
      <c r="S58" s="633">
        <v>-86.125653649423995</v>
      </c>
      <c r="T58" s="187">
        <v>15</v>
      </c>
      <c r="U58" s="124"/>
      <c r="W58" s="7" t="s">
        <v>7093</v>
      </c>
      <c r="X58" s="7" t="s">
        <v>7092</v>
      </c>
      <c r="Y58" s="7" t="s">
        <v>1748</v>
      </c>
      <c r="Z58" s="47" t="s">
        <v>444</v>
      </c>
      <c r="AA58" s="47" t="s">
        <v>5</v>
      </c>
      <c r="AB58" s="47" t="s">
        <v>572</v>
      </c>
      <c r="AC58" s="59">
        <v>45138</v>
      </c>
      <c r="AD58" s="7" t="s">
        <v>7094</v>
      </c>
      <c r="AE58" s="7"/>
      <c r="AF58" s="7" t="s">
        <v>7095</v>
      </c>
      <c r="AG58" s="354" t="s">
        <v>7096</v>
      </c>
      <c r="AH58" s="47">
        <f t="shared" si="2"/>
        <v>22</v>
      </c>
      <c r="AI58" s="7"/>
      <c r="AJ58" s="7"/>
      <c r="AK58" s="7"/>
      <c r="AL58" s="7"/>
    </row>
    <row r="59" spans="1:38" ht="90">
      <c r="A59" s="426">
        <v>6058</v>
      </c>
      <c r="B59" s="47" t="s">
        <v>176</v>
      </c>
      <c r="C59" s="47" t="s">
        <v>2445</v>
      </c>
      <c r="D59" s="65" t="s">
        <v>7098</v>
      </c>
      <c r="E59" s="47" t="s">
        <v>166</v>
      </c>
      <c r="F59" s="7" t="s">
        <v>7099</v>
      </c>
      <c r="G59" s="7" t="s">
        <v>6907</v>
      </c>
      <c r="H59" s="7" t="s">
        <v>6838</v>
      </c>
      <c r="I59" s="7" t="s">
        <v>6783</v>
      </c>
      <c r="J59" s="7" t="s">
        <v>6783</v>
      </c>
      <c r="K59" s="7" t="s">
        <v>7100</v>
      </c>
      <c r="L59" s="7" t="s">
        <v>7101</v>
      </c>
      <c r="M59" s="7" t="s">
        <v>7102</v>
      </c>
      <c r="N59" s="47" t="s">
        <v>1022</v>
      </c>
      <c r="O59" s="47" t="s">
        <v>5</v>
      </c>
      <c r="P59" s="207">
        <v>53933</v>
      </c>
      <c r="Q59" s="208" t="s">
        <v>7103</v>
      </c>
      <c r="R59" s="633">
        <v>43.567670442419399</v>
      </c>
      <c r="S59" s="633">
        <v>-88.905624857455905</v>
      </c>
      <c r="T59" s="187">
        <v>25</v>
      </c>
      <c r="U59" s="124"/>
      <c r="W59" s="47" t="s">
        <v>7100</v>
      </c>
      <c r="X59" s="47" t="s">
        <v>7099</v>
      </c>
      <c r="Y59" s="7" t="s">
        <v>7102</v>
      </c>
      <c r="Z59" s="47" t="s">
        <v>1022</v>
      </c>
      <c r="AA59" s="47" t="s">
        <v>5</v>
      </c>
      <c r="AB59" s="47" t="s">
        <v>572</v>
      </c>
      <c r="AC59" s="59">
        <v>45138</v>
      </c>
      <c r="AD59" s="7" t="s">
        <v>7104</v>
      </c>
      <c r="AE59" s="7" t="s">
        <v>7105</v>
      </c>
      <c r="AF59" s="7" t="s">
        <v>7106</v>
      </c>
      <c r="AG59" s="7"/>
      <c r="AH59" s="47">
        <f t="shared" si="2"/>
        <v>24</v>
      </c>
      <c r="AI59" s="7"/>
      <c r="AJ59" s="7"/>
      <c r="AK59" s="7"/>
      <c r="AL59" s="7"/>
    </row>
    <row r="60" spans="1:38" ht="126.95" customHeight="1">
      <c r="A60" s="426">
        <v>6059</v>
      </c>
      <c r="B60" s="61" t="s">
        <v>398</v>
      </c>
      <c r="C60" s="47" t="s">
        <v>2445</v>
      </c>
      <c r="D60" s="65" t="s">
        <v>7107</v>
      </c>
      <c r="E60" s="47" t="s">
        <v>178</v>
      </c>
      <c r="F60" s="7" t="s">
        <v>7108</v>
      </c>
      <c r="G60" s="7" t="s">
        <v>6808</v>
      </c>
      <c r="H60" s="7" t="s">
        <v>6809</v>
      </c>
      <c r="I60" s="7" t="s">
        <v>6820</v>
      </c>
      <c r="J60" s="7" t="s">
        <v>7109</v>
      </c>
      <c r="K60" s="7" t="s">
        <v>7110</v>
      </c>
      <c r="M60" s="7" t="s">
        <v>7111</v>
      </c>
      <c r="N60" s="47" t="s">
        <v>3887</v>
      </c>
      <c r="O60" s="47" t="s">
        <v>5</v>
      </c>
      <c r="P60" s="207">
        <v>74525</v>
      </c>
      <c r="Q60" s="208"/>
      <c r="R60" s="484">
        <v>34.388122106774397</v>
      </c>
      <c r="S60" s="484">
        <v>-96.126598483683395</v>
      </c>
      <c r="T60" s="187">
        <v>20</v>
      </c>
      <c r="U60" s="124">
        <v>1100</v>
      </c>
      <c r="V60" s="7" t="s">
        <v>7112</v>
      </c>
      <c r="W60" s="441" t="s">
        <v>7110</v>
      </c>
      <c r="X60" s="7" t="s">
        <v>7107</v>
      </c>
      <c r="Y60" s="7" t="s">
        <v>5451</v>
      </c>
      <c r="Z60" s="47"/>
      <c r="AA60" s="7" t="s">
        <v>5451</v>
      </c>
      <c r="AB60" s="187" t="s">
        <v>6860</v>
      </c>
      <c r="AC60" s="59">
        <v>45413</v>
      </c>
      <c r="AD60" s="1" t="s">
        <v>7113</v>
      </c>
      <c r="AE60" s="7" t="s">
        <v>7114</v>
      </c>
      <c r="AF60" s="560" t="s">
        <v>7115</v>
      </c>
      <c r="AG60" s="7"/>
      <c r="AH60" s="47">
        <f t="shared" si="2"/>
        <v>27</v>
      </c>
      <c r="AI60" s="7"/>
      <c r="AJ60" s="7"/>
      <c r="AK60" s="7"/>
      <c r="AL60" s="7"/>
    </row>
    <row r="61" spans="1:38" ht="101.25" customHeight="1">
      <c r="A61" s="426">
        <v>6060</v>
      </c>
      <c r="B61" s="61" t="s">
        <v>176</v>
      </c>
      <c r="C61" s="47" t="s">
        <v>2445</v>
      </c>
      <c r="D61" t="s">
        <v>7116</v>
      </c>
      <c r="E61" s="47" t="s">
        <v>178</v>
      </c>
      <c r="F61" t="s">
        <v>3157</v>
      </c>
      <c r="G61" s="1" t="s">
        <v>6871</v>
      </c>
      <c r="H61" s="7" t="s">
        <v>1183</v>
      </c>
      <c r="I61" s="7" t="s">
        <v>6783</v>
      </c>
      <c r="J61" t="s">
        <v>92</v>
      </c>
      <c r="K61" s="7" t="s">
        <v>7117</v>
      </c>
      <c r="L61" t="s">
        <v>7118</v>
      </c>
      <c r="M61" s="7" t="s">
        <v>3157</v>
      </c>
      <c r="N61" s="47" t="s">
        <v>1089</v>
      </c>
      <c r="O61" s="47" t="s">
        <v>5</v>
      </c>
      <c r="P61" s="945">
        <v>85007</v>
      </c>
      <c r="Q61" t="s">
        <v>7119</v>
      </c>
      <c r="R61" s="484">
        <v>33.4571044561063</v>
      </c>
      <c r="S61" s="484">
        <v>-112.090003653978</v>
      </c>
      <c r="T61" s="650">
        <v>10</v>
      </c>
      <c r="U61">
        <v>1.5</v>
      </c>
      <c r="V61" s="7" t="s">
        <v>1750</v>
      </c>
      <c r="W61" s="7" t="s">
        <v>7117</v>
      </c>
      <c r="X61" t="s">
        <v>7116</v>
      </c>
      <c r="Y61" t="s">
        <v>3157</v>
      </c>
      <c r="Z61" s="47" t="s">
        <v>1089</v>
      </c>
      <c r="AA61" s="47" t="s">
        <v>5</v>
      </c>
      <c r="AB61" s="47" t="s">
        <v>318</v>
      </c>
      <c r="AC61" s="59">
        <v>45412</v>
      </c>
      <c r="AD61" s="7" t="s">
        <v>319</v>
      </c>
      <c r="AE61" s="7"/>
      <c r="AF61" s="7" t="s">
        <v>8420</v>
      </c>
      <c r="AG61" s="7"/>
      <c r="AH61" s="47">
        <f t="shared" si="2"/>
        <v>26</v>
      </c>
      <c r="AI61" t="s">
        <v>7120</v>
      </c>
      <c r="AJ61" t="s">
        <v>7121</v>
      </c>
      <c r="AK61" t="s">
        <v>7122</v>
      </c>
      <c r="AL61" s="7"/>
    </row>
    <row r="62" spans="1:38" ht="56.1" customHeight="1">
      <c r="A62" s="426">
        <v>6061</v>
      </c>
      <c r="B62" s="47" t="s">
        <v>176</v>
      </c>
      <c r="C62" s="47" t="s">
        <v>2445</v>
      </c>
      <c r="D62" s="65" t="s">
        <v>7123</v>
      </c>
      <c r="E62" s="47" t="s">
        <v>166</v>
      </c>
      <c r="F62" s="7" t="s">
        <v>7123</v>
      </c>
      <c r="G62" s="7" t="s">
        <v>7005</v>
      </c>
      <c r="H62" s="7" t="s">
        <v>6838</v>
      </c>
      <c r="I62" s="7" t="s">
        <v>6783</v>
      </c>
      <c r="J62" s="7" t="s">
        <v>6810</v>
      </c>
      <c r="K62" t="s">
        <v>7124</v>
      </c>
      <c r="L62" s="7" t="s">
        <v>7125</v>
      </c>
      <c r="M62" s="7" t="s">
        <v>7126</v>
      </c>
      <c r="N62" s="47" t="s">
        <v>1365</v>
      </c>
      <c r="O62" s="47" t="s">
        <v>5</v>
      </c>
      <c r="P62" s="207">
        <v>16117</v>
      </c>
      <c r="Q62" s="208" t="s">
        <v>7127</v>
      </c>
      <c r="R62" s="633">
        <v>40.859399737039098</v>
      </c>
      <c r="S62" s="633">
        <v>-80.274877728835307</v>
      </c>
      <c r="T62" s="652">
        <v>64</v>
      </c>
      <c r="U62" s="124">
        <v>10000</v>
      </c>
      <c r="V62" s="7" t="s">
        <v>774</v>
      </c>
      <c r="W62" s="47" t="s">
        <v>7128</v>
      </c>
      <c r="X62" s="47" t="s">
        <v>7129</v>
      </c>
      <c r="Y62" s="7" t="s">
        <v>7130</v>
      </c>
      <c r="Z62" s="47" t="s">
        <v>7131</v>
      </c>
      <c r="AA62" s="47" t="s">
        <v>7132</v>
      </c>
      <c r="AB62" s="47" t="s">
        <v>318</v>
      </c>
      <c r="AC62" s="59">
        <v>45400</v>
      </c>
      <c r="AD62" s="7" t="s">
        <v>7133</v>
      </c>
      <c r="AE62" s="7" t="s">
        <v>7134</v>
      </c>
      <c r="AF62" s="7" t="s">
        <v>8421</v>
      </c>
      <c r="AG62" s="7"/>
      <c r="AH62" s="47">
        <f t="shared" si="2"/>
        <v>21</v>
      </c>
      <c r="AI62" s="7"/>
      <c r="AJ62" s="7"/>
      <c r="AK62" s="7"/>
      <c r="AL62" s="7"/>
    </row>
    <row r="63" spans="1:38" ht="56.1" customHeight="1">
      <c r="A63" s="426">
        <v>6062</v>
      </c>
      <c r="B63" s="61" t="s">
        <v>176</v>
      </c>
      <c r="C63" s="47" t="s">
        <v>2445</v>
      </c>
      <c r="D63" s="65" t="s">
        <v>7135</v>
      </c>
      <c r="E63" s="47" t="s">
        <v>178</v>
      </c>
      <c r="F63" s="7" t="s">
        <v>7136</v>
      </c>
      <c r="G63" s="7" t="s">
        <v>6926</v>
      </c>
      <c r="H63" s="7" t="s">
        <v>6838</v>
      </c>
      <c r="I63" s="7" t="s">
        <v>6783</v>
      </c>
      <c r="J63" s="7" t="s">
        <v>6820</v>
      </c>
      <c r="K63" t="s">
        <v>7137</v>
      </c>
      <c r="L63" s="7" t="s">
        <v>7138</v>
      </c>
      <c r="M63" s="7" t="s">
        <v>7139</v>
      </c>
      <c r="N63" s="47" t="s">
        <v>863</v>
      </c>
      <c r="O63" s="47" t="s">
        <v>5</v>
      </c>
      <c r="P63" s="207">
        <v>62060</v>
      </c>
      <c r="Q63" s="208" t="s">
        <v>7140</v>
      </c>
      <c r="R63" s="633">
        <v>38.6850044347131</v>
      </c>
      <c r="S63" s="633">
        <v>-90.1604495423271</v>
      </c>
      <c r="T63" s="652">
        <v>48</v>
      </c>
      <c r="U63" s="124">
        <v>24000</v>
      </c>
      <c r="V63" s="7" t="s">
        <v>774</v>
      </c>
      <c r="W63" s="7" t="s">
        <v>7137</v>
      </c>
      <c r="X63" s="65" t="s">
        <v>7135</v>
      </c>
      <c r="Y63" s="7" t="s">
        <v>7139</v>
      </c>
      <c r="Z63" s="47" t="s">
        <v>863</v>
      </c>
      <c r="AA63" s="47" t="s">
        <v>5</v>
      </c>
      <c r="AB63" s="47" t="s">
        <v>572</v>
      </c>
      <c r="AC63" s="59">
        <v>45132</v>
      </c>
      <c r="AD63" s="7" t="s">
        <v>7141</v>
      </c>
      <c r="AE63" s="7"/>
      <c r="AF63" s="7" t="s">
        <v>7142</v>
      </c>
      <c r="AG63" s="7"/>
      <c r="AH63" s="47">
        <f t="shared" si="2"/>
        <v>23</v>
      </c>
      <c r="AI63" s="7"/>
      <c r="AJ63" s="7"/>
      <c r="AK63" s="7"/>
      <c r="AL63" s="7"/>
    </row>
    <row r="64" spans="1:38" ht="90">
      <c r="A64" s="426">
        <v>6063</v>
      </c>
      <c r="B64" s="61" t="s">
        <v>176</v>
      </c>
      <c r="C64" s="47" t="s">
        <v>2445</v>
      </c>
      <c r="D64" s="65" t="s">
        <v>7143</v>
      </c>
      <c r="E64" s="47" t="s">
        <v>166</v>
      </c>
      <c r="F64" s="7" t="s">
        <v>7144</v>
      </c>
      <c r="G64" s="7" t="s">
        <v>6794</v>
      </c>
      <c r="H64" s="7" t="s">
        <v>6838</v>
      </c>
      <c r="I64" s="7" t="s">
        <v>6783</v>
      </c>
      <c r="J64" s="7" t="s">
        <v>6783</v>
      </c>
      <c r="K64" s="7" t="s">
        <v>7145</v>
      </c>
      <c r="L64" s="7" t="s">
        <v>7146</v>
      </c>
      <c r="M64" s="7" t="s">
        <v>770</v>
      </c>
      <c r="N64" s="47" t="s">
        <v>771</v>
      </c>
      <c r="O64" s="47" t="s">
        <v>5</v>
      </c>
      <c r="P64" s="207">
        <v>75251</v>
      </c>
      <c r="Q64" s="208" t="s">
        <v>7147</v>
      </c>
      <c r="R64" s="633"/>
      <c r="S64" s="633"/>
      <c r="T64" s="652"/>
      <c r="U64" s="124"/>
      <c r="W64" s="7" t="s">
        <v>7148</v>
      </c>
      <c r="X64" s="7" t="s">
        <v>7144</v>
      </c>
      <c r="Y64" s="7" t="s">
        <v>770</v>
      </c>
      <c r="Z64" s="47" t="s">
        <v>771</v>
      </c>
      <c r="AA64" s="47" t="s">
        <v>5</v>
      </c>
      <c r="AB64" s="47" t="s">
        <v>572</v>
      </c>
      <c r="AC64" s="59">
        <v>45139</v>
      </c>
      <c r="AD64" s="7" t="s">
        <v>7149</v>
      </c>
      <c r="AE64" s="7" t="s">
        <v>7150</v>
      </c>
      <c r="AF64" s="7" t="s">
        <v>7151</v>
      </c>
      <c r="AG64" s="7"/>
      <c r="AH64" s="47">
        <f t="shared" si="2"/>
        <v>16</v>
      </c>
      <c r="AI64" s="7"/>
      <c r="AJ64" s="7"/>
      <c r="AK64" s="7"/>
      <c r="AL64" s="7"/>
    </row>
    <row r="65" spans="1:38" ht="45">
      <c r="A65" s="426">
        <v>6064</v>
      </c>
      <c r="B65" s="47" t="s">
        <v>176</v>
      </c>
      <c r="C65" s="47" t="s">
        <v>2445</v>
      </c>
      <c r="D65" s="65" t="s">
        <v>7152</v>
      </c>
      <c r="E65" s="47" t="s">
        <v>178</v>
      </c>
      <c r="F65" s="7" t="s">
        <v>7153</v>
      </c>
      <c r="G65" s="7" t="s">
        <v>7</v>
      </c>
      <c r="H65" s="7" t="s">
        <v>6838</v>
      </c>
      <c r="I65" s="7" t="s">
        <v>6783</v>
      </c>
      <c r="J65" s="7" t="s">
        <v>7</v>
      </c>
      <c r="K65" s="7" t="s">
        <v>7154</v>
      </c>
      <c r="L65" s="7" t="s">
        <v>7155</v>
      </c>
      <c r="M65" s="7" t="s">
        <v>7156</v>
      </c>
      <c r="N65" s="47" t="s">
        <v>172</v>
      </c>
      <c r="O65" s="47" t="s">
        <v>5</v>
      </c>
      <c r="P65" s="207">
        <v>91311</v>
      </c>
      <c r="Q65" s="208" t="s">
        <v>7157</v>
      </c>
      <c r="R65" s="633">
        <v>34.234334080571202</v>
      </c>
      <c r="S65" s="633">
        <v>-118.578837936741</v>
      </c>
      <c r="T65" s="187">
        <v>125</v>
      </c>
      <c r="U65" s="124"/>
      <c r="W65" s="47" t="s">
        <v>7154</v>
      </c>
      <c r="X65" s="47" t="s">
        <v>7158</v>
      </c>
      <c r="Y65" s="7" t="s">
        <v>7156</v>
      </c>
      <c r="Z65" s="47" t="s">
        <v>172</v>
      </c>
      <c r="AA65" s="47" t="s">
        <v>5</v>
      </c>
      <c r="AB65" s="47" t="s">
        <v>572</v>
      </c>
      <c r="AC65" s="59">
        <v>45139</v>
      </c>
      <c r="AD65" s="7" t="s">
        <v>7159</v>
      </c>
      <c r="AE65" s="7" t="s">
        <v>7160</v>
      </c>
      <c r="AF65" s="7" t="s">
        <v>7161</v>
      </c>
      <c r="AG65" s="7"/>
      <c r="AH65" s="47">
        <f t="shared" si="2"/>
        <v>20</v>
      </c>
      <c r="AI65" s="7"/>
      <c r="AJ65" s="7"/>
      <c r="AK65" s="7"/>
      <c r="AL65" s="7"/>
    </row>
    <row r="66" spans="1:38" ht="75">
      <c r="A66" s="426">
        <v>6065</v>
      </c>
      <c r="B66" s="47" t="s">
        <v>176</v>
      </c>
      <c r="C66" s="47" t="s">
        <v>2445</v>
      </c>
      <c r="D66" s="65" t="s">
        <v>7162</v>
      </c>
      <c r="E66" s="47" t="s">
        <v>166</v>
      </c>
      <c r="F66" s="7" t="s">
        <v>7163</v>
      </c>
      <c r="G66" s="7" t="s">
        <v>6794</v>
      </c>
      <c r="H66" s="7" t="s">
        <v>6838</v>
      </c>
      <c r="I66" s="7" t="s">
        <v>6783</v>
      </c>
      <c r="J66" s="7" t="s">
        <v>6783</v>
      </c>
      <c r="K66" t="s">
        <v>7164</v>
      </c>
      <c r="L66" s="7" t="s">
        <v>7165</v>
      </c>
      <c r="M66" s="7" t="s">
        <v>3760</v>
      </c>
      <c r="N66" s="47" t="s">
        <v>314</v>
      </c>
      <c r="O66" s="47" t="s">
        <v>5</v>
      </c>
      <c r="P66" s="207">
        <v>37090</v>
      </c>
      <c r="Q66" s="208" t="s">
        <v>7166</v>
      </c>
      <c r="R66" s="633">
        <v>36.179655200125303</v>
      </c>
      <c r="S66" s="633">
        <v>-86.289353358501501</v>
      </c>
      <c r="T66" s="187">
        <v>5</v>
      </c>
      <c r="U66" s="124"/>
      <c r="W66" s="7" t="s">
        <v>7164</v>
      </c>
      <c r="X66" s="7" t="s">
        <v>7163</v>
      </c>
      <c r="Y66" s="7" t="s">
        <v>3760</v>
      </c>
      <c r="Z66" s="47" t="s">
        <v>314</v>
      </c>
      <c r="AA66" s="47" t="s">
        <v>5</v>
      </c>
      <c r="AB66" s="47" t="s">
        <v>572</v>
      </c>
      <c r="AC66" s="59">
        <v>45139</v>
      </c>
      <c r="AD66" s="7" t="s">
        <v>7167</v>
      </c>
      <c r="AE66" s="7" t="s">
        <v>7168</v>
      </c>
      <c r="AF66" s="7" t="s">
        <v>7169</v>
      </c>
      <c r="AG66" s="7"/>
      <c r="AH66" s="47">
        <f t="shared" si="2"/>
        <v>22</v>
      </c>
      <c r="AI66" s="7"/>
      <c r="AJ66" s="7"/>
      <c r="AK66" s="7"/>
      <c r="AL66" s="7"/>
    </row>
    <row r="67" spans="1:38" ht="96" customHeight="1">
      <c r="A67" s="426">
        <v>6066</v>
      </c>
      <c r="B67" s="61" t="s">
        <v>163</v>
      </c>
      <c r="C67" s="47" t="s">
        <v>2445</v>
      </c>
      <c r="D67" s="65" t="s">
        <v>7170</v>
      </c>
      <c r="E67" s="47" t="s">
        <v>178</v>
      </c>
      <c r="F67" s="7" t="s">
        <v>7170</v>
      </c>
      <c r="G67" s="7" t="s">
        <v>63</v>
      </c>
      <c r="H67" s="7" t="s">
        <v>6838</v>
      </c>
      <c r="I67" s="7" t="s">
        <v>6783</v>
      </c>
      <c r="J67" s="7" t="s">
        <v>6997</v>
      </c>
      <c r="K67" s="7" t="s">
        <v>7172</v>
      </c>
      <c r="L67" s="7" t="s">
        <v>7173</v>
      </c>
      <c r="M67" s="7" t="s">
        <v>7174</v>
      </c>
      <c r="N67" s="47" t="s">
        <v>190</v>
      </c>
      <c r="O67" s="47" t="s">
        <v>5</v>
      </c>
      <c r="P67" s="207">
        <v>28134</v>
      </c>
      <c r="Q67" s="208"/>
      <c r="R67" s="633">
        <v>35.100919182900903</v>
      </c>
      <c r="S67" s="633">
        <v>-80.884326618604902</v>
      </c>
      <c r="T67" s="187">
        <v>13</v>
      </c>
      <c r="U67" s="124">
        <v>500</v>
      </c>
      <c r="V67" s="7" t="s">
        <v>7175</v>
      </c>
      <c r="W67" s="7" t="s">
        <v>7172</v>
      </c>
      <c r="X67" s="7" t="s">
        <v>7170</v>
      </c>
      <c r="Y67" s="7" t="s">
        <v>7176</v>
      </c>
      <c r="Z67" s="47" t="s">
        <v>1713</v>
      </c>
      <c r="AA67" s="47" t="s">
        <v>5</v>
      </c>
      <c r="AB67" s="47" t="s">
        <v>318</v>
      </c>
      <c r="AC67" s="59">
        <v>45400</v>
      </c>
      <c r="AD67" s="7" t="s">
        <v>7177</v>
      </c>
      <c r="AE67" s="7" t="s">
        <v>7181</v>
      </c>
      <c r="AF67" s="7" t="s">
        <v>8423</v>
      </c>
      <c r="AG67" s="7"/>
      <c r="AH67" s="47">
        <f t="shared" si="2"/>
        <v>26</v>
      </c>
      <c r="AI67" s="7"/>
      <c r="AJ67" s="7"/>
      <c r="AK67" s="7"/>
      <c r="AL67" s="7"/>
    </row>
    <row r="68" spans="1:38" ht="75">
      <c r="A68" s="426">
        <v>6067</v>
      </c>
      <c r="B68" s="61" t="s">
        <v>398</v>
      </c>
      <c r="C68" s="47" t="s">
        <v>2445</v>
      </c>
      <c r="D68" s="65" t="s">
        <v>7170</v>
      </c>
      <c r="E68" s="47" t="s">
        <v>178</v>
      </c>
      <c r="F68" s="7" t="s">
        <v>7170</v>
      </c>
      <c r="G68" s="7" t="s">
        <v>63</v>
      </c>
      <c r="H68" s="7" t="s">
        <v>6838</v>
      </c>
      <c r="I68" s="7" t="s">
        <v>6783</v>
      </c>
      <c r="J68" s="7" t="s">
        <v>6997</v>
      </c>
      <c r="K68" s="7" t="s">
        <v>7172</v>
      </c>
      <c r="L68" s="7" t="s">
        <v>1047</v>
      </c>
      <c r="M68" s="7" t="s">
        <v>189</v>
      </c>
      <c r="N68" s="47" t="s">
        <v>190</v>
      </c>
      <c r="O68" s="47" t="s">
        <v>5</v>
      </c>
      <c r="P68" s="207" t="s">
        <v>1047</v>
      </c>
      <c r="Q68" s="208"/>
      <c r="R68" s="633">
        <v>35.2254814318052</v>
      </c>
      <c r="S68" s="633">
        <v>-80.841901610186198</v>
      </c>
      <c r="T68" s="187"/>
      <c r="U68" s="124">
        <v>10000</v>
      </c>
      <c r="V68" s="7" t="s">
        <v>774</v>
      </c>
      <c r="W68" s="7" t="s">
        <v>7172</v>
      </c>
      <c r="X68" s="7" t="s">
        <v>7170</v>
      </c>
      <c r="Y68" s="7" t="s">
        <v>7176</v>
      </c>
      <c r="Z68" s="47" t="s">
        <v>1713</v>
      </c>
      <c r="AA68" s="47" t="s">
        <v>5</v>
      </c>
      <c r="AB68" s="47" t="s">
        <v>318</v>
      </c>
      <c r="AC68" s="59">
        <v>45464</v>
      </c>
      <c r="AD68" s="354" t="s">
        <v>7179</v>
      </c>
      <c r="AE68" s="7" t="s">
        <v>7180</v>
      </c>
      <c r="AF68" s="7" t="s">
        <v>8423</v>
      </c>
      <c r="AG68" s="7"/>
      <c r="AH68" s="47">
        <f t="shared" si="2"/>
        <v>26</v>
      </c>
      <c r="AI68" s="7"/>
      <c r="AJ68" s="7"/>
      <c r="AK68" s="7"/>
      <c r="AL68" s="7"/>
    </row>
    <row r="69" spans="1:38" ht="57" customHeight="1">
      <c r="A69" s="426">
        <v>6068</v>
      </c>
      <c r="B69" s="61" t="s">
        <v>163</v>
      </c>
      <c r="C69" s="47" t="s">
        <v>2445</v>
      </c>
      <c r="D69" s="65" t="s">
        <v>7170</v>
      </c>
      <c r="E69" s="47" t="s">
        <v>178</v>
      </c>
      <c r="F69" s="7" t="s">
        <v>7170</v>
      </c>
      <c r="G69" s="7" t="s">
        <v>8422</v>
      </c>
      <c r="H69" s="7" t="s">
        <v>6838</v>
      </c>
      <c r="I69" s="7" t="s">
        <v>6783</v>
      </c>
      <c r="J69" s="7" t="s">
        <v>6997</v>
      </c>
      <c r="K69" s="7" t="s">
        <v>7172</v>
      </c>
      <c r="L69" s="7" t="s">
        <v>7173</v>
      </c>
      <c r="M69" s="7" t="s">
        <v>7174</v>
      </c>
      <c r="N69" s="47" t="s">
        <v>190</v>
      </c>
      <c r="O69" s="47" t="s">
        <v>5</v>
      </c>
      <c r="P69" s="207">
        <v>28134</v>
      </c>
      <c r="Q69" s="208"/>
      <c r="R69" s="633">
        <v>35.100919182900903</v>
      </c>
      <c r="S69" s="633">
        <v>-80.884326618604902</v>
      </c>
      <c r="T69" s="187">
        <v>13</v>
      </c>
      <c r="U69" s="124">
        <v>1000</v>
      </c>
      <c r="V69" s="7" t="s">
        <v>7175</v>
      </c>
      <c r="W69" s="7" t="s">
        <v>7172</v>
      </c>
      <c r="X69" s="7" t="s">
        <v>7170</v>
      </c>
      <c r="Y69" s="7" t="s">
        <v>7176</v>
      </c>
      <c r="Z69" s="47" t="s">
        <v>1713</v>
      </c>
      <c r="AA69" s="47" t="s">
        <v>5</v>
      </c>
      <c r="AB69" s="47" t="s">
        <v>174</v>
      </c>
      <c r="AC69" s="59">
        <v>45465</v>
      </c>
      <c r="AD69" s="7" t="s">
        <v>7177</v>
      </c>
      <c r="AE69" s="7" t="s">
        <v>7178</v>
      </c>
      <c r="AF69" s="7" t="s">
        <v>8423</v>
      </c>
      <c r="AG69" s="7"/>
      <c r="AH69" s="47">
        <f t="shared" si="2"/>
        <v>26</v>
      </c>
      <c r="AI69" s="7"/>
      <c r="AJ69" s="7"/>
      <c r="AK69" s="7"/>
      <c r="AL69" s="7"/>
    </row>
    <row r="70" spans="1:38" ht="90">
      <c r="A70" s="426">
        <v>6069</v>
      </c>
      <c r="B70" s="61" t="s">
        <v>201</v>
      </c>
      <c r="C70" s="47" t="s">
        <v>2445</v>
      </c>
      <c r="D70" s="65" t="s">
        <v>8539</v>
      </c>
      <c r="E70" s="47" t="s">
        <v>178</v>
      </c>
      <c r="F70" s="7" t="s">
        <v>8540</v>
      </c>
      <c r="G70" s="7" t="s">
        <v>63</v>
      </c>
      <c r="H70" s="7" t="s">
        <v>1183</v>
      </c>
      <c r="I70" s="7" t="s">
        <v>6820</v>
      </c>
      <c r="J70" s="7" t="s">
        <v>51</v>
      </c>
      <c r="K70" s="354" t="s">
        <v>7172</v>
      </c>
      <c r="L70" s="7" t="s">
        <v>1047</v>
      </c>
      <c r="M70" s="7" t="s">
        <v>2429</v>
      </c>
      <c r="N70" s="47" t="s">
        <v>949</v>
      </c>
      <c r="O70" s="47" t="s">
        <v>5</v>
      </c>
      <c r="P70" s="207"/>
      <c r="Q70" s="208"/>
      <c r="R70" s="845">
        <v>39.689503000000002</v>
      </c>
      <c r="S70" s="845">
        <v>-84.168823000000003</v>
      </c>
      <c r="T70" s="187">
        <v>30</v>
      </c>
      <c r="U70" s="124"/>
      <c r="Y70" s="7"/>
      <c r="Z70" s="47"/>
      <c r="AA70" s="47"/>
      <c r="AB70" s="187" t="s">
        <v>8166</v>
      </c>
      <c r="AC70" s="59">
        <v>45560</v>
      </c>
      <c r="AD70" s="7"/>
      <c r="AE70" s="7"/>
      <c r="AF70" s="7" t="s">
        <v>8573</v>
      </c>
      <c r="AG70" s="354" t="s">
        <v>6365</v>
      </c>
      <c r="AH70" s="47">
        <f t="shared" si="2"/>
        <v>26</v>
      </c>
      <c r="AI70" s="7"/>
      <c r="AJ70" s="7"/>
      <c r="AK70" s="7"/>
      <c r="AL70" s="7"/>
    </row>
    <row r="71" spans="1:38" ht="65.099999999999994" customHeight="1">
      <c r="A71" s="426">
        <v>6070</v>
      </c>
      <c r="B71" s="47" t="s">
        <v>176</v>
      </c>
      <c r="C71" s="47" t="s">
        <v>2445</v>
      </c>
      <c r="D71" s="65" t="s">
        <v>7182</v>
      </c>
      <c r="E71" s="47" t="s">
        <v>178</v>
      </c>
      <c r="F71" s="7" t="s">
        <v>7197</v>
      </c>
      <c r="G71" s="7" t="s">
        <v>6926</v>
      </c>
      <c r="H71" s="7" t="s">
        <v>6838</v>
      </c>
      <c r="I71" s="7" t="s">
        <v>6783</v>
      </c>
      <c r="J71" s="7" t="s">
        <v>6820</v>
      </c>
      <c r="K71" s="7" t="s">
        <v>7188</v>
      </c>
      <c r="L71" s="7" t="s">
        <v>7198</v>
      </c>
      <c r="M71" s="7" t="s">
        <v>1117</v>
      </c>
      <c r="N71" s="47" t="s">
        <v>217</v>
      </c>
      <c r="O71" s="47" t="s">
        <v>6</v>
      </c>
      <c r="P71" s="207" t="s">
        <v>7199</v>
      </c>
      <c r="Q71" s="654" t="s">
        <v>7200</v>
      </c>
      <c r="R71" s="633">
        <v>44.253534625399503</v>
      </c>
      <c r="S71" s="633">
        <v>-76.490390372848907</v>
      </c>
      <c r="T71" s="187"/>
      <c r="U71" s="124">
        <v>5000</v>
      </c>
      <c r="V71" s="7" t="s">
        <v>6920</v>
      </c>
      <c r="W71" s="7" t="s">
        <v>7188</v>
      </c>
      <c r="X71" s="7" t="s">
        <v>7189</v>
      </c>
      <c r="Y71" s="7" t="s">
        <v>1821</v>
      </c>
      <c r="Z71" s="47" t="s">
        <v>217</v>
      </c>
      <c r="AA71" s="47" t="s">
        <v>6</v>
      </c>
      <c r="AB71" s="47" t="s">
        <v>174</v>
      </c>
      <c r="AC71" s="59">
        <v>44435</v>
      </c>
      <c r="AD71" s="7" t="s">
        <v>7201</v>
      </c>
      <c r="AE71" s="7" t="s">
        <v>7202</v>
      </c>
      <c r="AF71" s="7" t="s">
        <v>7192</v>
      </c>
      <c r="AG71" s="7"/>
      <c r="AH71" s="47">
        <f t="shared" si="2"/>
        <v>27</v>
      </c>
      <c r="AI71" s="7"/>
      <c r="AJ71" s="7"/>
      <c r="AK71" s="7"/>
      <c r="AL71" s="7"/>
    </row>
    <row r="72" spans="1:38" s="655" customFormat="1" ht="90">
      <c r="A72" s="426">
        <v>6071</v>
      </c>
      <c r="B72" s="47" t="s">
        <v>176</v>
      </c>
      <c r="C72" s="47" t="s">
        <v>2445</v>
      </c>
      <c r="D72" s="65" t="s">
        <v>7182</v>
      </c>
      <c r="E72" s="47" t="s">
        <v>178</v>
      </c>
      <c r="F72" s="7" t="s">
        <v>7203</v>
      </c>
      <c r="G72" s="7" t="s">
        <v>6926</v>
      </c>
      <c r="H72" s="7" t="s">
        <v>6838</v>
      </c>
      <c r="I72" s="7" t="s">
        <v>6783</v>
      </c>
      <c r="J72" s="7" t="s">
        <v>6820</v>
      </c>
      <c r="K72" s="7" t="s">
        <v>7188</v>
      </c>
      <c r="L72" s="7" t="s">
        <v>7204</v>
      </c>
      <c r="M72" s="7" t="s">
        <v>2249</v>
      </c>
      <c r="N72" s="47" t="s">
        <v>829</v>
      </c>
      <c r="O72" s="47" t="s">
        <v>5</v>
      </c>
      <c r="P72" s="207">
        <v>14625</v>
      </c>
      <c r="Q72" s="654" t="s">
        <v>7205</v>
      </c>
      <c r="R72" s="633">
        <v>43.198210370110502</v>
      </c>
      <c r="S72" s="633">
        <v>-77.678231757529304</v>
      </c>
      <c r="T72" s="187">
        <v>200</v>
      </c>
      <c r="U72" s="124">
        <v>18000</v>
      </c>
      <c r="V72" s="7" t="s">
        <v>6920</v>
      </c>
      <c r="W72" t="s">
        <v>7188</v>
      </c>
      <c r="X72" s="7" t="s">
        <v>7189</v>
      </c>
      <c r="Y72" s="7" t="s">
        <v>1821</v>
      </c>
      <c r="Z72" s="47" t="s">
        <v>217</v>
      </c>
      <c r="AA72" s="47" t="s">
        <v>6</v>
      </c>
      <c r="AB72" s="47" t="s">
        <v>174</v>
      </c>
      <c r="AC72" s="59">
        <v>44435</v>
      </c>
      <c r="AD72" s="7" t="s">
        <v>7206</v>
      </c>
      <c r="AE72" s="7" t="s">
        <v>7207</v>
      </c>
      <c r="AF72" s="7" t="s">
        <v>7192</v>
      </c>
      <c r="AG72" s="7"/>
      <c r="AH72" s="47">
        <f t="shared" si="2"/>
        <v>27</v>
      </c>
      <c r="AI72" s="7"/>
      <c r="AJ72" s="7"/>
      <c r="AK72" s="7"/>
      <c r="AL72" s="7"/>
    </row>
    <row r="73" spans="1:38" ht="60">
      <c r="A73" s="426">
        <v>6072</v>
      </c>
      <c r="B73" s="61" t="s">
        <v>176</v>
      </c>
      <c r="C73" s="47" t="s">
        <v>2445</v>
      </c>
      <c r="D73" s="65" t="s">
        <v>7182</v>
      </c>
      <c r="E73" s="47" t="s">
        <v>178</v>
      </c>
      <c r="F73" s="7" t="s">
        <v>7183</v>
      </c>
      <c r="G73" s="7" t="s">
        <v>6926</v>
      </c>
      <c r="H73" s="7" t="s">
        <v>6838</v>
      </c>
      <c r="I73" s="7" t="s">
        <v>6783</v>
      </c>
      <c r="J73" s="7" t="s">
        <v>6820</v>
      </c>
      <c r="K73" s="656" t="s">
        <v>7184</v>
      </c>
      <c r="L73" s="7" t="s">
        <v>7185</v>
      </c>
      <c r="M73" s="7" t="s">
        <v>7186</v>
      </c>
      <c r="N73" s="47" t="s">
        <v>1089</v>
      </c>
      <c r="O73" s="47" t="s">
        <v>5</v>
      </c>
      <c r="P73" s="207">
        <v>85296</v>
      </c>
      <c r="Q73" s="653" t="s">
        <v>7187</v>
      </c>
      <c r="R73" s="642">
        <v>33.330421000000001</v>
      </c>
      <c r="S73" s="633">
        <v>-111.69362599999999</v>
      </c>
      <c r="T73" s="187">
        <v>45</v>
      </c>
      <c r="U73" s="124">
        <v>18000</v>
      </c>
      <c r="V73" s="7" t="s">
        <v>6920</v>
      </c>
      <c r="W73" s="657" t="s">
        <v>7188</v>
      </c>
      <c r="X73" s="7" t="s">
        <v>7189</v>
      </c>
      <c r="Y73" s="7" t="s">
        <v>1821</v>
      </c>
      <c r="Z73" s="47" t="s">
        <v>217</v>
      </c>
      <c r="AA73" s="47" t="s">
        <v>6</v>
      </c>
      <c r="AB73" s="47" t="s">
        <v>572</v>
      </c>
      <c r="AC73" s="59">
        <v>45125</v>
      </c>
      <c r="AD73" s="7" t="s">
        <v>7190</v>
      </c>
      <c r="AE73" s="7" t="s">
        <v>7191</v>
      </c>
      <c r="AF73" s="7" t="s">
        <v>7192</v>
      </c>
      <c r="AG73" s="7"/>
      <c r="AH73" s="47">
        <f t="shared" si="2"/>
        <v>27</v>
      </c>
      <c r="AI73" s="7"/>
      <c r="AJ73" s="7"/>
      <c r="AK73" s="7"/>
      <c r="AL73" s="7"/>
    </row>
    <row r="74" spans="1:38" ht="60">
      <c r="A74" s="426">
        <v>6073</v>
      </c>
      <c r="B74" s="61" t="s">
        <v>176</v>
      </c>
      <c r="C74" s="47" t="s">
        <v>2445</v>
      </c>
      <c r="D74" s="65" t="s">
        <v>7182</v>
      </c>
      <c r="E74" s="47" t="s">
        <v>178</v>
      </c>
      <c r="F74" s="7" t="s">
        <v>7193</v>
      </c>
      <c r="G74" s="7" t="s">
        <v>6926</v>
      </c>
      <c r="H74" s="7" t="s">
        <v>6838</v>
      </c>
      <c r="I74" s="7" t="s">
        <v>6783</v>
      </c>
      <c r="J74" s="7" t="s">
        <v>6820</v>
      </c>
      <c r="K74" s="656" t="s">
        <v>7194</v>
      </c>
      <c r="L74" s="7" t="s">
        <v>7195</v>
      </c>
      <c r="M74" s="7" t="s">
        <v>7196</v>
      </c>
      <c r="N74" s="47" t="s">
        <v>736</v>
      </c>
      <c r="O74" s="47" t="s">
        <v>5</v>
      </c>
      <c r="P74" s="207">
        <v>35476</v>
      </c>
      <c r="Q74" s="208" t="s">
        <v>7187</v>
      </c>
      <c r="R74" s="633">
        <v>33.220089000000002</v>
      </c>
      <c r="S74" s="633">
        <v>-87.640980999999996</v>
      </c>
      <c r="T74" s="187">
        <v>45</v>
      </c>
      <c r="U74" s="124">
        <v>10000</v>
      </c>
      <c r="V74" s="7" t="s">
        <v>6920</v>
      </c>
      <c r="W74" s="657" t="s">
        <v>7188</v>
      </c>
      <c r="X74" s="7" t="s">
        <v>7189</v>
      </c>
      <c r="Y74" s="7" t="s">
        <v>1821</v>
      </c>
      <c r="Z74" s="47" t="s">
        <v>217</v>
      </c>
      <c r="AA74" s="47" t="s">
        <v>6</v>
      </c>
      <c r="AB74" s="47" t="s">
        <v>572</v>
      </c>
      <c r="AC74" s="59">
        <v>45125</v>
      </c>
      <c r="AD74" s="7" t="s">
        <v>7194</v>
      </c>
      <c r="AE74" s="7" t="s">
        <v>7191</v>
      </c>
      <c r="AF74" s="7" t="s">
        <v>7192</v>
      </c>
      <c r="AG74" s="7"/>
      <c r="AH74" s="47">
        <f t="shared" si="2"/>
        <v>27</v>
      </c>
      <c r="AI74" s="7"/>
      <c r="AJ74" s="7"/>
      <c r="AK74" s="7"/>
      <c r="AL74" s="7"/>
    </row>
    <row r="75" spans="1:38" s="655" customFormat="1" ht="75">
      <c r="A75" s="426">
        <v>6074</v>
      </c>
      <c r="B75" s="61" t="s">
        <v>398</v>
      </c>
      <c r="C75" s="47" t="s">
        <v>2445</v>
      </c>
      <c r="D75" s="65" t="s">
        <v>7208</v>
      </c>
      <c r="E75" s="47" t="s">
        <v>166</v>
      </c>
      <c r="F75" s="7" t="s">
        <v>7218</v>
      </c>
      <c r="G75" s="7" t="s">
        <v>6819</v>
      </c>
      <c r="H75" s="7" t="s">
        <v>6908</v>
      </c>
      <c r="I75" s="7" t="s">
        <v>6783</v>
      </c>
      <c r="J75" s="7" t="s">
        <v>6810</v>
      </c>
      <c r="K75" s="7" t="s">
        <v>7210</v>
      </c>
      <c r="L75" s="7"/>
      <c r="M75" s="7" t="s">
        <v>7219</v>
      </c>
      <c r="N75" s="7" t="s">
        <v>151</v>
      </c>
      <c r="O75" s="47" t="s">
        <v>6</v>
      </c>
      <c r="P75" s="207"/>
      <c r="Q75" s="208"/>
      <c r="R75" s="643">
        <v>45.521968000000001</v>
      </c>
      <c r="S75" s="633">
        <v>-73.359043999999997</v>
      </c>
      <c r="T75" s="650" t="s">
        <v>9152</v>
      </c>
      <c r="U75" s="124">
        <v>15000</v>
      </c>
      <c r="V75" s="7" t="s">
        <v>7049</v>
      </c>
      <c r="W75" s="876" t="s">
        <v>7210</v>
      </c>
      <c r="X75" s="7" t="s">
        <v>7208</v>
      </c>
      <c r="Y75" s="7" t="s">
        <v>7212</v>
      </c>
      <c r="Z75" s="47" t="s">
        <v>151</v>
      </c>
      <c r="AA75" s="47" t="s">
        <v>6</v>
      </c>
      <c r="AB75" s="47" t="s">
        <v>572</v>
      </c>
      <c r="AC75" s="59">
        <v>45141</v>
      </c>
      <c r="AD75" t="s">
        <v>7220</v>
      </c>
      <c r="AE75" s="48"/>
      <c r="AF75" s="7" t="s">
        <v>7217</v>
      </c>
      <c r="AG75" s="354" t="s">
        <v>7210</v>
      </c>
      <c r="AH75" s="47">
        <f t="shared" si="2"/>
        <v>25</v>
      </c>
      <c r="AI75" s="7"/>
      <c r="AJ75" s="7"/>
      <c r="AK75" s="7"/>
      <c r="AL75" s="7"/>
    </row>
    <row r="76" spans="1:38" ht="105">
      <c r="A76" s="426">
        <v>6075</v>
      </c>
      <c r="B76" s="61" t="s">
        <v>163</v>
      </c>
      <c r="C76" s="47" t="s">
        <v>2445</v>
      </c>
      <c r="D76" s="65" t="s">
        <v>7208</v>
      </c>
      <c r="E76" s="47" t="s">
        <v>166</v>
      </c>
      <c r="F76" s="7" t="s">
        <v>7209</v>
      </c>
      <c r="G76" s="7" t="s">
        <v>6808</v>
      </c>
      <c r="H76" s="7" t="s">
        <v>6908</v>
      </c>
      <c r="I76" s="7" t="s">
        <v>6783</v>
      </c>
      <c r="J76" s="7" t="s">
        <v>6810</v>
      </c>
      <c r="K76" s="656" t="s">
        <v>7210</v>
      </c>
      <c r="L76" s="7" t="s">
        <v>7211</v>
      </c>
      <c r="M76" s="7" t="s">
        <v>7212</v>
      </c>
      <c r="N76" s="7" t="s">
        <v>151</v>
      </c>
      <c r="O76" s="7" t="s">
        <v>6</v>
      </c>
      <c r="P76" s="207" t="s">
        <v>7213</v>
      </c>
      <c r="Q76" s="47" t="s">
        <v>7214</v>
      </c>
      <c r="R76" s="633">
        <v>45.597861137135801</v>
      </c>
      <c r="S76" s="484">
        <v>-73.569356758194104</v>
      </c>
      <c r="T76" s="127">
        <v>46</v>
      </c>
      <c r="U76" s="124">
        <v>200</v>
      </c>
      <c r="V76" s="7" t="s">
        <v>774</v>
      </c>
      <c r="W76" s="876" t="s">
        <v>7210</v>
      </c>
      <c r="X76" s="7" t="s">
        <v>7208</v>
      </c>
      <c r="Y76" s="7" t="s">
        <v>7212</v>
      </c>
      <c r="Z76" s="47" t="s">
        <v>151</v>
      </c>
      <c r="AA76" s="47" t="s">
        <v>6</v>
      </c>
      <c r="AB76" s="47" t="s">
        <v>318</v>
      </c>
      <c r="AC76" s="59">
        <v>45400</v>
      </c>
      <c r="AD76" s="47" t="s">
        <v>7215</v>
      </c>
      <c r="AE76" s="59" t="s">
        <v>7216</v>
      </c>
      <c r="AF76" s="7" t="s">
        <v>7217</v>
      </c>
      <c r="AG76" s="7"/>
      <c r="AH76" s="47">
        <f t="shared" si="2"/>
        <v>25</v>
      </c>
      <c r="AI76" s="7"/>
      <c r="AJ76" s="7"/>
      <c r="AK76" s="7"/>
      <c r="AL76" s="7"/>
    </row>
    <row r="77" spans="1:38" ht="47.1" customHeight="1">
      <c r="A77" s="426">
        <v>6076</v>
      </c>
      <c r="B77" s="61" t="s">
        <v>176</v>
      </c>
      <c r="C77" s="47" t="s">
        <v>2445</v>
      </c>
      <c r="D77" s="65" t="s">
        <v>7582</v>
      </c>
      <c r="E77" s="47" t="s">
        <v>178</v>
      </c>
      <c r="F77" s="65" t="s">
        <v>7396</v>
      </c>
      <c r="G77" s="7" t="s">
        <v>7223</v>
      </c>
      <c r="H77" s="7" t="s">
        <v>6809</v>
      </c>
      <c r="I77" s="7" t="s">
        <v>6783</v>
      </c>
      <c r="J77" s="7" t="s">
        <v>92</v>
      </c>
      <c r="K77" s="610" t="s">
        <v>7583</v>
      </c>
      <c r="L77" s="7" t="s">
        <v>7584</v>
      </c>
      <c r="M77" s="7" t="s">
        <v>7396</v>
      </c>
      <c r="N77" s="47" t="s">
        <v>1713</v>
      </c>
      <c r="O77" s="47" t="s">
        <v>5</v>
      </c>
      <c r="P77" s="47">
        <v>22401</v>
      </c>
      <c r="Q77" s="208" t="s">
        <v>7585</v>
      </c>
      <c r="R77" s="484">
        <v>38.284119860456798</v>
      </c>
      <c r="S77" s="484">
        <v>-77.462160145851598</v>
      </c>
      <c r="T77" s="187"/>
      <c r="U77" s="124"/>
      <c r="W77" s="656" t="s">
        <v>7583</v>
      </c>
      <c r="X77" s="65" t="s">
        <v>7582</v>
      </c>
      <c r="Y77" s="7" t="s">
        <v>7396</v>
      </c>
      <c r="Z77" s="47" t="s">
        <v>1713</v>
      </c>
      <c r="AA77" s="47" t="s">
        <v>5</v>
      </c>
      <c r="AB77" s="187" t="s">
        <v>8068</v>
      </c>
      <c r="AC77" s="59">
        <v>45504</v>
      </c>
      <c r="AD77" s="7" t="s">
        <v>7583</v>
      </c>
      <c r="AE77" s="7"/>
      <c r="AF77" s="7" t="s">
        <v>8157</v>
      </c>
      <c r="AG77" s="7"/>
      <c r="AH77" s="47">
        <f t="shared" si="2"/>
        <v>21</v>
      </c>
      <c r="AI77" s="7"/>
      <c r="AJ77" s="7"/>
      <c r="AK77" s="7"/>
      <c r="AL77" s="7" t="s">
        <v>7587</v>
      </c>
    </row>
    <row r="78" spans="1:38" ht="120">
      <c r="A78" s="426">
        <v>6077</v>
      </c>
      <c r="B78" s="61" t="s">
        <v>176</v>
      </c>
      <c r="C78" s="47" t="s">
        <v>2445</v>
      </c>
      <c r="D78" s="65" t="s">
        <v>7582</v>
      </c>
      <c r="E78" s="47" t="s">
        <v>178</v>
      </c>
      <c r="F78" s="7" t="s">
        <v>2100</v>
      </c>
      <c r="G78" s="7" t="s">
        <v>7223</v>
      </c>
      <c r="H78" s="7" t="s">
        <v>6809</v>
      </c>
      <c r="I78" s="7" t="s">
        <v>6783</v>
      </c>
      <c r="J78" s="7" t="s">
        <v>92</v>
      </c>
      <c r="K78" s="875" t="s">
        <v>7583</v>
      </c>
      <c r="L78" s="7" t="s">
        <v>7588</v>
      </c>
      <c r="M78" s="7" t="s">
        <v>7396</v>
      </c>
      <c r="N78" s="47" t="s">
        <v>1713</v>
      </c>
      <c r="O78" s="47" t="s">
        <v>5</v>
      </c>
      <c r="P78" s="207">
        <v>22408</v>
      </c>
      <c r="Q78" s="208">
        <v>5406592211</v>
      </c>
      <c r="R78" s="484">
        <v>38.395200506467901</v>
      </c>
      <c r="S78" s="484">
        <v>-77.4326440476991</v>
      </c>
      <c r="T78" s="187"/>
      <c r="U78" s="124"/>
      <c r="W78" s="656" t="s">
        <v>7583</v>
      </c>
      <c r="X78" s="7" t="s">
        <v>7582</v>
      </c>
      <c r="Y78" s="7" t="s">
        <v>7396</v>
      </c>
      <c r="Z78" s="47" t="s">
        <v>1713</v>
      </c>
      <c r="AA78" s="47" t="s">
        <v>5</v>
      </c>
      <c r="AB78" s="187" t="s">
        <v>318</v>
      </c>
      <c r="AC78" s="59">
        <v>45504</v>
      </c>
      <c r="AD78" s="7" t="s">
        <v>7583</v>
      </c>
      <c r="AE78" s="7"/>
      <c r="AF78" s="7" t="s">
        <v>7586</v>
      </c>
      <c r="AG78" s="7"/>
      <c r="AH78" s="47">
        <f t="shared" si="2"/>
        <v>17</v>
      </c>
      <c r="AI78" s="7"/>
      <c r="AJ78" s="7"/>
      <c r="AK78" s="7"/>
      <c r="AL78" s="7" t="s">
        <v>7587</v>
      </c>
    </row>
    <row r="79" spans="1:38" ht="66" customHeight="1">
      <c r="A79" s="426">
        <v>6078</v>
      </c>
      <c r="B79" s="61" t="s">
        <v>176</v>
      </c>
      <c r="C79" s="47" t="s">
        <v>2445</v>
      </c>
      <c r="D79" s="65" t="s">
        <v>7582</v>
      </c>
      <c r="E79" s="47" t="s">
        <v>178</v>
      </c>
      <c r="F79" s="7" t="s">
        <v>7589</v>
      </c>
      <c r="G79" s="7" t="s">
        <v>7223</v>
      </c>
      <c r="H79" s="7" t="s">
        <v>6782</v>
      </c>
      <c r="I79" s="7" t="s">
        <v>6783</v>
      </c>
      <c r="J79" s="7" t="s">
        <v>92</v>
      </c>
      <c r="K79" s="7" t="s">
        <v>7583</v>
      </c>
      <c r="L79" s="7" t="s">
        <v>7590</v>
      </c>
      <c r="M79" s="7" t="s">
        <v>7591</v>
      </c>
      <c r="N79" s="47" t="s">
        <v>1713</v>
      </c>
      <c r="O79" s="47" t="s">
        <v>5</v>
      </c>
      <c r="P79" s="207">
        <v>23323</v>
      </c>
      <c r="Q79" s="208">
        <v>7574476051</v>
      </c>
      <c r="R79" s="484">
        <v>36.776257524805999</v>
      </c>
      <c r="S79" s="484">
        <v>-76.325088218931896</v>
      </c>
      <c r="T79" s="187"/>
      <c r="U79" s="124"/>
      <c r="W79" s="656" t="s">
        <v>7583</v>
      </c>
      <c r="X79" s="7" t="s">
        <v>7582</v>
      </c>
      <c r="Y79" s="7" t="s">
        <v>7396</v>
      </c>
      <c r="Z79" s="47" t="s">
        <v>1713</v>
      </c>
      <c r="AA79" s="47" t="s">
        <v>5</v>
      </c>
      <c r="AB79" s="187" t="s">
        <v>318</v>
      </c>
      <c r="AC79" s="59">
        <v>45504</v>
      </c>
      <c r="AD79" s="7" t="s">
        <v>7583</v>
      </c>
      <c r="AE79" s="7"/>
      <c r="AF79" s="7" t="s">
        <v>7586</v>
      </c>
      <c r="AG79" s="7"/>
      <c r="AH79" s="47">
        <f t="shared" si="2"/>
        <v>17</v>
      </c>
      <c r="AI79" s="7"/>
      <c r="AJ79" s="7"/>
      <c r="AK79" s="7"/>
      <c r="AL79" s="7" t="s">
        <v>7587</v>
      </c>
    </row>
    <row r="80" spans="1:38" ht="135">
      <c r="A80" s="426">
        <v>6079</v>
      </c>
      <c r="B80" s="47" t="s">
        <v>201</v>
      </c>
      <c r="C80" s="47" t="s">
        <v>2445</v>
      </c>
      <c r="D80" s="7" t="s">
        <v>7221</v>
      </c>
      <c r="E80" s="7" t="s">
        <v>166</v>
      </c>
      <c r="F80" s="7" t="s">
        <v>7222</v>
      </c>
      <c r="G80" s="47" t="s">
        <v>7223</v>
      </c>
      <c r="H80" s="47" t="s">
        <v>6782</v>
      </c>
      <c r="I80" s="7" t="s">
        <v>6783</v>
      </c>
      <c r="J80" s="7" t="s">
        <v>7224</v>
      </c>
      <c r="K80" s="874" t="s">
        <v>7225</v>
      </c>
      <c r="M80" s="47" t="s">
        <v>8825</v>
      </c>
      <c r="N80" s="47" t="s">
        <v>771</v>
      </c>
      <c r="O80" s="47" t="s">
        <v>5</v>
      </c>
      <c r="P80" s="658"/>
      <c r="Q80" s="208"/>
      <c r="R80" s="484">
        <v>30.575337248819899</v>
      </c>
      <c r="S80" s="484">
        <v>-97.416018623177195</v>
      </c>
      <c r="T80" s="187" t="s">
        <v>9075</v>
      </c>
      <c r="U80" s="124">
        <v>1</v>
      </c>
      <c r="V80" s="7" t="s">
        <v>7349</v>
      </c>
      <c r="W80" s="656" t="s">
        <v>7225</v>
      </c>
      <c r="X80" s="7" t="s">
        <v>7221</v>
      </c>
      <c r="Y80" s="47" t="s">
        <v>7226</v>
      </c>
      <c r="Z80" s="47" t="s">
        <v>230</v>
      </c>
      <c r="AA80" s="47" t="s">
        <v>6</v>
      </c>
      <c r="AB80" s="124" t="s">
        <v>776</v>
      </c>
      <c r="AC80" s="48" t="s">
        <v>8581</v>
      </c>
      <c r="AD80" s="7" t="s">
        <v>8826</v>
      </c>
      <c r="AF80" s="7" t="s">
        <v>7227</v>
      </c>
      <c r="AG80" s="7"/>
      <c r="AH80" s="47">
        <f t="shared" si="2"/>
        <v>17</v>
      </c>
      <c r="AJ80" s="441" t="s">
        <v>7228</v>
      </c>
      <c r="AL80" s="7"/>
    </row>
    <row r="81" spans="1:38" s="7" customFormat="1" ht="90">
      <c r="A81" s="426">
        <v>6080</v>
      </c>
      <c r="B81" s="47" t="s">
        <v>163</v>
      </c>
      <c r="C81" s="47" t="s">
        <v>2445</v>
      </c>
      <c r="D81" s="65" t="s">
        <v>6630</v>
      </c>
      <c r="E81" s="47" t="s">
        <v>178</v>
      </c>
      <c r="F81" s="65" t="s">
        <v>6631</v>
      </c>
      <c r="G81" s="65" t="s">
        <v>8147</v>
      </c>
      <c r="H81" s="634" t="s">
        <v>6782</v>
      </c>
      <c r="I81" s="635" t="s">
        <v>8575</v>
      </c>
      <c r="J81" s="18" t="s">
        <v>8148</v>
      </c>
      <c r="K81" s="581" t="s">
        <v>6632</v>
      </c>
      <c r="L81" s="65" t="s">
        <v>6633</v>
      </c>
      <c r="M81" s="65" t="s">
        <v>4041</v>
      </c>
      <c r="N81" s="58" t="s">
        <v>771</v>
      </c>
      <c r="O81" s="58" t="s">
        <v>5</v>
      </c>
      <c r="P81" s="58">
        <v>75006</v>
      </c>
      <c r="Q81" s="47" t="s">
        <v>6634</v>
      </c>
      <c r="R81" s="90">
        <v>32.944430193624001</v>
      </c>
      <c r="S81" s="90">
        <v>-86.9454945499822</v>
      </c>
      <c r="T81" s="94">
        <v>50</v>
      </c>
      <c r="U81" s="448"/>
      <c r="V81" s="6"/>
      <c r="W81" s="579" t="s">
        <v>6632</v>
      </c>
      <c r="X81" s="65" t="s">
        <v>6630</v>
      </c>
      <c r="Y81" s="68" t="s">
        <v>6635</v>
      </c>
      <c r="Z81" s="58" t="s">
        <v>771</v>
      </c>
      <c r="AA81" s="58" t="s">
        <v>5</v>
      </c>
      <c r="AB81" s="91" t="s">
        <v>8068</v>
      </c>
      <c r="AC81" s="91" t="s">
        <v>8149</v>
      </c>
      <c r="AD81" s="65" t="s">
        <v>6632</v>
      </c>
      <c r="AE81" s="6"/>
      <c r="AF81" s="65" t="s">
        <v>8424</v>
      </c>
      <c r="AG81" s="6"/>
      <c r="AH81" s="47">
        <f t="shared" si="2"/>
        <v>29</v>
      </c>
      <c r="AI81" s="3"/>
      <c r="AJ81" s="4"/>
      <c r="AL81" s="6"/>
    </row>
    <row r="82" spans="1:38" ht="60">
      <c r="A82" s="426">
        <v>6081</v>
      </c>
      <c r="B82" s="61" t="s">
        <v>176</v>
      </c>
      <c r="C82" s="47" t="s">
        <v>2445</v>
      </c>
      <c r="D82" s="65" t="s">
        <v>7229</v>
      </c>
      <c r="E82" s="47" t="s">
        <v>166</v>
      </c>
      <c r="F82" s="7" t="s">
        <v>7229</v>
      </c>
      <c r="G82" s="7" t="s">
        <v>6907</v>
      </c>
      <c r="H82" s="7" t="s">
        <v>6927</v>
      </c>
      <c r="I82" s="7" t="s">
        <v>6783</v>
      </c>
      <c r="J82" s="7" t="s">
        <v>7230</v>
      </c>
      <c r="K82" s="7" t="s">
        <v>7231</v>
      </c>
      <c r="L82" s="7" t="s">
        <v>7232</v>
      </c>
      <c r="M82" s="7" t="s">
        <v>7233</v>
      </c>
      <c r="N82" s="47" t="s">
        <v>392</v>
      </c>
      <c r="O82" s="47" t="s">
        <v>5</v>
      </c>
      <c r="P82" s="207">
        <v>84104</v>
      </c>
      <c r="Q82" s="208" t="s">
        <v>7234</v>
      </c>
      <c r="R82" s="633">
        <v>40.7592075315725</v>
      </c>
      <c r="S82" s="633">
        <v>-111.961390774964</v>
      </c>
      <c r="T82" s="187">
        <v>25</v>
      </c>
      <c r="U82" s="124"/>
      <c r="W82" s="7" t="s">
        <v>7231</v>
      </c>
      <c r="X82" s="7" t="s">
        <v>7229</v>
      </c>
      <c r="Y82" s="7" t="s">
        <v>7233</v>
      </c>
      <c r="Z82" s="47" t="s">
        <v>392</v>
      </c>
      <c r="AA82" s="47" t="s">
        <v>5</v>
      </c>
      <c r="AB82" s="47" t="s">
        <v>174</v>
      </c>
      <c r="AC82" s="59">
        <v>45289</v>
      </c>
      <c r="AD82" s="248" t="s">
        <v>7235</v>
      </c>
      <c r="AE82" s="7"/>
      <c r="AF82" s="7" t="s">
        <v>7236</v>
      </c>
      <c r="AG82" s="7"/>
      <c r="AH82" s="47">
        <f t="shared" si="2"/>
        <v>21</v>
      </c>
      <c r="AI82" s="7"/>
      <c r="AJ82" s="7"/>
      <c r="AK82" s="7"/>
      <c r="AL82" s="7"/>
    </row>
    <row r="83" spans="1:38" ht="60">
      <c r="A83" s="426">
        <v>6082</v>
      </c>
      <c r="B83" s="61" t="s">
        <v>176</v>
      </c>
      <c r="C83" s="47" t="s">
        <v>2445</v>
      </c>
      <c r="D83" s="65" t="s">
        <v>7229</v>
      </c>
      <c r="E83" s="47" t="s">
        <v>166</v>
      </c>
      <c r="F83" s="7" t="s">
        <v>7237</v>
      </c>
      <c r="G83" s="7" t="s">
        <v>6907</v>
      </c>
      <c r="H83" s="7" t="s">
        <v>6927</v>
      </c>
      <c r="I83" s="7" t="s">
        <v>6783</v>
      </c>
      <c r="J83" s="7" t="s">
        <v>7230</v>
      </c>
      <c r="K83" s="193" t="s">
        <v>7231</v>
      </c>
      <c r="L83" s="7" t="s">
        <v>7238</v>
      </c>
      <c r="M83" s="7" t="s">
        <v>7239</v>
      </c>
      <c r="N83" s="47" t="s">
        <v>739</v>
      </c>
      <c r="O83" s="47" t="s">
        <v>5</v>
      </c>
      <c r="P83" s="207">
        <v>80302</v>
      </c>
      <c r="Q83" s="208" t="s">
        <v>7240</v>
      </c>
      <c r="R83" s="633">
        <v>39.824857305259798</v>
      </c>
      <c r="S83" s="633">
        <v>-105.03509990940501</v>
      </c>
      <c r="T83" s="187">
        <v>4</v>
      </c>
      <c r="U83" s="124"/>
      <c r="W83" s="193" t="s">
        <v>7231</v>
      </c>
      <c r="X83" s="7" t="s">
        <v>7229</v>
      </c>
      <c r="Y83" s="7" t="s">
        <v>7233</v>
      </c>
      <c r="Z83" s="47" t="s">
        <v>392</v>
      </c>
      <c r="AA83" s="47" t="s">
        <v>5</v>
      </c>
      <c r="AB83" s="47" t="s">
        <v>174</v>
      </c>
      <c r="AC83" s="59">
        <v>45289</v>
      </c>
      <c r="AD83" s="248" t="s">
        <v>7235</v>
      </c>
      <c r="AE83" s="7"/>
      <c r="AF83" s="7" t="s">
        <v>7241</v>
      </c>
      <c r="AG83" s="7"/>
      <c r="AH83" s="47">
        <f t="shared" si="2"/>
        <v>23</v>
      </c>
      <c r="AI83" s="7"/>
      <c r="AJ83" s="7"/>
      <c r="AK83" s="7"/>
      <c r="AL83" s="7"/>
    </row>
    <row r="84" spans="1:38" ht="120">
      <c r="A84" s="426">
        <v>6083</v>
      </c>
      <c r="B84" s="47" t="s">
        <v>176</v>
      </c>
      <c r="C84" s="47" t="s">
        <v>2445</v>
      </c>
      <c r="D84" s="65" t="s">
        <v>7242</v>
      </c>
      <c r="E84" s="47" t="s">
        <v>166</v>
      </c>
      <c r="F84" s="65" t="s">
        <v>7242</v>
      </c>
      <c r="G84" s="7" t="s">
        <v>6871</v>
      </c>
      <c r="H84" s="7" t="s">
        <v>6838</v>
      </c>
      <c r="I84" s="7" t="s">
        <v>6783</v>
      </c>
      <c r="J84" s="7" t="s">
        <v>6886</v>
      </c>
      <c r="K84" t="s">
        <v>7243</v>
      </c>
      <c r="L84" s="7" t="s">
        <v>7244</v>
      </c>
      <c r="M84" s="7" t="s">
        <v>7245</v>
      </c>
      <c r="N84" s="47" t="s">
        <v>444</v>
      </c>
      <c r="O84" s="47" t="s">
        <v>5</v>
      </c>
      <c r="P84" s="207">
        <v>49445</v>
      </c>
      <c r="Q84" s="208" t="s">
        <v>7246</v>
      </c>
      <c r="R84" s="633">
        <v>43.256325754559597</v>
      </c>
      <c r="S84" s="633">
        <v>-86.2680567887504</v>
      </c>
      <c r="T84" s="187">
        <v>10</v>
      </c>
      <c r="U84" s="124"/>
      <c r="W84" s="65" t="s">
        <v>7247</v>
      </c>
      <c r="X84" s="65" t="s">
        <v>7242</v>
      </c>
      <c r="Y84" s="7" t="s">
        <v>7245</v>
      </c>
      <c r="Z84" s="47" t="s">
        <v>444</v>
      </c>
      <c r="AA84" s="47" t="s">
        <v>5</v>
      </c>
      <c r="AB84" s="47" t="s">
        <v>174</v>
      </c>
      <c r="AC84" s="59">
        <v>44781</v>
      </c>
      <c r="AD84" s="7" t="s">
        <v>7248</v>
      </c>
      <c r="AE84" s="7" t="s">
        <v>7249</v>
      </c>
      <c r="AF84" s="7" t="s">
        <v>7250</v>
      </c>
      <c r="AG84" s="354" t="s">
        <v>7251</v>
      </c>
      <c r="AH84" s="47">
        <f t="shared" si="2"/>
        <v>24</v>
      </c>
      <c r="AI84" s="7"/>
      <c r="AJ84" s="7"/>
      <c r="AK84" s="7"/>
      <c r="AL84" s="7"/>
    </row>
    <row r="85" spans="1:38" ht="123.95" customHeight="1">
      <c r="A85" s="426">
        <v>6084</v>
      </c>
      <c r="B85" s="659" t="s">
        <v>163</v>
      </c>
      <c r="C85" s="109" t="s">
        <v>2445</v>
      </c>
      <c r="D85" s="99" t="s">
        <v>7252</v>
      </c>
      <c r="E85" s="61" t="s">
        <v>178</v>
      </c>
      <c r="F85" s="61" t="s">
        <v>7252</v>
      </c>
      <c r="G85" s="656" t="s">
        <v>6808</v>
      </c>
      <c r="H85" s="65" t="s">
        <v>7253</v>
      </c>
      <c r="I85" s="61" t="s">
        <v>6783</v>
      </c>
      <c r="J85" s="61" t="s">
        <v>8545</v>
      </c>
      <c r="K85" t="s">
        <v>7254</v>
      </c>
      <c r="L85" s="65" t="s">
        <v>7255</v>
      </c>
      <c r="M85" s="61" t="s">
        <v>7256</v>
      </c>
      <c r="N85" s="61" t="s">
        <v>949</v>
      </c>
      <c r="O85" s="47" t="s">
        <v>5</v>
      </c>
      <c r="P85" s="207">
        <v>45014</v>
      </c>
      <c r="Q85" s="208" t="s">
        <v>7257</v>
      </c>
      <c r="R85" s="633">
        <v>39.3192116571011</v>
      </c>
      <c r="S85" s="633">
        <v>-84.477529191815506</v>
      </c>
      <c r="T85" s="187">
        <v>37</v>
      </c>
      <c r="U85" s="187"/>
      <c r="V85" s="65"/>
      <c r="W85" s="61" t="s">
        <v>7254</v>
      </c>
      <c r="X85" s="659" t="s">
        <v>7252</v>
      </c>
      <c r="Y85" s="47" t="s">
        <v>4678</v>
      </c>
      <c r="Z85" s="65" t="s">
        <v>756</v>
      </c>
      <c r="AA85" s="61" t="s">
        <v>5</v>
      </c>
      <c r="AB85" s="61" t="s">
        <v>7258</v>
      </c>
      <c r="AC85" s="59">
        <v>45474</v>
      </c>
      <c r="AD85" s="1" t="s">
        <v>7259</v>
      </c>
      <c r="AE85" s="981" t="s">
        <v>7260</v>
      </c>
      <c r="AF85" s="597" t="s">
        <v>7261</v>
      </c>
      <c r="AG85" s="662" t="s">
        <v>7254</v>
      </c>
      <c r="AH85" s="491">
        <f t="shared" si="2"/>
        <v>24</v>
      </c>
      <c r="AI85" s="597" t="s">
        <v>7262</v>
      </c>
      <c r="AJ85" s="597" t="s">
        <v>7263</v>
      </c>
      <c r="AK85" s="597"/>
      <c r="AL85" s="7"/>
    </row>
    <row r="86" spans="1:38" s="7" customFormat="1" ht="90">
      <c r="A86" s="426">
        <v>6085</v>
      </c>
      <c r="B86" s="100" t="s">
        <v>176</v>
      </c>
      <c r="C86" s="100" t="s">
        <v>2445</v>
      </c>
      <c r="D86" s="125" t="s">
        <v>7264</v>
      </c>
      <c r="E86" s="125" t="s">
        <v>178</v>
      </c>
      <c r="F86" s="125" t="s">
        <v>7264</v>
      </c>
      <c r="G86" s="125" t="s">
        <v>6878</v>
      </c>
      <c r="H86" s="125" t="s">
        <v>6908</v>
      </c>
      <c r="I86" s="125" t="s">
        <v>6783</v>
      </c>
      <c r="J86" s="125" t="s">
        <v>6851</v>
      </c>
      <c r="K86" s="125" t="s">
        <v>7265</v>
      </c>
      <c r="L86" s="125" t="s">
        <v>7266</v>
      </c>
      <c r="M86" s="125" t="s">
        <v>7267</v>
      </c>
      <c r="N86" s="100" t="s">
        <v>949</v>
      </c>
      <c r="O86" s="100" t="s">
        <v>5</v>
      </c>
      <c r="P86" s="636">
        <v>43110</v>
      </c>
      <c r="Q86" s="637" t="s">
        <v>7268</v>
      </c>
      <c r="R86" s="638">
        <v>40</v>
      </c>
      <c r="S86" s="638">
        <v>-82.81</v>
      </c>
      <c r="T86" s="185">
        <v>10</v>
      </c>
      <c r="U86" s="186" t="s">
        <v>1678</v>
      </c>
      <c r="V86" s="125" t="s">
        <v>1678</v>
      </c>
      <c r="W86" s="1" t="s">
        <v>7265</v>
      </c>
      <c r="X86" s="125" t="s">
        <v>7264</v>
      </c>
      <c r="Y86" s="125" t="s">
        <v>5015</v>
      </c>
      <c r="Z86" s="125" t="s">
        <v>7269</v>
      </c>
      <c r="AA86" s="100" t="s">
        <v>5</v>
      </c>
      <c r="AB86" s="100" t="s">
        <v>318</v>
      </c>
      <c r="AC86" s="211">
        <v>45400</v>
      </c>
      <c r="AD86" s="1" t="s">
        <v>7270</v>
      </c>
      <c r="AE86" s="125" t="s">
        <v>7271</v>
      </c>
      <c r="AF86" s="7" t="s">
        <v>7272</v>
      </c>
      <c r="AG86" s="354" t="s">
        <v>7265</v>
      </c>
      <c r="AH86" s="47">
        <f t="shared" si="2"/>
        <v>8</v>
      </c>
    </row>
    <row r="87" spans="1:38" s="848" customFormat="1" ht="83.1" customHeight="1">
      <c r="A87" s="426">
        <v>6086</v>
      </c>
      <c r="B87" s="47" t="s">
        <v>176</v>
      </c>
      <c r="C87" s="47" t="s">
        <v>2445</v>
      </c>
      <c r="D87" t="s">
        <v>7273</v>
      </c>
      <c r="E87" s="47" t="s">
        <v>166</v>
      </c>
      <c r="F87" s="7" t="s">
        <v>7275</v>
      </c>
      <c r="G87" s="7" t="s">
        <v>7223</v>
      </c>
      <c r="H87" s="7"/>
      <c r="I87" s="7" t="s">
        <v>6783</v>
      </c>
      <c r="J87" s="7" t="s">
        <v>6895</v>
      </c>
      <c r="K87" s="7" t="s">
        <v>7274</v>
      </c>
      <c r="L87" s="7" t="s">
        <v>8339</v>
      </c>
      <c r="M87" s="7" t="s">
        <v>1278</v>
      </c>
      <c r="N87" s="7" t="s">
        <v>172</v>
      </c>
      <c r="O87" s="7" t="s">
        <v>5</v>
      </c>
      <c r="P87" s="7">
        <v>90010</v>
      </c>
      <c r="Q87" s="7"/>
      <c r="R87" s="633">
        <v>34.062475529846203</v>
      </c>
      <c r="S87" s="633">
        <v>-118.335063733287</v>
      </c>
      <c r="T87" s="187">
        <v>30</v>
      </c>
      <c r="U87" s="124"/>
      <c r="V87" s="7"/>
      <c r="W87" s="7" t="s">
        <v>7274</v>
      </c>
      <c r="X87" t="s">
        <v>7275</v>
      </c>
      <c r="Y87" s="7" t="s">
        <v>7276</v>
      </c>
      <c r="Z87" s="47" t="s">
        <v>7277</v>
      </c>
      <c r="AA87" s="47" t="s">
        <v>4563</v>
      </c>
      <c r="AB87" s="187" t="s">
        <v>8340</v>
      </c>
      <c r="AC87" s="59" t="s">
        <v>8864</v>
      </c>
      <c r="AD87" s="7" t="s">
        <v>319</v>
      </c>
      <c r="AE87" s="7"/>
      <c r="AF87" s="7" t="s">
        <v>7278</v>
      </c>
      <c r="AG87" s="7"/>
      <c r="AH87" s="47">
        <f t="shared" si="2"/>
        <v>21</v>
      </c>
      <c r="AI87" t="s">
        <v>7279</v>
      </c>
      <c r="AJ87" t="s">
        <v>7280</v>
      </c>
      <c r="AK87" t="s">
        <v>7281</v>
      </c>
      <c r="AL87" s="7"/>
    </row>
    <row r="88" spans="1:38" s="7" customFormat="1" ht="60.95" customHeight="1">
      <c r="A88" s="426">
        <v>6087</v>
      </c>
      <c r="B88" s="61" t="s">
        <v>176</v>
      </c>
      <c r="C88" s="47" t="s">
        <v>2445</v>
      </c>
      <c r="D88" s="65" t="s">
        <v>7592</v>
      </c>
      <c r="E88" s="47" t="s">
        <v>178</v>
      </c>
      <c r="F88" s="7" t="s">
        <v>7592</v>
      </c>
      <c r="G88" s="7" t="s">
        <v>8436</v>
      </c>
      <c r="H88" s="7" t="s">
        <v>6809</v>
      </c>
      <c r="I88" s="7" t="s">
        <v>6783</v>
      </c>
      <c r="J88" s="7" t="s">
        <v>7593</v>
      </c>
      <c r="K88" s="640" t="s">
        <v>7594</v>
      </c>
      <c r="L88" s="7" t="s">
        <v>7595</v>
      </c>
      <c r="M88" s="7" t="s">
        <v>5179</v>
      </c>
      <c r="N88" s="47" t="s">
        <v>172</v>
      </c>
      <c r="O88" s="47" t="s">
        <v>5</v>
      </c>
      <c r="P88" s="207">
        <v>94545</v>
      </c>
      <c r="Q88" s="208" t="s">
        <v>7546</v>
      </c>
      <c r="R88" s="484">
        <v>37.631459999999997</v>
      </c>
      <c r="S88" s="484">
        <v>-122.1224</v>
      </c>
      <c r="T88" s="187">
        <v>30</v>
      </c>
      <c r="U88" s="124"/>
      <c r="W88" s="354" t="s">
        <v>7594</v>
      </c>
      <c r="X88" s="7" t="s">
        <v>7592</v>
      </c>
      <c r="Y88" s="7" t="s">
        <v>5179</v>
      </c>
      <c r="Z88" s="47" t="s">
        <v>172</v>
      </c>
      <c r="AA88" s="47" t="s">
        <v>5</v>
      </c>
      <c r="AB88" s="187" t="s">
        <v>8166</v>
      </c>
      <c r="AC88" s="59">
        <v>45505</v>
      </c>
      <c r="AD88" s="640" t="s">
        <v>7594</v>
      </c>
      <c r="AE88" s="7" t="s">
        <v>8172</v>
      </c>
      <c r="AF88" s="7" t="s">
        <v>8425</v>
      </c>
      <c r="AG88" s="7" t="s">
        <v>7596</v>
      </c>
      <c r="AH88" s="47">
        <f t="shared" ref="AH88:AH124" si="3">IF(LEN(TRIM(AF88))=0,0,LEN(TRIM(AF88))-LEN(SUBSTITUTE(AF88," ",""))+1)</f>
        <v>22</v>
      </c>
      <c r="AL88" s="7" t="s">
        <v>7597</v>
      </c>
    </row>
    <row r="89" spans="1:38" s="848" customFormat="1" ht="90">
      <c r="A89" s="426">
        <v>6088</v>
      </c>
      <c r="B89" s="100" t="s">
        <v>163</v>
      </c>
      <c r="C89" s="100" t="s">
        <v>2445</v>
      </c>
      <c r="D89" s="125" t="s">
        <v>7282</v>
      </c>
      <c r="E89" s="125" t="s">
        <v>178</v>
      </c>
      <c r="F89" s="125" t="s">
        <v>7282</v>
      </c>
      <c r="G89" s="125" t="s">
        <v>6878</v>
      </c>
      <c r="H89" s="125" t="s">
        <v>6908</v>
      </c>
      <c r="I89" s="125" t="s">
        <v>6783</v>
      </c>
      <c r="J89" s="125" t="s">
        <v>7283</v>
      </c>
      <c r="K89" s="125" t="s">
        <v>7284</v>
      </c>
      <c r="L89" s="125" t="s">
        <v>7285</v>
      </c>
      <c r="M89" s="125" t="s">
        <v>7286</v>
      </c>
      <c r="N89" s="100" t="s">
        <v>1423</v>
      </c>
      <c r="O89" s="100" t="s">
        <v>5</v>
      </c>
      <c r="P89" s="636">
        <v>8505</v>
      </c>
      <c r="Q89" s="637" t="s">
        <v>7287</v>
      </c>
      <c r="R89" s="638">
        <v>40</v>
      </c>
      <c r="S89" s="638">
        <v>-70.599999999999994</v>
      </c>
      <c r="T89" s="185">
        <v>28</v>
      </c>
      <c r="U89" s="186"/>
      <c r="V89" s="125"/>
      <c r="W89" s="1" t="s">
        <v>7284</v>
      </c>
      <c r="X89" s="125" t="s">
        <v>7282</v>
      </c>
      <c r="Y89" s="125" t="s">
        <v>7288</v>
      </c>
      <c r="Z89" s="125" t="s">
        <v>1423</v>
      </c>
      <c r="AA89" s="100" t="s">
        <v>5</v>
      </c>
      <c r="AB89" s="100" t="s">
        <v>318</v>
      </c>
      <c r="AC89" s="211">
        <v>45400</v>
      </c>
      <c r="AD89" s="1" t="s">
        <v>7289</v>
      </c>
      <c r="AE89" s="125" t="s">
        <v>7290</v>
      </c>
      <c r="AF89" s="7" t="s">
        <v>7291</v>
      </c>
      <c r="AG89" s="354" t="s">
        <v>7292</v>
      </c>
      <c r="AH89" s="47">
        <f t="shared" si="3"/>
        <v>30</v>
      </c>
      <c r="AI89" s="7"/>
      <c r="AJ89" s="7"/>
      <c r="AK89" s="7"/>
      <c r="AL89" s="7"/>
    </row>
    <row r="90" spans="1:38" ht="105">
      <c r="A90" s="426">
        <v>6089</v>
      </c>
      <c r="B90" s="100" t="s">
        <v>163</v>
      </c>
      <c r="C90" s="100" t="s">
        <v>2445</v>
      </c>
      <c r="D90" s="125" t="s">
        <v>7282</v>
      </c>
      <c r="E90" s="47" t="s">
        <v>178</v>
      </c>
      <c r="F90" s="7" t="s">
        <v>7293</v>
      </c>
      <c r="G90" s="125" t="s">
        <v>6878</v>
      </c>
      <c r="H90" s="7" t="s">
        <v>6908</v>
      </c>
      <c r="I90" s="125" t="s">
        <v>6783</v>
      </c>
      <c r="J90" s="125" t="s">
        <v>7283</v>
      </c>
      <c r="K90" s="125" t="s">
        <v>7284</v>
      </c>
      <c r="L90" s="7" t="s">
        <v>7294</v>
      </c>
      <c r="M90" s="7" t="s">
        <v>7295</v>
      </c>
      <c r="N90" s="47" t="s">
        <v>771</v>
      </c>
      <c r="O90" s="47" t="s">
        <v>5</v>
      </c>
      <c r="P90" s="207">
        <v>75069</v>
      </c>
      <c r="Q90" s="208" t="s">
        <v>7296</v>
      </c>
      <c r="R90" s="484">
        <v>33.173098000000003</v>
      </c>
      <c r="S90" s="484">
        <v>-96.607868999999994</v>
      </c>
      <c r="T90" s="161">
        <v>300</v>
      </c>
      <c r="U90" s="124">
        <v>500</v>
      </c>
      <c r="V90" s="7" t="s">
        <v>7049</v>
      </c>
      <c r="W90" s="1" t="s">
        <v>7297</v>
      </c>
      <c r="X90" s="125" t="s">
        <v>7298</v>
      </c>
      <c r="Y90" s="125" t="s">
        <v>7295</v>
      </c>
      <c r="Z90" s="125" t="s">
        <v>771</v>
      </c>
      <c r="AA90" s="47" t="s">
        <v>5</v>
      </c>
      <c r="AB90" s="100" t="s">
        <v>318</v>
      </c>
      <c r="AC90" s="211">
        <v>45400</v>
      </c>
      <c r="AD90" s="1" t="s">
        <v>7299</v>
      </c>
      <c r="AE90" s="597" t="s">
        <v>7300</v>
      </c>
      <c r="AF90" s="597" t="s">
        <v>7291</v>
      </c>
      <c r="AG90" s="662" t="s">
        <v>7292</v>
      </c>
      <c r="AH90" s="491">
        <f t="shared" si="3"/>
        <v>30</v>
      </c>
      <c r="AI90" s="597"/>
      <c r="AJ90" s="597"/>
      <c r="AK90" s="597"/>
      <c r="AL90" s="7"/>
    </row>
    <row r="91" spans="1:38" ht="129.6" customHeight="1">
      <c r="A91" s="426">
        <v>6090</v>
      </c>
      <c r="B91" s="61" t="s">
        <v>176</v>
      </c>
      <c r="C91" s="47" t="s">
        <v>2445</v>
      </c>
      <c r="D91" s="65" t="s">
        <v>7576</v>
      </c>
      <c r="E91" s="47" t="s">
        <v>178</v>
      </c>
      <c r="F91" s="7" t="s">
        <v>7576</v>
      </c>
      <c r="G91" s="7" t="s">
        <v>88</v>
      </c>
      <c r="H91" s="7" t="s">
        <v>6782</v>
      </c>
      <c r="I91" s="7" t="s">
        <v>6783</v>
      </c>
      <c r="J91" s="7" t="s">
        <v>7230</v>
      </c>
      <c r="K91" s="640" t="s">
        <v>7577</v>
      </c>
      <c r="L91" s="7" t="s">
        <v>7578</v>
      </c>
      <c r="M91" s="7" t="s">
        <v>3633</v>
      </c>
      <c r="N91" s="47" t="s">
        <v>3634</v>
      </c>
      <c r="O91" s="47" t="s">
        <v>5</v>
      </c>
      <c r="P91" s="207">
        <v>97201</v>
      </c>
      <c r="Q91" s="208" t="s">
        <v>7579</v>
      </c>
      <c r="R91" s="484">
        <v>45.513269999999999</v>
      </c>
      <c r="S91" s="484">
        <v>-122.67771999999999</v>
      </c>
      <c r="T91" s="187">
        <v>3300</v>
      </c>
      <c r="U91" s="124"/>
      <c r="W91" s="640" t="s">
        <v>7577</v>
      </c>
      <c r="X91" s="7" t="s">
        <v>7576</v>
      </c>
      <c r="Y91" s="7" t="s">
        <v>3633</v>
      </c>
      <c r="Z91" s="47" t="s">
        <v>3634</v>
      </c>
      <c r="AA91" s="47" t="s">
        <v>5</v>
      </c>
      <c r="AB91" s="187" t="s">
        <v>8166</v>
      </c>
      <c r="AC91" s="59">
        <v>45504</v>
      </c>
      <c r="AD91" s="7" t="s">
        <v>7577</v>
      </c>
      <c r="AE91" s="597"/>
      <c r="AF91" s="597" t="s">
        <v>7580</v>
      </c>
      <c r="AG91" s="661" t="s">
        <v>7577</v>
      </c>
      <c r="AH91" s="491">
        <f t="shared" si="3"/>
        <v>30</v>
      </c>
      <c r="AI91" s="597"/>
      <c r="AJ91" s="597"/>
      <c r="AK91" s="597"/>
      <c r="AL91" s="7" t="s">
        <v>7581</v>
      </c>
    </row>
    <row r="92" spans="1:38" ht="120">
      <c r="A92" s="426">
        <v>6091</v>
      </c>
      <c r="B92" s="109" t="s">
        <v>163</v>
      </c>
      <c r="C92" s="109" t="s">
        <v>2445</v>
      </c>
      <c r="D92" s="99" t="s">
        <v>7301</v>
      </c>
      <c r="E92" s="109" t="s">
        <v>178</v>
      </c>
      <c r="F92" s="656" t="s">
        <v>7302</v>
      </c>
      <c r="G92" s="656" t="s">
        <v>6808</v>
      </c>
      <c r="H92" s="656" t="s">
        <v>6838</v>
      </c>
      <c r="I92" s="656" t="s">
        <v>6783</v>
      </c>
      <c r="J92" s="656" t="s">
        <v>6997</v>
      </c>
      <c r="K92" s="656" t="s">
        <v>7303</v>
      </c>
      <c r="L92" s="656" t="s">
        <v>7304</v>
      </c>
      <c r="M92" s="656" t="s">
        <v>2475</v>
      </c>
      <c r="N92" s="109" t="s">
        <v>230</v>
      </c>
      <c r="O92" s="109" t="s">
        <v>6</v>
      </c>
      <c r="P92" s="663" t="s">
        <v>7305</v>
      </c>
      <c r="Q92" s="664" t="s">
        <v>7306</v>
      </c>
      <c r="R92" s="665">
        <v>49.180346651369703</v>
      </c>
      <c r="S92" s="665">
        <v>-123.07566805990599</v>
      </c>
      <c r="T92" s="666">
        <v>13</v>
      </c>
      <c r="U92" s="667">
        <v>180</v>
      </c>
      <c r="V92" s="656" t="s">
        <v>774</v>
      </c>
      <c r="W92" s="873" t="s">
        <v>7303</v>
      </c>
      <c r="X92" s="109" t="s">
        <v>7301</v>
      </c>
      <c r="Y92" s="656" t="s">
        <v>1791</v>
      </c>
      <c r="Z92" s="109" t="s">
        <v>230</v>
      </c>
      <c r="AA92" s="109" t="s">
        <v>6</v>
      </c>
      <c r="AB92" s="979" t="s">
        <v>318</v>
      </c>
      <c r="AC92" s="980">
        <v>45400</v>
      </c>
      <c r="AD92" s="656" t="s">
        <v>7307</v>
      </c>
      <c r="AE92" s="668" t="s">
        <v>7308</v>
      </c>
      <c r="AF92" s="668" t="s">
        <v>7309</v>
      </c>
      <c r="AG92" s="669" t="s">
        <v>7303</v>
      </c>
      <c r="AH92" s="670">
        <f t="shared" si="3"/>
        <v>27</v>
      </c>
      <c r="AI92" s="668"/>
      <c r="AJ92" s="668"/>
      <c r="AK92" s="671"/>
      <c r="AL92" s="7"/>
    </row>
    <row r="93" spans="1:38" ht="116.25" customHeight="1">
      <c r="A93" s="426">
        <v>6092</v>
      </c>
      <c r="B93" s="47" t="s">
        <v>176</v>
      </c>
      <c r="C93" s="47" t="s">
        <v>2445</v>
      </c>
      <c r="D93" s="65" t="s">
        <v>7310</v>
      </c>
      <c r="E93" s="47" t="s">
        <v>166</v>
      </c>
      <c r="F93" s="65" t="s">
        <v>7310</v>
      </c>
      <c r="G93" s="125" t="s">
        <v>6878</v>
      </c>
      <c r="H93" s="7" t="s">
        <v>6908</v>
      </c>
      <c r="I93" s="7" t="s">
        <v>6783</v>
      </c>
      <c r="J93" s="7" t="s">
        <v>6810</v>
      </c>
      <c r="K93" s="7" t="s">
        <v>7311</v>
      </c>
      <c r="L93" s="7" t="s">
        <v>7312</v>
      </c>
      <c r="M93" s="7" t="s">
        <v>7313</v>
      </c>
      <c r="N93" s="47" t="s">
        <v>6824</v>
      </c>
      <c r="O93" s="47" t="s">
        <v>5</v>
      </c>
      <c r="P93" s="207">
        <v>44306</v>
      </c>
      <c r="Q93" s="208" t="s">
        <v>7314</v>
      </c>
      <c r="R93" s="633">
        <v>41.071359421310497</v>
      </c>
      <c r="S93" s="633">
        <v>-81.500703511458298</v>
      </c>
      <c r="T93" s="187">
        <v>30</v>
      </c>
      <c r="U93" s="124"/>
      <c r="W93" s="47" t="s">
        <v>7311</v>
      </c>
      <c r="X93" s="47" t="s">
        <v>7315</v>
      </c>
      <c r="Y93" s="7" t="s">
        <v>7316</v>
      </c>
      <c r="Z93" s="47" t="s">
        <v>949</v>
      </c>
      <c r="AA93" s="47" t="s">
        <v>5</v>
      </c>
      <c r="AB93" s="100" t="s">
        <v>318</v>
      </c>
      <c r="AC93" s="211">
        <v>45400</v>
      </c>
      <c r="AD93" s="7" t="s">
        <v>7317</v>
      </c>
      <c r="AE93" s="7" t="s">
        <v>7318</v>
      </c>
      <c r="AF93" s="7" t="s">
        <v>7319</v>
      </c>
      <c r="AG93" s="7"/>
      <c r="AH93" s="47">
        <f t="shared" si="3"/>
        <v>23</v>
      </c>
      <c r="AI93" s="7"/>
      <c r="AJ93" s="7"/>
      <c r="AK93" s="7"/>
      <c r="AL93" s="7"/>
    </row>
    <row r="94" spans="1:38" s="7" customFormat="1" ht="102" customHeight="1">
      <c r="A94" s="426">
        <v>6093</v>
      </c>
      <c r="B94" s="61" t="s">
        <v>163</v>
      </c>
      <c r="C94" s="47" t="s">
        <v>2445</v>
      </c>
      <c r="D94" s="65" t="s">
        <v>7320</v>
      </c>
      <c r="E94" s="47" t="s">
        <v>178</v>
      </c>
      <c r="F94" s="7" t="s">
        <v>7320</v>
      </c>
      <c r="G94" s="7" t="s">
        <v>7321</v>
      </c>
      <c r="H94" s="7" t="s">
        <v>6908</v>
      </c>
      <c r="I94" s="7" t="s">
        <v>6783</v>
      </c>
      <c r="J94" s="7" t="s">
        <v>7322</v>
      </c>
      <c r="K94" s="7" t="s">
        <v>7323</v>
      </c>
      <c r="L94" s="7" t="s">
        <v>7324</v>
      </c>
      <c r="M94" s="7" t="s">
        <v>7325</v>
      </c>
      <c r="N94" s="47" t="s">
        <v>739</v>
      </c>
      <c r="O94" s="47" t="s">
        <v>5</v>
      </c>
      <c r="P94" s="207">
        <v>80907</v>
      </c>
      <c r="Q94" s="208"/>
      <c r="R94" s="633">
        <v>38.862507736661101</v>
      </c>
      <c r="S94" s="633">
        <v>-104.824386832732</v>
      </c>
      <c r="T94" s="187">
        <v>8</v>
      </c>
      <c r="U94" s="124"/>
      <c r="W94" s="7" t="s">
        <v>7323</v>
      </c>
      <c r="X94" s="7" t="s">
        <v>7320</v>
      </c>
      <c r="Y94" s="7" t="s">
        <v>7325</v>
      </c>
      <c r="Z94" s="47" t="s">
        <v>739</v>
      </c>
      <c r="AA94" s="47" t="s">
        <v>5</v>
      </c>
      <c r="AB94" s="47" t="s">
        <v>7326</v>
      </c>
      <c r="AC94" s="59" t="s">
        <v>7327</v>
      </c>
      <c r="AD94" s="441" t="s">
        <v>7328</v>
      </c>
      <c r="AE94" s="7" t="s">
        <v>7329</v>
      </c>
      <c r="AF94" s="7" t="s">
        <v>8426</v>
      </c>
      <c r="AG94" s="441" t="s">
        <v>7330</v>
      </c>
      <c r="AH94" s="47">
        <f t="shared" si="3"/>
        <v>31</v>
      </c>
      <c r="AI94" s="7" t="s">
        <v>7331</v>
      </c>
    </row>
    <row r="95" spans="1:38" ht="54.95" customHeight="1">
      <c r="A95" s="426">
        <v>6094</v>
      </c>
      <c r="B95" s="47" t="s">
        <v>398</v>
      </c>
      <c r="C95" s="47" t="s">
        <v>2445</v>
      </c>
      <c r="D95" s="65" t="s">
        <v>6509</v>
      </c>
      <c r="E95" s="47" t="s">
        <v>178</v>
      </c>
      <c r="F95" s="7" t="s">
        <v>7332</v>
      </c>
      <c r="G95" s="7" t="s">
        <v>6808</v>
      </c>
      <c r="H95" s="7" t="s">
        <v>6908</v>
      </c>
      <c r="I95" s="7" t="s">
        <v>6783</v>
      </c>
      <c r="J95" s="7" t="s">
        <v>7283</v>
      </c>
      <c r="K95" s="7" t="s">
        <v>6510</v>
      </c>
      <c r="L95" s="7" t="s">
        <v>7333</v>
      </c>
      <c r="M95" s="7" t="s">
        <v>6846</v>
      </c>
      <c r="N95" s="47" t="s">
        <v>184</v>
      </c>
      <c r="O95" s="47" t="s">
        <v>5</v>
      </c>
      <c r="P95" s="207">
        <v>89434</v>
      </c>
      <c r="Q95" s="208"/>
      <c r="R95" s="633">
        <v>39.494671102178401</v>
      </c>
      <c r="S95" s="633">
        <v>-119.447446517356</v>
      </c>
      <c r="T95" s="187" t="s">
        <v>9126</v>
      </c>
      <c r="U95" s="124">
        <v>100000</v>
      </c>
      <c r="V95" s="7" t="s">
        <v>7334</v>
      </c>
      <c r="W95" s="7" t="s">
        <v>6510</v>
      </c>
      <c r="X95" s="7" t="s">
        <v>6509</v>
      </c>
      <c r="Y95" s="7" t="s">
        <v>1631</v>
      </c>
      <c r="Z95" s="47" t="s">
        <v>184</v>
      </c>
      <c r="AA95" s="47" t="s">
        <v>5</v>
      </c>
      <c r="AB95" s="47" t="s">
        <v>318</v>
      </c>
      <c r="AC95" s="59">
        <v>45400</v>
      </c>
      <c r="AD95" s="7" t="s">
        <v>7335</v>
      </c>
      <c r="AE95" s="7"/>
      <c r="AF95" s="7" t="s">
        <v>7336</v>
      </c>
      <c r="AG95" s="354" t="s">
        <v>7337</v>
      </c>
      <c r="AH95" s="47">
        <f t="shared" si="3"/>
        <v>13</v>
      </c>
      <c r="AI95" s="7"/>
      <c r="AJ95" s="7"/>
      <c r="AK95" s="7"/>
      <c r="AL95" s="7"/>
    </row>
    <row r="96" spans="1:38" s="7" customFormat="1" ht="95.1" customHeight="1">
      <c r="A96" s="426">
        <v>6095</v>
      </c>
      <c r="B96" s="47" t="s">
        <v>398</v>
      </c>
      <c r="C96" s="47" t="s">
        <v>2445</v>
      </c>
      <c r="D96" s="65" t="s">
        <v>6509</v>
      </c>
      <c r="E96" s="47" t="s">
        <v>178</v>
      </c>
      <c r="F96" s="7" t="s">
        <v>7338</v>
      </c>
      <c r="G96" s="7" t="s">
        <v>6808</v>
      </c>
      <c r="H96" s="7" t="s">
        <v>7339</v>
      </c>
      <c r="I96" s="7" t="s">
        <v>6783</v>
      </c>
      <c r="J96" s="7" t="s">
        <v>7340</v>
      </c>
      <c r="K96" s="7" t="s">
        <v>6510</v>
      </c>
      <c r="L96" s="7" t="s">
        <v>7333</v>
      </c>
      <c r="M96" s="7" t="s">
        <v>6846</v>
      </c>
      <c r="N96" s="47" t="s">
        <v>184</v>
      </c>
      <c r="O96" s="47" t="s">
        <v>5</v>
      </c>
      <c r="P96" s="207">
        <v>89434</v>
      </c>
      <c r="Q96" s="208"/>
      <c r="R96" s="633">
        <v>39.494671102178401</v>
      </c>
      <c r="S96" s="633">
        <v>-119.447446517356</v>
      </c>
      <c r="T96" s="187" t="s">
        <v>9126</v>
      </c>
      <c r="U96" s="124">
        <v>36000</v>
      </c>
      <c r="V96" s="7" t="s">
        <v>7341</v>
      </c>
      <c r="W96" s="7" t="s">
        <v>6510</v>
      </c>
      <c r="X96" s="7" t="s">
        <v>6509</v>
      </c>
      <c r="Y96" s="7" t="s">
        <v>1631</v>
      </c>
      <c r="Z96" s="47" t="s">
        <v>184</v>
      </c>
      <c r="AA96" s="47" t="s">
        <v>5</v>
      </c>
      <c r="AB96" s="47" t="s">
        <v>318</v>
      </c>
      <c r="AC96" s="59">
        <v>45400</v>
      </c>
      <c r="AD96" s="7" t="s">
        <v>7335</v>
      </c>
      <c r="AF96" s="7" t="s">
        <v>7336</v>
      </c>
      <c r="AG96" s="354" t="s">
        <v>7337</v>
      </c>
      <c r="AH96" s="47">
        <f t="shared" si="3"/>
        <v>13</v>
      </c>
    </row>
    <row r="97" spans="1:38" ht="59.45" customHeight="1">
      <c r="A97" s="426">
        <v>6096</v>
      </c>
      <c r="B97" s="47" t="s">
        <v>176</v>
      </c>
      <c r="C97" s="47" t="s">
        <v>2445</v>
      </c>
      <c r="D97" s="417" t="s">
        <v>6509</v>
      </c>
      <c r="E97" s="47" t="s">
        <v>178</v>
      </c>
      <c r="F97" s="7" t="s">
        <v>7342</v>
      </c>
      <c r="G97" s="7" t="s">
        <v>6808</v>
      </c>
      <c r="H97" s="7" t="s">
        <v>6908</v>
      </c>
      <c r="I97" s="7" t="s">
        <v>6783</v>
      </c>
      <c r="J97" s="7" t="s">
        <v>7</v>
      </c>
      <c r="K97" s="7" t="s">
        <v>6510</v>
      </c>
      <c r="L97" s="7" t="s">
        <v>7343</v>
      </c>
      <c r="M97" s="7" t="s">
        <v>1631</v>
      </c>
      <c r="N97" s="47" t="s">
        <v>184</v>
      </c>
      <c r="O97" s="47" t="s">
        <v>5</v>
      </c>
      <c r="P97" s="207">
        <v>89521</v>
      </c>
      <c r="Q97" s="208"/>
      <c r="R97" s="633">
        <v>39.441489577275</v>
      </c>
      <c r="S97" s="633">
        <v>-119.764174087014</v>
      </c>
      <c r="T97" s="187">
        <v>800</v>
      </c>
      <c r="U97" s="124">
        <v>40</v>
      </c>
      <c r="V97" s="7" t="s">
        <v>7344</v>
      </c>
      <c r="W97" s="7" t="s">
        <v>6510</v>
      </c>
      <c r="X97" s="7" t="s">
        <v>6509</v>
      </c>
      <c r="Y97" s="7" t="s">
        <v>1631</v>
      </c>
      <c r="Z97" s="47" t="s">
        <v>184</v>
      </c>
      <c r="AA97" s="47" t="s">
        <v>5</v>
      </c>
      <c r="AB97" s="47" t="s">
        <v>318</v>
      </c>
      <c r="AC97" s="59">
        <v>45400</v>
      </c>
      <c r="AD97" s="7" t="s">
        <v>7345</v>
      </c>
      <c r="AE97" s="7"/>
      <c r="AF97" s="7" t="s">
        <v>7336</v>
      </c>
      <c r="AG97" s="354" t="s">
        <v>7337</v>
      </c>
      <c r="AH97" s="47">
        <f t="shared" si="3"/>
        <v>13</v>
      </c>
      <c r="AI97" s="7"/>
      <c r="AJ97" s="7"/>
      <c r="AK97" s="7"/>
      <c r="AL97" s="7"/>
    </row>
    <row r="98" spans="1:38" ht="64.349999999999994" customHeight="1">
      <c r="A98" s="426">
        <v>6097</v>
      </c>
      <c r="B98" s="47" t="s">
        <v>398</v>
      </c>
      <c r="C98" s="47" t="s">
        <v>2445</v>
      </c>
      <c r="D98" s="417" t="s">
        <v>6509</v>
      </c>
      <c r="E98" s="47" t="s">
        <v>178</v>
      </c>
      <c r="F98" s="7" t="s">
        <v>7346</v>
      </c>
      <c r="G98" s="7" t="s">
        <v>6808</v>
      </c>
      <c r="H98" s="7" t="s">
        <v>6908</v>
      </c>
      <c r="I98" s="7" t="s">
        <v>6783</v>
      </c>
      <c r="J98" s="7" t="s">
        <v>7340</v>
      </c>
      <c r="K98" s="7" t="s">
        <v>6510</v>
      </c>
      <c r="L98" s="7" t="s">
        <v>7347</v>
      </c>
      <c r="M98" s="7" t="s">
        <v>7348</v>
      </c>
      <c r="N98" s="47" t="s">
        <v>805</v>
      </c>
      <c r="O98" s="47" t="s">
        <v>5</v>
      </c>
      <c r="P98" s="207">
        <v>29472</v>
      </c>
      <c r="Q98" s="208"/>
      <c r="R98" s="633">
        <v>33.132441977815802</v>
      </c>
      <c r="S98" s="633">
        <v>-80.2669172329486</v>
      </c>
      <c r="T98" s="187" t="s">
        <v>9078</v>
      </c>
      <c r="U98" s="124">
        <v>100</v>
      </c>
      <c r="V98" s="7" t="s">
        <v>7349</v>
      </c>
      <c r="W98" s="7" t="s">
        <v>6510</v>
      </c>
      <c r="X98" s="7" t="s">
        <v>6509</v>
      </c>
      <c r="Y98" s="7" t="s">
        <v>1631</v>
      </c>
      <c r="Z98" s="47" t="s">
        <v>184</v>
      </c>
      <c r="AA98" s="47" t="s">
        <v>5</v>
      </c>
      <c r="AB98" s="47" t="s">
        <v>318</v>
      </c>
      <c r="AC98" s="59">
        <v>45400</v>
      </c>
      <c r="AD98" s="354" t="s">
        <v>7350</v>
      </c>
      <c r="AE98" s="7"/>
      <c r="AF98" s="7" t="s">
        <v>7336</v>
      </c>
      <c r="AG98" s="354" t="s">
        <v>7337</v>
      </c>
      <c r="AH98" s="47">
        <f t="shared" si="3"/>
        <v>13</v>
      </c>
      <c r="AI98" s="7"/>
      <c r="AJ98" s="7"/>
      <c r="AK98" s="7"/>
      <c r="AL98" s="7"/>
    </row>
    <row r="99" spans="1:38" ht="60" customHeight="1">
      <c r="A99" s="426">
        <v>6098</v>
      </c>
      <c r="B99" s="47" t="s">
        <v>398</v>
      </c>
      <c r="C99" s="47" t="s">
        <v>2445</v>
      </c>
      <c r="D99" s="417" t="s">
        <v>6509</v>
      </c>
      <c r="E99" s="47" t="s">
        <v>178</v>
      </c>
      <c r="F99" s="7" t="s">
        <v>7346</v>
      </c>
      <c r="G99" s="7" t="s">
        <v>6808</v>
      </c>
      <c r="H99" s="7" t="s">
        <v>6908</v>
      </c>
      <c r="I99" s="7" t="s">
        <v>6783</v>
      </c>
      <c r="J99" s="7" t="s">
        <v>7283</v>
      </c>
      <c r="K99" s="7" t="s">
        <v>6510</v>
      </c>
      <c r="L99" s="7" t="s">
        <v>7347</v>
      </c>
      <c r="M99" s="7" t="s">
        <v>7348</v>
      </c>
      <c r="N99" s="47" t="s">
        <v>805</v>
      </c>
      <c r="O99" s="47" t="s">
        <v>5</v>
      </c>
      <c r="P99" s="207">
        <v>29472</v>
      </c>
      <c r="Q99" s="208"/>
      <c r="R99" s="633">
        <v>33.132441977815802</v>
      </c>
      <c r="S99" s="633">
        <v>-80.2669172329486</v>
      </c>
      <c r="T99" s="187" t="s">
        <v>9078</v>
      </c>
      <c r="U99" s="124">
        <v>100</v>
      </c>
      <c r="V99" s="7" t="s">
        <v>7349</v>
      </c>
      <c r="W99" s="7" t="s">
        <v>6510</v>
      </c>
      <c r="X99" s="7" t="s">
        <v>6509</v>
      </c>
      <c r="Y99" s="7" t="s">
        <v>6512</v>
      </c>
      <c r="Z99" s="47" t="s">
        <v>184</v>
      </c>
      <c r="AA99" s="47" t="s">
        <v>5</v>
      </c>
      <c r="AB99" s="47" t="s">
        <v>318</v>
      </c>
      <c r="AC99" s="59">
        <v>45400</v>
      </c>
      <c r="AD99" s="7" t="s">
        <v>7350</v>
      </c>
      <c r="AE99" s="7"/>
      <c r="AF99" s="7" t="s">
        <v>7336</v>
      </c>
      <c r="AG99" s="354" t="s">
        <v>7337</v>
      </c>
      <c r="AH99" s="47">
        <f t="shared" si="3"/>
        <v>13</v>
      </c>
      <c r="AI99" s="7"/>
      <c r="AJ99" s="7"/>
      <c r="AK99" s="7"/>
      <c r="AL99" s="7"/>
    </row>
    <row r="100" spans="1:38" ht="84" customHeight="1">
      <c r="A100" s="426">
        <v>6099</v>
      </c>
      <c r="B100" s="47" t="s">
        <v>176</v>
      </c>
      <c r="C100" s="47" t="s">
        <v>2445</v>
      </c>
      <c r="D100" s="417" t="s">
        <v>7351</v>
      </c>
      <c r="E100" s="47" t="s">
        <v>178</v>
      </c>
      <c r="F100" s="7" t="s">
        <v>6509</v>
      </c>
      <c r="G100" s="7" t="s">
        <v>6808</v>
      </c>
      <c r="H100" s="7" t="s">
        <v>6908</v>
      </c>
      <c r="I100" s="7" t="s">
        <v>6783</v>
      </c>
      <c r="J100" s="7" t="s">
        <v>7283</v>
      </c>
      <c r="K100" s="7" t="s">
        <v>6510</v>
      </c>
      <c r="L100" s="7" t="s">
        <v>6511</v>
      </c>
      <c r="M100" s="7" t="s">
        <v>6512</v>
      </c>
      <c r="N100" s="47" t="s">
        <v>184</v>
      </c>
      <c r="O100" s="47" t="s">
        <v>5</v>
      </c>
      <c r="P100" s="207" t="s">
        <v>7352</v>
      </c>
      <c r="Q100" s="208"/>
      <c r="R100" s="633">
        <v>39.163990785812601</v>
      </c>
      <c r="S100" s="633">
        <v>-119.73994901642899</v>
      </c>
      <c r="T100" s="187"/>
      <c r="U100" s="124"/>
      <c r="W100" s="7" t="s">
        <v>6510</v>
      </c>
      <c r="X100" s="7" t="s">
        <v>6509</v>
      </c>
      <c r="Y100" s="7" t="s">
        <v>1631</v>
      </c>
      <c r="Z100" s="47" t="s">
        <v>184</v>
      </c>
      <c r="AA100" s="47" t="s">
        <v>5</v>
      </c>
      <c r="AB100" s="47" t="s">
        <v>318</v>
      </c>
      <c r="AC100" s="59">
        <v>45400</v>
      </c>
      <c r="AD100" s="7" t="s">
        <v>7353</v>
      </c>
      <c r="AE100" s="7" t="s">
        <v>7354</v>
      </c>
      <c r="AF100" s="7" t="s">
        <v>7336</v>
      </c>
      <c r="AG100" s="354" t="s">
        <v>7337</v>
      </c>
      <c r="AH100" s="47">
        <f t="shared" si="3"/>
        <v>13</v>
      </c>
      <c r="AI100" s="7"/>
      <c r="AJ100" s="7"/>
      <c r="AK100" s="7"/>
      <c r="AL100" s="7"/>
    </row>
    <row r="101" spans="1:38" ht="75" customHeight="1">
      <c r="A101" s="426">
        <v>6100</v>
      </c>
      <c r="B101" t="s">
        <v>163</v>
      </c>
      <c r="C101" s="47" t="s">
        <v>2445</v>
      </c>
      <c r="D101" s="672" t="s">
        <v>7355</v>
      </c>
      <c r="E101" s="47" t="s">
        <v>178</v>
      </c>
      <c r="F101" s="1" t="s">
        <v>7356</v>
      </c>
      <c r="G101" s="7" t="s">
        <v>7357</v>
      </c>
      <c r="H101" s="7" t="s">
        <v>6838</v>
      </c>
      <c r="I101" s="7" t="s">
        <v>7358</v>
      </c>
      <c r="J101" t="s">
        <v>7359</v>
      </c>
      <c r="K101" s="7" t="s">
        <v>7360</v>
      </c>
      <c r="L101" t="s">
        <v>7361</v>
      </c>
      <c r="M101" t="s">
        <v>5460</v>
      </c>
      <c r="N101" s="47" t="s">
        <v>825</v>
      </c>
      <c r="O101" s="47" t="s">
        <v>5</v>
      </c>
      <c r="P101" s="945" t="s">
        <v>5461</v>
      </c>
      <c r="Q101" s="945" t="s">
        <v>7362</v>
      </c>
      <c r="R101" s="484">
        <v>40.039953737362403</v>
      </c>
      <c r="S101" s="484">
        <v>-86.001787130681095</v>
      </c>
      <c r="T101" s="650">
        <v>15</v>
      </c>
      <c r="U101">
        <v>5</v>
      </c>
      <c r="V101" s="7" t="s">
        <v>774</v>
      </c>
      <c r="W101" s="7" t="s">
        <v>7360</v>
      </c>
      <c r="X101" t="s">
        <v>7363</v>
      </c>
      <c r="Y101" s="7"/>
      <c r="Z101" s="47" t="s">
        <v>825</v>
      </c>
      <c r="AA101" s="47" t="s">
        <v>5</v>
      </c>
      <c r="AB101" s="47" t="s">
        <v>318</v>
      </c>
      <c r="AC101" s="59">
        <v>45412</v>
      </c>
      <c r="AD101" s="7" t="s">
        <v>7364</v>
      </c>
      <c r="AE101" s="7"/>
      <c r="AF101" s="7" t="s">
        <v>7365</v>
      </c>
      <c r="AG101" s="7"/>
      <c r="AH101" s="47">
        <f t="shared" si="3"/>
        <v>20</v>
      </c>
      <c r="AI101" t="s">
        <v>7366</v>
      </c>
      <c r="AJ101" t="s">
        <v>7367</v>
      </c>
      <c r="AK101" s="945" t="s">
        <v>7368</v>
      </c>
      <c r="AL101" s="7"/>
    </row>
    <row r="102" spans="1:38" ht="92.1" customHeight="1">
      <c r="A102" s="426">
        <v>6101</v>
      </c>
      <c r="B102" s="47" t="s">
        <v>176</v>
      </c>
      <c r="C102" s="65" t="s">
        <v>2445</v>
      </c>
      <c r="D102" s="673" t="s">
        <v>7369</v>
      </c>
      <c r="E102" s="7" t="s">
        <v>166</v>
      </c>
      <c r="F102" s="7" t="s">
        <v>7369</v>
      </c>
      <c r="G102" s="7" t="s">
        <v>6871</v>
      </c>
      <c r="H102" s="47" t="s">
        <v>6782</v>
      </c>
      <c r="I102" s="7" t="s">
        <v>6783</v>
      </c>
      <c r="J102" s="7" t="s">
        <v>7370</v>
      </c>
      <c r="K102" s="449" t="s">
        <v>7371</v>
      </c>
      <c r="L102" s="7" t="s">
        <v>7372</v>
      </c>
      <c r="M102" s="47" t="s">
        <v>7373</v>
      </c>
      <c r="N102" s="47" t="s">
        <v>172</v>
      </c>
      <c r="O102" s="47" t="s">
        <v>5</v>
      </c>
      <c r="P102" s="207">
        <v>90755</v>
      </c>
      <c r="Q102" s="208"/>
      <c r="R102" s="484">
        <v>33.809784735461101</v>
      </c>
      <c r="S102" s="484">
        <v>-118.173982588786</v>
      </c>
      <c r="T102" s="187">
        <v>16</v>
      </c>
      <c r="U102" s="124"/>
      <c r="W102" s="274" t="s">
        <v>7374</v>
      </c>
      <c r="X102" s="674" t="s">
        <v>7369</v>
      </c>
      <c r="Y102" s="7" t="s">
        <v>7373</v>
      </c>
      <c r="Z102" s="47" t="s">
        <v>172</v>
      </c>
      <c r="AA102" s="47" t="s">
        <v>5</v>
      </c>
      <c r="AB102" s="124" t="s">
        <v>776</v>
      </c>
      <c r="AC102" s="48">
        <v>45336</v>
      </c>
      <c r="AD102" s="7"/>
      <c r="AE102" s="7"/>
      <c r="AF102" s="7" t="s">
        <v>7375</v>
      </c>
      <c r="AG102" s="7"/>
      <c r="AH102" s="47">
        <f t="shared" si="3"/>
        <v>29</v>
      </c>
      <c r="AI102" s="7"/>
      <c r="AJ102" s="7" t="s">
        <v>7376</v>
      </c>
      <c r="AK102" s="7"/>
      <c r="AL102" s="7"/>
    </row>
    <row r="103" spans="1:38" ht="183.95" customHeight="1">
      <c r="A103" s="426">
        <v>6102</v>
      </c>
      <c r="B103" s="61" t="s">
        <v>176</v>
      </c>
      <c r="C103" s="47" t="s">
        <v>2445</v>
      </c>
      <c r="D103" s="65" t="s">
        <v>7567</v>
      </c>
      <c r="E103" s="47" t="s">
        <v>178</v>
      </c>
      <c r="F103" s="7" t="s">
        <v>7567</v>
      </c>
      <c r="G103" s="7" t="s">
        <v>7549</v>
      </c>
      <c r="H103" s="7" t="s">
        <v>6782</v>
      </c>
      <c r="I103" s="7" t="s">
        <v>6783</v>
      </c>
      <c r="J103" s="7" t="s">
        <v>7568</v>
      </c>
      <c r="K103" s="675" t="s">
        <v>7569</v>
      </c>
      <c r="L103" s="7" t="s">
        <v>7570</v>
      </c>
      <c r="M103" s="7" t="s">
        <v>846</v>
      </c>
      <c r="N103" s="47" t="s">
        <v>172</v>
      </c>
      <c r="O103" s="47" t="s">
        <v>5</v>
      </c>
      <c r="P103" s="207">
        <v>94536</v>
      </c>
      <c r="Q103" s="208" t="s">
        <v>1047</v>
      </c>
      <c r="R103" s="484">
        <v>37.539650000000002</v>
      </c>
      <c r="S103" s="484">
        <v>-122.00366</v>
      </c>
      <c r="T103" s="187">
        <v>30</v>
      </c>
      <c r="U103" s="124"/>
      <c r="W103" s="640" t="s">
        <v>7571</v>
      </c>
      <c r="X103" s="7" t="s">
        <v>7572</v>
      </c>
      <c r="Y103" s="7" t="s">
        <v>846</v>
      </c>
      <c r="Z103" s="47" t="s">
        <v>172</v>
      </c>
      <c r="AA103" s="47" t="s">
        <v>5</v>
      </c>
      <c r="AB103" s="187" t="s">
        <v>8166</v>
      </c>
      <c r="AC103" s="59">
        <v>45504</v>
      </c>
      <c r="AD103" s="640" t="s">
        <v>7571</v>
      </c>
      <c r="AE103" s="7" t="s">
        <v>8175</v>
      </c>
      <c r="AF103" s="7" t="s">
        <v>7573</v>
      </c>
      <c r="AG103" s="640" t="s">
        <v>7574</v>
      </c>
      <c r="AH103" s="47">
        <f t="shared" si="3"/>
        <v>27</v>
      </c>
      <c r="AI103" s="7"/>
      <c r="AJ103" s="7"/>
      <c r="AK103" s="7"/>
      <c r="AL103" s="7" t="s">
        <v>7575</v>
      </c>
    </row>
    <row r="104" spans="1:38" ht="96" customHeight="1">
      <c r="A104" s="426">
        <v>6103</v>
      </c>
      <c r="B104" s="61" t="s">
        <v>163</v>
      </c>
      <c r="C104" s="47" t="s">
        <v>2445</v>
      </c>
      <c r="D104" s="65" t="s">
        <v>7377</v>
      </c>
      <c r="E104" s="61" t="s">
        <v>166</v>
      </c>
      <c r="F104" s="61" t="s">
        <v>7377</v>
      </c>
      <c r="G104" s="47" t="s">
        <v>6871</v>
      </c>
      <c r="H104" s="65" t="s">
        <v>7378</v>
      </c>
      <c r="I104" s="61" t="s">
        <v>6783</v>
      </c>
      <c r="J104" s="61" t="s">
        <v>6886</v>
      </c>
      <c r="K104" s="47" t="s">
        <v>7379</v>
      </c>
      <c r="L104" s="65" t="s">
        <v>7380</v>
      </c>
      <c r="M104" s="61" t="s">
        <v>7381</v>
      </c>
      <c r="N104" s="61" t="s">
        <v>172</v>
      </c>
      <c r="O104" s="47" t="s">
        <v>5</v>
      </c>
      <c r="P104" s="207">
        <v>94534</v>
      </c>
      <c r="Q104" s="208" t="s">
        <v>7382</v>
      </c>
      <c r="R104" s="484">
        <v>38.24</v>
      </c>
      <c r="S104" s="484">
        <v>-122.04</v>
      </c>
      <c r="T104" s="187">
        <v>4</v>
      </c>
      <c r="U104" s="187">
        <v>100</v>
      </c>
      <c r="V104" s="65" t="s">
        <v>7349</v>
      </c>
      <c r="W104" s="61" t="s">
        <v>7379</v>
      </c>
      <c r="X104" s="61" t="s">
        <v>7377</v>
      </c>
      <c r="Y104" s="47" t="s">
        <v>7381</v>
      </c>
      <c r="Z104" s="65" t="s">
        <v>172</v>
      </c>
      <c r="AA104" s="61" t="s">
        <v>5</v>
      </c>
      <c r="AB104" s="61" t="s">
        <v>174</v>
      </c>
      <c r="AC104" s="59">
        <v>44778</v>
      </c>
      <c r="AD104" s="65" t="s">
        <v>7383</v>
      </c>
      <c r="AE104" s="61" t="s">
        <v>7384</v>
      </c>
      <c r="AF104" s="7" t="s">
        <v>7385</v>
      </c>
      <c r="AG104" s="354" t="s">
        <v>7379</v>
      </c>
      <c r="AH104" s="47">
        <f t="shared" si="3"/>
        <v>9</v>
      </c>
      <c r="AI104" s="7"/>
      <c r="AJ104" s="7"/>
      <c r="AK104" s="7"/>
      <c r="AL104" s="7"/>
    </row>
    <row r="105" spans="1:38" ht="96.95" customHeight="1">
      <c r="A105" s="426">
        <v>6104</v>
      </c>
      <c r="B105" s="61" t="s">
        <v>176</v>
      </c>
      <c r="C105" s="47" t="s">
        <v>2445</v>
      </c>
      <c r="D105" s="65" t="s">
        <v>7558</v>
      </c>
      <c r="E105" s="47" t="s">
        <v>178</v>
      </c>
      <c r="F105" s="7" t="s">
        <v>7558</v>
      </c>
      <c r="G105" s="7" t="s">
        <v>7559</v>
      </c>
      <c r="H105" s="7" t="s">
        <v>6809</v>
      </c>
      <c r="I105" s="7" t="s">
        <v>8177</v>
      </c>
      <c r="J105" s="7" t="s">
        <v>8176</v>
      </c>
      <c r="K105" s="640" t="s">
        <v>7560</v>
      </c>
      <c r="L105" s="7" t="s">
        <v>7561</v>
      </c>
      <c r="M105" s="7" t="s">
        <v>7562</v>
      </c>
      <c r="N105" s="47" t="s">
        <v>756</v>
      </c>
      <c r="O105" s="47" t="s">
        <v>5</v>
      </c>
      <c r="P105" s="207">
        <v>2571</v>
      </c>
      <c r="Q105" s="208" t="s">
        <v>7563</v>
      </c>
      <c r="R105" s="484">
        <v>41.77393</v>
      </c>
      <c r="S105" s="484">
        <v>-70.702110000000005</v>
      </c>
      <c r="T105" s="187">
        <v>35</v>
      </c>
      <c r="U105" s="124"/>
      <c r="W105" s="640" t="s">
        <v>7560</v>
      </c>
      <c r="X105" s="7" t="s">
        <v>7558</v>
      </c>
      <c r="Y105" s="7" t="s">
        <v>7562</v>
      </c>
      <c r="Z105" s="47" t="s">
        <v>756</v>
      </c>
      <c r="AA105" s="47" t="s">
        <v>5</v>
      </c>
      <c r="AB105" s="187" t="s">
        <v>6629</v>
      </c>
      <c r="AC105" s="59">
        <v>45504</v>
      </c>
      <c r="AD105" s="640" t="s">
        <v>7560</v>
      </c>
      <c r="AE105" s="7"/>
      <c r="AF105" s="7" t="s">
        <v>7564</v>
      </c>
      <c r="AG105" s="640" t="s">
        <v>7565</v>
      </c>
      <c r="AH105" s="47">
        <f t="shared" si="3"/>
        <v>22</v>
      </c>
      <c r="AI105" s="7"/>
      <c r="AJ105" s="7"/>
      <c r="AK105" s="7"/>
      <c r="AL105" s="7" t="s">
        <v>7566</v>
      </c>
    </row>
    <row r="106" spans="1:38" ht="86.1" customHeight="1">
      <c r="A106" s="426">
        <v>6105</v>
      </c>
      <c r="B106" s="61" t="s">
        <v>176</v>
      </c>
      <c r="C106" s="47" t="s">
        <v>2445</v>
      </c>
      <c r="D106" s="65" t="s">
        <v>7548</v>
      </c>
      <c r="E106" s="47" t="s">
        <v>178</v>
      </c>
      <c r="F106" s="7" t="s">
        <v>7548</v>
      </c>
      <c r="G106" s="7" t="s">
        <v>7549</v>
      </c>
      <c r="H106" s="7" t="s">
        <v>6809</v>
      </c>
      <c r="I106" s="7" t="s">
        <v>6783</v>
      </c>
      <c r="J106" s="7" t="s">
        <v>7550</v>
      </c>
      <c r="K106" s="640" t="s">
        <v>7551</v>
      </c>
      <c r="L106" s="7" t="s">
        <v>7552</v>
      </c>
      <c r="M106" s="7" t="s">
        <v>7553</v>
      </c>
      <c r="N106" s="47" t="s">
        <v>771</v>
      </c>
      <c r="O106" s="47" t="s">
        <v>5</v>
      </c>
      <c r="P106" s="207">
        <v>77478</v>
      </c>
      <c r="Q106" s="208" t="s">
        <v>7554</v>
      </c>
      <c r="R106" s="484">
        <v>29.649463999999998</v>
      </c>
      <c r="S106" s="484">
        <v>-95.599621999999997</v>
      </c>
      <c r="T106" s="187">
        <v>10</v>
      </c>
      <c r="U106" s="124"/>
      <c r="W106" s="640" t="s">
        <v>7551</v>
      </c>
      <c r="X106" s="7" t="s">
        <v>7548</v>
      </c>
      <c r="Y106" s="7" t="s">
        <v>4052</v>
      </c>
      <c r="Z106" s="47" t="s">
        <v>829</v>
      </c>
      <c r="AA106" s="47" t="s">
        <v>5</v>
      </c>
      <c r="AB106" s="187" t="s">
        <v>8166</v>
      </c>
      <c r="AC106" s="59" t="s">
        <v>8182</v>
      </c>
      <c r="AD106" s="354" t="s">
        <v>7551</v>
      </c>
      <c r="AE106" s="7" t="s">
        <v>7555</v>
      </c>
      <c r="AF106" s="7" t="s">
        <v>8427</v>
      </c>
      <c r="AG106" s="640" t="s">
        <v>7556</v>
      </c>
      <c r="AH106" s="47">
        <f t="shared" si="3"/>
        <v>30</v>
      </c>
      <c r="AI106" s="7"/>
      <c r="AJ106" s="7"/>
      <c r="AK106" s="7"/>
      <c r="AL106" s="7" t="s">
        <v>7557</v>
      </c>
    </row>
    <row r="107" spans="1:38" ht="101.1" customHeight="1">
      <c r="A107" s="426">
        <v>6106</v>
      </c>
      <c r="B107" s="61" t="s">
        <v>176</v>
      </c>
      <c r="C107" s="47" t="s">
        <v>2445</v>
      </c>
      <c r="D107" s="65" t="s">
        <v>7540</v>
      </c>
      <c r="E107" s="47" t="s">
        <v>178</v>
      </c>
      <c r="F107" s="7" t="s">
        <v>7540</v>
      </c>
      <c r="G107" s="7" t="s">
        <v>7541</v>
      </c>
      <c r="H107" s="7" t="s">
        <v>6782</v>
      </c>
      <c r="I107" s="7" t="s">
        <v>6783</v>
      </c>
      <c r="J107" s="7" t="s">
        <v>7542</v>
      </c>
      <c r="K107" s="640" t="s">
        <v>7543</v>
      </c>
      <c r="L107" s="65" t="s">
        <v>7544</v>
      </c>
      <c r="M107" s="7" t="s">
        <v>7545</v>
      </c>
      <c r="N107" s="47" t="s">
        <v>172</v>
      </c>
      <c r="O107" s="47" t="s">
        <v>5</v>
      </c>
      <c r="P107" s="207">
        <v>92069</v>
      </c>
      <c r="Q107" s="208"/>
      <c r="R107" s="484">
        <v>33.158250000000002</v>
      </c>
      <c r="S107" s="484">
        <v>-117.20083</v>
      </c>
      <c r="T107" s="187"/>
      <c r="U107" s="124"/>
      <c r="W107" s="640" t="s">
        <v>7543</v>
      </c>
      <c r="X107" s="7" t="s">
        <v>7540</v>
      </c>
      <c r="Y107" s="7" t="s">
        <v>7545</v>
      </c>
      <c r="Z107" s="47" t="s">
        <v>172</v>
      </c>
      <c r="AA107" s="47" t="s">
        <v>5</v>
      </c>
      <c r="AB107" s="187" t="s">
        <v>6629</v>
      </c>
      <c r="AC107" s="59">
        <v>45503</v>
      </c>
      <c r="AD107" s="7" t="s">
        <v>7543</v>
      </c>
      <c r="AE107" s="7"/>
      <c r="AF107" s="7" t="s">
        <v>8428</v>
      </c>
      <c r="AG107" s="877" t="s">
        <v>7543</v>
      </c>
      <c r="AH107" s="47">
        <f t="shared" si="3"/>
        <v>24</v>
      </c>
      <c r="AI107" s="7"/>
      <c r="AJ107" s="7"/>
      <c r="AK107" s="7"/>
      <c r="AL107" s="7" t="s">
        <v>7547</v>
      </c>
    </row>
    <row r="108" spans="1:38" s="7" customFormat="1" ht="60">
      <c r="A108" s="426">
        <v>6107</v>
      </c>
      <c r="B108" s="47" t="s">
        <v>163</v>
      </c>
      <c r="C108" s="47" t="s">
        <v>2445</v>
      </c>
      <c r="D108" s="65" t="s">
        <v>7386</v>
      </c>
      <c r="E108" s="47" t="s">
        <v>166</v>
      </c>
      <c r="F108" s="65" t="s">
        <v>7386</v>
      </c>
      <c r="G108" s="7" t="s">
        <v>6907</v>
      </c>
      <c r="H108" s="7" t="s">
        <v>6927</v>
      </c>
      <c r="I108" s="7" t="s">
        <v>6783</v>
      </c>
      <c r="J108" s="7" t="s">
        <v>6895</v>
      </c>
      <c r="K108" s="7" t="s">
        <v>7387</v>
      </c>
      <c r="L108" s="47" t="s">
        <v>7388</v>
      </c>
      <c r="M108" s="47" t="s">
        <v>1558</v>
      </c>
      <c r="N108" s="47" t="s">
        <v>172</v>
      </c>
      <c r="O108" s="47" t="s">
        <v>5</v>
      </c>
      <c r="P108" s="207">
        <v>92121</v>
      </c>
      <c r="Q108" s="208" t="s">
        <v>7389</v>
      </c>
      <c r="R108" s="633">
        <v>32.882881048155397</v>
      </c>
      <c r="S108" s="633">
        <v>-117.17123420293601</v>
      </c>
      <c r="T108" s="187">
        <v>23</v>
      </c>
      <c r="U108" s="124"/>
      <c r="W108" s="7" t="s">
        <v>7387</v>
      </c>
      <c r="X108" s="7" t="s">
        <v>5445</v>
      </c>
      <c r="Y108" s="47" t="s">
        <v>1558</v>
      </c>
      <c r="Z108" s="47" t="s">
        <v>172</v>
      </c>
      <c r="AA108" s="47" t="s">
        <v>5</v>
      </c>
      <c r="AB108" s="47" t="s">
        <v>174</v>
      </c>
      <c r="AC108" s="59">
        <v>44766</v>
      </c>
      <c r="AD108" s="7" t="s">
        <v>7390</v>
      </c>
      <c r="AE108" s="7" t="s">
        <v>7391</v>
      </c>
      <c r="AF108" s="7" t="s">
        <v>7392</v>
      </c>
      <c r="AG108" s="354" t="s">
        <v>7387</v>
      </c>
      <c r="AH108" s="47">
        <f t="shared" si="3"/>
        <v>7</v>
      </c>
    </row>
    <row r="109" spans="1:38" s="7" customFormat="1" ht="81" customHeight="1">
      <c r="A109" s="426">
        <v>6108</v>
      </c>
      <c r="B109" s="47" t="s">
        <v>176</v>
      </c>
      <c r="C109" s="47" t="s">
        <v>2445</v>
      </c>
      <c r="D109" s="65" t="s">
        <v>7393</v>
      </c>
      <c r="E109" s="47" t="s">
        <v>166</v>
      </c>
      <c r="F109" s="47" t="s">
        <v>7393</v>
      </c>
      <c r="G109" s="47" t="s">
        <v>7171</v>
      </c>
      <c r="H109" s="47" t="s">
        <v>1047</v>
      </c>
      <c r="I109" s="7" t="s">
        <v>6783</v>
      </c>
      <c r="J109" s="7" t="s">
        <v>6895</v>
      </c>
      <c r="K109" s="7" t="s">
        <v>7394</v>
      </c>
      <c r="L109" s="47" t="s">
        <v>7395</v>
      </c>
      <c r="M109" s="7" t="s">
        <v>7396</v>
      </c>
      <c r="N109" s="47" t="s">
        <v>1713</v>
      </c>
      <c r="O109" s="47" t="s">
        <v>5</v>
      </c>
      <c r="P109" s="207">
        <v>22408</v>
      </c>
      <c r="Q109" s="208" t="s">
        <v>1047</v>
      </c>
      <c r="R109" s="633">
        <v>38.2739949495326</v>
      </c>
      <c r="S109" s="633">
        <v>-77.452235184659401</v>
      </c>
      <c r="T109" s="187"/>
      <c r="U109" s="124"/>
      <c r="W109" s="7" t="s">
        <v>7397</v>
      </c>
      <c r="X109" s="7" t="s">
        <v>7393</v>
      </c>
      <c r="Z109" s="47"/>
      <c r="AA109" s="47"/>
      <c r="AB109" s="187" t="s">
        <v>318</v>
      </c>
      <c r="AC109" s="59">
        <v>45464</v>
      </c>
      <c r="AD109" s="7" t="s">
        <v>7398</v>
      </c>
      <c r="AE109" s="7" t="s">
        <v>7399</v>
      </c>
      <c r="AF109" s="7" t="s">
        <v>8429</v>
      </c>
      <c r="AG109" s="441" t="s">
        <v>7398</v>
      </c>
      <c r="AH109" s="47">
        <f t="shared" si="3"/>
        <v>26</v>
      </c>
      <c r="AI109" s="7" t="s">
        <v>1047</v>
      </c>
      <c r="AJ109" s="7" t="s">
        <v>1047</v>
      </c>
      <c r="AK109" s="7" t="s">
        <v>1047</v>
      </c>
    </row>
    <row r="110" spans="1:38" s="7" customFormat="1" ht="66" customHeight="1">
      <c r="A110" s="426">
        <v>6109</v>
      </c>
      <c r="B110" s="47" t="s">
        <v>163</v>
      </c>
      <c r="C110" s="47" t="s">
        <v>2445</v>
      </c>
      <c r="D110" s="65" t="s">
        <v>7400</v>
      </c>
      <c r="E110" s="47" t="s">
        <v>166</v>
      </c>
      <c r="F110" s="47" t="s">
        <v>7401</v>
      </c>
      <c r="G110" s="7" t="s">
        <v>6871</v>
      </c>
      <c r="H110" s="65" t="s">
        <v>752</v>
      </c>
      <c r="I110" s="7" t="s">
        <v>6783</v>
      </c>
      <c r="J110" s="7" t="s">
        <v>6886</v>
      </c>
      <c r="K110" s="65" t="s">
        <v>7402</v>
      </c>
      <c r="L110" s="7" t="s">
        <v>7403</v>
      </c>
      <c r="M110" s="7" t="s">
        <v>273</v>
      </c>
      <c r="N110" s="47" t="s">
        <v>172</v>
      </c>
      <c r="O110" s="47" t="s">
        <v>5</v>
      </c>
      <c r="P110" s="47">
        <v>92011</v>
      </c>
      <c r="Q110" s="47" t="s">
        <v>7404</v>
      </c>
      <c r="R110" s="593">
        <v>33.133495010881198</v>
      </c>
      <c r="S110" s="593">
        <v>-117.2802068602</v>
      </c>
      <c r="T110" s="7">
        <v>17</v>
      </c>
      <c r="V110" s="189"/>
      <c r="W110" s="65" t="s">
        <v>7402</v>
      </c>
      <c r="X110" s="7" t="s">
        <v>7405</v>
      </c>
      <c r="Y110" s="7" t="s">
        <v>273</v>
      </c>
      <c r="Z110" s="47" t="s">
        <v>172</v>
      </c>
      <c r="AA110" s="47" t="s">
        <v>5</v>
      </c>
      <c r="AB110" s="47" t="s">
        <v>174</v>
      </c>
      <c r="AC110" s="48">
        <v>44891</v>
      </c>
      <c r="AD110" s="7" t="s">
        <v>7406</v>
      </c>
      <c r="AE110" s="65" t="s">
        <v>7407</v>
      </c>
      <c r="AF110" s="7" t="s">
        <v>7408</v>
      </c>
      <c r="AG110" s="441" t="s">
        <v>7402</v>
      </c>
      <c r="AH110" s="47">
        <f t="shared" si="3"/>
        <v>14</v>
      </c>
    </row>
    <row r="111" spans="1:38" s="7" customFormat="1" ht="68.099999999999994" customHeight="1">
      <c r="A111" s="426">
        <v>6110</v>
      </c>
      <c r="B111" s="47" t="s">
        <v>176</v>
      </c>
      <c r="C111" s="47" t="s">
        <v>2445</v>
      </c>
      <c r="D111" s="65" t="s">
        <v>7409</v>
      </c>
      <c r="E111" s="47" t="s">
        <v>178</v>
      </c>
      <c r="F111" s="7" t="s">
        <v>4819</v>
      </c>
      <c r="G111" s="7" t="s">
        <v>6871</v>
      </c>
      <c r="H111" s="7" t="s">
        <v>6809</v>
      </c>
      <c r="I111" s="7" t="s">
        <v>6783</v>
      </c>
      <c r="J111" s="7" t="s">
        <v>6886</v>
      </c>
      <c r="K111" t="s">
        <v>4821</v>
      </c>
      <c r="L111" s="7" t="s">
        <v>4822</v>
      </c>
      <c r="M111" s="7" t="s">
        <v>4823</v>
      </c>
      <c r="N111" s="47" t="s">
        <v>3887</v>
      </c>
      <c r="O111" s="47" t="s">
        <v>5</v>
      </c>
      <c r="P111" s="207">
        <v>73105</v>
      </c>
      <c r="Q111" s="208" t="s">
        <v>4824</v>
      </c>
      <c r="R111" s="633">
        <v>35.376927563295197</v>
      </c>
      <c r="S111" s="633">
        <v>-97.542724362354505</v>
      </c>
      <c r="T111" s="187">
        <v>62</v>
      </c>
      <c r="U111" s="124"/>
      <c r="W111" s="7" t="s">
        <v>7410</v>
      </c>
      <c r="X111" s="47" t="s">
        <v>7411</v>
      </c>
      <c r="Y111" s="7" t="s">
        <v>4823</v>
      </c>
      <c r="Z111" s="47" t="s">
        <v>3887</v>
      </c>
      <c r="AA111" s="47" t="s">
        <v>5</v>
      </c>
      <c r="AB111" s="47" t="s">
        <v>572</v>
      </c>
      <c r="AC111" s="59">
        <v>45134</v>
      </c>
      <c r="AD111" s="7" t="s">
        <v>7412</v>
      </c>
      <c r="AF111" s="7" t="s">
        <v>7413</v>
      </c>
      <c r="AG111" s="441" t="s">
        <v>4821</v>
      </c>
      <c r="AH111" s="47">
        <f t="shared" si="3"/>
        <v>12</v>
      </c>
    </row>
    <row r="112" spans="1:38" s="7" customFormat="1" ht="86.1" customHeight="1">
      <c r="A112" s="426">
        <v>6111</v>
      </c>
      <c r="B112" s="47" t="s">
        <v>176</v>
      </c>
      <c r="C112" s="47" t="s">
        <v>2445</v>
      </c>
      <c r="D112" s="65" t="s">
        <v>7409</v>
      </c>
      <c r="E112" s="47" t="s">
        <v>178</v>
      </c>
      <c r="F112" s="7" t="s">
        <v>4819</v>
      </c>
      <c r="G112" s="7" t="s">
        <v>6926</v>
      </c>
      <c r="H112" s="7" t="s">
        <v>6809</v>
      </c>
      <c r="I112" s="7" t="s">
        <v>6783</v>
      </c>
      <c r="J112" s="7" t="s">
        <v>6820</v>
      </c>
      <c r="K112" s="7" t="s">
        <v>4821</v>
      </c>
      <c r="L112" s="7" t="s">
        <v>4822</v>
      </c>
      <c r="M112" s="7" t="s">
        <v>4823</v>
      </c>
      <c r="N112" s="47" t="s">
        <v>3887</v>
      </c>
      <c r="O112" s="47" t="s">
        <v>5</v>
      </c>
      <c r="P112" s="207">
        <v>73105</v>
      </c>
      <c r="Q112" s="208" t="s">
        <v>4824</v>
      </c>
      <c r="R112" s="633">
        <v>35.376927563295197</v>
      </c>
      <c r="S112" s="633">
        <v>-97.542724362354505</v>
      </c>
      <c r="T112" s="187">
        <v>62</v>
      </c>
      <c r="U112" s="124"/>
      <c r="W112" s="7" t="s">
        <v>7410</v>
      </c>
      <c r="X112" s="47" t="s">
        <v>7411</v>
      </c>
      <c r="Y112" s="7" t="s">
        <v>4823</v>
      </c>
      <c r="Z112" s="47" t="s">
        <v>3887</v>
      </c>
      <c r="AA112" s="47" t="s">
        <v>5</v>
      </c>
      <c r="AB112" s="47" t="s">
        <v>572</v>
      </c>
      <c r="AC112" s="59">
        <v>45134</v>
      </c>
      <c r="AD112" s="7" t="s">
        <v>7412</v>
      </c>
      <c r="AF112" s="7" t="s">
        <v>7413</v>
      </c>
      <c r="AG112" s="441" t="s">
        <v>4821</v>
      </c>
      <c r="AH112" s="47">
        <f t="shared" si="3"/>
        <v>12</v>
      </c>
    </row>
    <row r="113" spans="1:38" s="7" customFormat="1" ht="75" customHeight="1">
      <c r="A113" s="426">
        <v>6112</v>
      </c>
      <c r="B113" s="61" t="s">
        <v>201</v>
      </c>
      <c r="C113" s="47" t="s">
        <v>2445</v>
      </c>
      <c r="D113" s="65" t="s">
        <v>7414</v>
      </c>
      <c r="E113" s="47" t="s">
        <v>166</v>
      </c>
      <c r="F113" s="7" t="s">
        <v>7415</v>
      </c>
      <c r="G113" s="7" t="s">
        <v>6808</v>
      </c>
      <c r="H113" s="7" t="s">
        <v>6782</v>
      </c>
      <c r="I113" s="7" t="s">
        <v>6783</v>
      </c>
      <c r="J113" s="7" t="s">
        <v>6810</v>
      </c>
      <c r="K113" t="s">
        <v>7416</v>
      </c>
      <c r="L113" s="7" t="s">
        <v>7417</v>
      </c>
      <c r="M113" s="7" t="s">
        <v>7418</v>
      </c>
      <c r="N113" s="47" t="s">
        <v>870</v>
      </c>
      <c r="O113" s="47" t="s">
        <v>5</v>
      </c>
      <c r="P113" s="207">
        <v>30577</v>
      </c>
      <c r="Q113" s="142" t="s">
        <v>7419</v>
      </c>
      <c r="R113" s="633">
        <v>34.579379118476702</v>
      </c>
      <c r="S113" s="633">
        <v>-83.330474673916896</v>
      </c>
      <c r="T113" s="187" t="s">
        <v>9153</v>
      </c>
      <c r="U113" s="124"/>
      <c r="W113" s="7" t="s">
        <v>7420</v>
      </c>
      <c r="X113" s="7" t="s">
        <v>7421</v>
      </c>
      <c r="Y113" s="7" t="s">
        <v>7422</v>
      </c>
      <c r="Z113" s="47" t="s">
        <v>7423</v>
      </c>
      <c r="AA113" s="47" t="s">
        <v>4563</v>
      </c>
      <c r="AB113" s="47" t="s">
        <v>318</v>
      </c>
      <c r="AC113" s="59">
        <v>45400</v>
      </c>
      <c r="AD113" s="1" t="s">
        <v>7424</v>
      </c>
      <c r="AE113" s="7" t="s">
        <v>7425</v>
      </c>
      <c r="AF113" s="7" t="s">
        <v>7426</v>
      </c>
      <c r="AG113" s="441" t="s">
        <v>7427</v>
      </c>
      <c r="AH113" s="47">
        <f t="shared" si="3"/>
        <v>9</v>
      </c>
    </row>
    <row r="114" spans="1:38" s="7" customFormat="1" ht="77.25" customHeight="1">
      <c r="A114" s="426">
        <v>6113</v>
      </c>
      <c r="B114" s="47" t="s">
        <v>176</v>
      </c>
      <c r="C114" s="47" t="s">
        <v>2445</v>
      </c>
      <c r="D114" s="65" t="s">
        <v>7428</v>
      </c>
      <c r="E114" s="47" t="s">
        <v>166</v>
      </c>
      <c r="F114" s="65" t="s">
        <v>7428</v>
      </c>
      <c r="G114" s="7" t="s">
        <v>6871</v>
      </c>
      <c r="H114" s="7" t="s">
        <v>6916</v>
      </c>
      <c r="I114" s="7" t="s">
        <v>6783</v>
      </c>
      <c r="J114" s="7" t="s">
        <v>6886</v>
      </c>
      <c r="K114" s="7" t="s">
        <v>7429</v>
      </c>
      <c r="L114" s="7" t="s">
        <v>7430</v>
      </c>
      <c r="M114" s="7" t="s">
        <v>1748</v>
      </c>
      <c r="N114" s="47" t="s">
        <v>444</v>
      </c>
      <c r="O114" s="47" t="s">
        <v>5</v>
      </c>
      <c r="P114" s="207">
        <v>49423</v>
      </c>
      <c r="Q114" s="208" t="s">
        <v>2623</v>
      </c>
      <c r="R114" s="633">
        <v>42.775492032651101</v>
      </c>
      <c r="S114" s="633">
        <v>-86.126541304109907</v>
      </c>
      <c r="T114" s="187">
        <v>30</v>
      </c>
      <c r="U114" s="124"/>
      <c r="W114" s="65" t="s">
        <v>7429</v>
      </c>
      <c r="X114" s="47" t="s">
        <v>7431</v>
      </c>
      <c r="Y114" s="7" t="s">
        <v>1748</v>
      </c>
      <c r="Z114" s="47" t="s">
        <v>444</v>
      </c>
      <c r="AA114" s="47" t="s">
        <v>5</v>
      </c>
      <c r="AB114" s="47" t="s">
        <v>174</v>
      </c>
      <c r="AC114" s="59">
        <v>44766</v>
      </c>
      <c r="AD114" s="7" t="s">
        <v>7432</v>
      </c>
      <c r="AE114" s="7" t="s">
        <v>7433</v>
      </c>
      <c r="AF114" s="7" t="s">
        <v>7434</v>
      </c>
      <c r="AG114" s="7" t="s">
        <v>7435</v>
      </c>
      <c r="AH114" s="47">
        <f t="shared" si="3"/>
        <v>18</v>
      </c>
    </row>
    <row r="115" spans="1:38" s="7" customFormat="1" ht="54" customHeight="1">
      <c r="A115" s="426">
        <v>6114</v>
      </c>
      <c r="B115" s="47" t="s">
        <v>176</v>
      </c>
      <c r="C115" s="47" t="s">
        <v>2445</v>
      </c>
      <c r="D115" s="65" t="s">
        <v>5503</v>
      </c>
      <c r="E115" s="47" t="s">
        <v>178</v>
      </c>
      <c r="F115" s="7" t="s">
        <v>7436</v>
      </c>
      <c r="G115" s="7" t="s">
        <v>7437</v>
      </c>
      <c r="H115" s="7" t="s">
        <v>6809</v>
      </c>
      <c r="I115" s="7" t="s">
        <v>6838</v>
      </c>
      <c r="J115" s="7" t="s">
        <v>7</v>
      </c>
      <c r="K115" s="7" t="s">
        <v>5496</v>
      </c>
      <c r="L115" s="7" t="s">
        <v>7438</v>
      </c>
      <c r="M115" s="7" t="s">
        <v>5939</v>
      </c>
      <c r="N115" s="47" t="s">
        <v>190</v>
      </c>
      <c r="O115" s="47" t="s">
        <v>5</v>
      </c>
      <c r="P115" s="207">
        <v>27612</v>
      </c>
      <c r="Q115" s="208" t="s">
        <v>7439</v>
      </c>
      <c r="R115" s="633">
        <v>35.829244541798403</v>
      </c>
      <c r="S115" s="633">
        <v>-78.665475075706297</v>
      </c>
      <c r="T115" s="187">
        <v>2</v>
      </c>
      <c r="U115" s="124"/>
      <c r="W115" s="7" t="s">
        <v>5496</v>
      </c>
      <c r="X115" s="7" t="s">
        <v>7440</v>
      </c>
      <c r="Y115" s="7" t="s">
        <v>1520</v>
      </c>
      <c r="Z115" s="47" t="s">
        <v>1521</v>
      </c>
      <c r="AA115" s="47" t="s">
        <v>1522</v>
      </c>
      <c r="AB115" s="47" t="s">
        <v>318</v>
      </c>
      <c r="AC115" s="59">
        <v>45400</v>
      </c>
      <c r="AD115" s="7" t="s">
        <v>7441</v>
      </c>
      <c r="AE115" s="7" t="s">
        <v>7442</v>
      </c>
      <c r="AF115" s="7" t="s">
        <v>8430</v>
      </c>
      <c r="AG115" s="441" t="s">
        <v>5496</v>
      </c>
      <c r="AH115" s="47">
        <f t="shared" si="3"/>
        <v>29</v>
      </c>
    </row>
    <row r="116" spans="1:38" s="7" customFormat="1" ht="69.95" customHeight="1">
      <c r="A116" s="426">
        <v>6115</v>
      </c>
      <c r="B116" s="61" t="s">
        <v>176</v>
      </c>
      <c r="C116" s="47" t="s">
        <v>2445</v>
      </c>
      <c r="D116" s="65" t="s">
        <v>7515</v>
      </c>
      <c r="E116" s="676" t="s">
        <v>166</v>
      </c>
      <c r="F116" s="7" t="s">
        <v>7516</v>
      </c>
      <c r="G116" s="7" t="s">
        <v>7517</v>
      </c>
      <c r="H116" s="7" t="s">
        <v>7518</v>
      </c>
      <c r="I116" s="7" t="s">
        <v>6783</v>
      </c>
      <c r="J116" s="7" t="s">
        <v>6895</v>
      </c>
      <c r="K116" s="677" t="s">
        <v>7519</v>
      </c>
      <c r="L116" s="7" t="s">
        <v>7520</v>
      </c>
      <c r="M116" s="7" t="s">
        <v>2917</v>
      </c>
      <c r="N116" s="47" t="s">
        <v>172</v>
      </c>
      <c r="O116" s="47" t="s">
        <v>5</v>
      </c>
      <c r="P116" s="207">
        <v>91762</v>
      </c>
      <c r="Q116" s="208" t="s">
        <v>7521</v>
      </c>
      <c r="R116" s="484">
        <v>34.056759999999997</v>
      </c>
      <c r="S116" s="484">
        <v>-117.68832999999999</v>
      </c>
      <c r="T116" s="187"/>
      <c r="U116" s="124"/>
      <c r="W116" s="678" t="s">
        <v>7522</v>
      </c>
      <c r="X116" s="489" t="s">
        <v>7516</v>
      </c>
      <c r="Y116" s="7" t="s">
        <v>2917</v>
      </c>
      <c r="Z116" s="47" t="s">
        <v>172</v>
      </c>
      <c r="AA116" s="47" t="s">
        <v>5</v>
      </c>
      <c r="AB116" s="187" t="s">
        <v>8166</v>
      </c>
      <c r="AC116" s="59" t="s">
        <v>8211</v>
      </c>
      <c r="AD116" s="677" t="s">
        <v>7522</v>
      </c>
      <c r="AF116" s="7" t="s">
        <v>8431</v>
      </c>
      <c r="AG116" s="678" t="s">
        <v>7522</v>
      </c>
      <c r="AH116" s="47">
        <f t="shared" si="3"/>
        <v>19</v>
      </c>
      <c r="AL116" s="7" t="s">
        <v>7523</v>
      </c>
    </row>
    <row r="117" spans="1:38" s="7" customFormat="1" ht="72.75" customHeight="1">
      <c r="A117" s="426">
        <v>6116</v>
      </c>
      <c r="B117" s="100" t="s">
        <v>163</v>
      </c>
      <c r="C117" s="100" t="s">
        <v>2445</v>
      </c>
      <c r="D117" s="125" t="s">
        <v>7443</v>
      </c>
      <c r="E117" s="100" t="s">
        <v>178</v>
      </c>
      <c r="F117" s="125" t="s">
        <v>7443</v>
      </c>
      <c r="G117" s="7" t="s">
        <v>6926</v>
      </c>
      <c r="H117" s="125" t="s">
        <v>7444</v>
      </c>
      <c r="I117" s="125" t="s">
        <v>6783</v>
      </c>
      <c r="J117" s="125" t="s">
        <v>6820</v>
      </c>
      <c r="K117" s="125" t="s">
        <v>7445</v>
      </c>
      <c r="L117" s="125"/>
      <c r="M117" s="125" t="s">
        <v>7446</v>
      </c>
      <c r="N117" s="100" t="s">
        <v>444</v>
      </c>
      <c r="O117" s="100" t="s">
        <v>5</v>
      </c>
      <c r="P117" s="636">
        <v>48430</v>
      </c>
      <c r="Q117" s="637" t="s">
        <v>7447</v>
      </c>
      <c r="R117" s="643">
        <v>42.801121999999999</v>
      </c>
      <c r="S117" s="643">
        <v>-83.715727999999999</v>
      </c>
      <c r="T117" s="185">
        <v>3</v>
      </c>
      <c r="U117" s="186" t="s">
        <v>1678</v>
      </c>
      <c r="V117" s="125" t="s">
        <v>1678</v>
      </c>
      <c r="W117" s="1" t="s">
        <v>7445</v>
      </c>
      <c r="X117" s="125" t="s">
        <v>7443</v>
      </c>
      <c r="Y117" s="125" t="s">
        <v>7446</v>
      </c>
      <c r="Z117" s="125" t="s">
        <v>444</v>
      </c>
      <c r="AA117" s="100" t="s">
        <v>5</v>
      </c>
      <c r="AB117" s="100" t="s">
        <v>174</v>
      </c>
      <c r="AC117" s="211">
        <v>44777</v>
      </c>
      <c r="AD117" s="125" t="s">
        <v>7448</v>
      </c>
      <c r="AE117" s="125" t="s">
        <v>7449</v>
      </c>
      <c r="AF117" s="7" t="s">
        <v>7450</v>
      </c>
      <c r="AG117" s="354" t="s">
        <v>7445</v>
      </c>
      <c r="AH117" s="47">
        <f t="shared" si="3"/>
        <v>28</v>
      </c>
    </row>
    <row r="118" spans="1:38" s="7" customFormat="1" ht="72" customHeight="1">
      <c r="A118" s="426">
        <v>6117</v>
      </c>
      <c r="B118" s="61" t="s">
        <v>176</v>
      </c>
      <c r="C118" s="47" t="s">
        <v>2445</v>
      </c>
      <c r="D118" s="65" t="s">
        <v>7456</v>
      </c>
      <c r="E118" s="47" t="s">
        <v>178</v>
      </c>
      <c r="F118" s="7" t="s">
        <v>7451</v>
      </c>
      <c r="G118" s="7" t="s">
        <v>7</v>
      </c>
      <c r="H118" s="7" t="s">
        <v>6809</v>
      </c>
      <c r="I118" s="7" t="s">
        <v>6783</v>
      </c>
      <c r="J118" s="7" t="s">
        <v>6895</v>
      </c>
      <c r="K118" s="7" t="s">
        <v>7452</v>
      </c>
      <c r="L118" s="7" t="s">
        <v>7453</v>
      </c>
      <c r="M118" s="7" t="s">
        <v>3157</v>
      </c>
      <c r="N118" s="47" t="s">
        <v>1089</v>
      </c>
      <c r="O118" s="47" t="s">
        <v>5</v>
      </c>
      <c r="P118" s="207">
        <v>85043</v>
      </c>
      <c r="Q118" s="208" t="s">
        <v>7454</v>
      </c>
      <c r="R118" s="484">
        <v>33.446742462752198</v>
      </c>
      <c r="S118" s="484">
        <v>-112.184743858578</v>
      </c>
      <c r="T118" s="187">
        <v>75</v>
      </c>
      <c r="U118" s="124"/>
      <c r="W118" s="7" t="s">
        <v>7455</v>
      </c>
      <c r="X118" s="7" t="s">
        <v>7456</v>
      </c>
      <c r="Y118" s="7" t="s">
        <v>8210</v>
      </c>
      <c r="Z118" s="47"/>
      <c r="AA118" s="47" t="s">
        <v>2218</v>
      </c>
      <c r="AB118" s="47" t="s">
        <v>8207</v>
      </c>
      <c r="AC118" s="59" t="s">
        <v>8208</v>
      </c>
      <c r="AD118" s="7" t="s">
        <v>7457</v>
      </c>
      <c r="AE118" s="7" t="s">
        <v>7458</v>
      </c>
      <c r="AF118" s="7" t="s">
        <v>8432</v>
      </c>
      <c r="AG118" s="354" t="s">
        <v>7459</v>
      </c>
      <c r="AH118" s="47">
        <f t="shared" si="3"/>
        <v>27</v>
      </c>
    </row>
    <row r="119" spans="1:38" s="6" customFormat="1" ht="90">
      <c r="A119" s="426">
        <v>6118</v>
      </c>
      <c r="B119" s="61" t="s">
        <v>176</v>
      </c>
      <c r="C119" s="47" t="s">
        <v>2445</v>
      </c>
      <c r="D119" s="65" t="s">
        <v>7456</v>
      </c>
      <c r="E119" s="47" t="s">
        <v>178</v>
      </c>
      <c r="F119" s="7" t="s">
        <v>7460</v>
      </c>
      <c r="G119" s="7" t="s">
        <v>7</v>
      </c>
      <c r="H119" s="7" t="s">
        <v>6809</v>
      </c>
      <c r="I119" s="7" t="s">
        <v>6783</v>
      </c>
      <c r="J119" s="7" t="s">
        <v>6895</v>
      </c>
      <c r="K119" s="7" t="s">
        <v>7461</v>
      </c>
      <c r="L119" s="7" t="s">
        <v>7462</v>
      </c>
      <c r="M119" s="7" t="s">
        <v>7463</v>
      </c>
      <c r="N119" s="47" t="s">
        <v>1485</v>
      </c>
      <c r="O119" s="47" t="s">
        <v>5</v>
      </c>
      <c r="P119" s="207">
        <v>32305</v>
      </c>
      <c r="Q119" s="208" t="s">
        <v>7464</v>
      </c>
      <c r="R119" s="633">
        <v>30.3643280532206</v>
      </c>
      <c r="S119" s="633">
        <v>-84.268821372150398</v>
      </c>
      <c r="T119" s="187">
        <v>26</v>
      </c>
      <c r="U119" s="124"/>
      <c r="V119" s="7"/>
      <c r="W119" s="7" t="s">
        <v>7455</v>
      </c>
      <c r="X119" s="7" t="s">
        <v>7456</v>
      </c>
      <c r="Y119" s="7" t="s">
        <v>8210</v>
      </c>
      <c r="Z119" s="47"/>
      <c r="AA119" s="47" t="s">
        <v>2218</v>
      </c>
      <c r="AB119" s="47" t="s">
        <v>8207</v>
      </c>
      <c r="AC119" s="59" t="s">
        <v>8208</v>
      </c>
      <c r="AD119" s="7" t="s">
        <v>7465</v>
      </c>
      <c r="AE119" s="7" t="s">
        <v>7466</v>
      </c>
      <c r="AF119" s="7" t="s">
        <v>8432</v>
      </c>
      <c r="AG119" s="7" t="s">
        <v>7467</v>
      </c>
      <c r="AH119" s="47">
        <f t="shared" si="3"/>
        <v>27</v>
      </c>
      <c r="AI119" s="7"/>
      <c r="AJ119" s="7"/>
      <c r="AK119" s="7"/>
      <c r="AL119" s="7"/>
    </row>
    <row r="120" spans="1:38" s="7" customFormat="1" ht="105">
      <c r="A120" s="426">
        <v>6119</v>
      </c>
      <c r="B120" s="61" t="s">
        <v>176</v>
      </c>
      <c r="C120" s="47" t="s">
        <v>2445</v>
      </c>
      <c r="D120" s="65" t="s">
        <v>7456</v>
      </c>
      <c r="E120" s="47" t="s">
        <v>178</v>
      </c>
      <c r="F120" s="7" t="s">
        <v>7468</v>
      </c>
      <c r="G120" s="7" t="s">
        <v>7</v>
      </c>
      <c r="H120" s="7" t="s">
        <v>6809</v>
      </c>
      <c r="I120" s="7" t="s">
        <v>6783</v>
      </c>
      <c r="J120" s="7" t="s">
        <v>6895</v>
      </c>
      <c r="K120" s="354" t="s">
        <v>7469</v>
      </c>
      <c r="L120" s="7" t="s">
        <v>7470</v>
      </c>
      <c r="M120" s="7" t="s">
        <v>7471</v>
      </c>
      <c r="N120" s="47" t="s">
        <v>756</v>
      </c>
      <c r="O120" s="47" t="s">
        <v>5</v>
      </c>
      <c r="P120" s="679" t="s">
        <v>7472</v>
      </c>
      <c r="Q120" s="208" t="s">
        <v>7473</v>
      </c>
      <c r="R120" s="633">
        <v>42.009238861723198</v>
      </c>
      <c r="S120" s="633">
        <v>-71.044783860168195</v>
      </c>
      <c r="T120" s="187">
        <v>221</v>
      </c>
      <c r="U120" s="124"/>
      <c r="W120" s="7" t="s">
        <v>7455</v>
      </c>
      <c r="X120" s="7" t="s">
        <v>7456</v>
      </c>
      <c r="Y120" s="7" t="s">
        <v>8210</v>
      </c>
      <c r="Z120" s="47"/>
      <c r="AA120" s="47" t="s">
        <v>2218</v>
      </c>
      <c r="AB120" s="47" t="s">
        <v>8207</v>
      </c>
      <c r="AC120" s="59" t="s">
        <v>8208</v>
      </c>
      <c r="AD120" s="7" t="s">
        <v>7474</v>
      </c>
      <c r="AE120" s="7" t="s">
        <v>7475</v>
      </c>
      <c r="AF120" s="7" t="s">
        <v>8432</v>
      </c>
      <c r="AG120" s="7" t="s">
        <v>7476</v>
      </c>
      <c r="AH120" s="47">
        <f t="shared" si="3"/>
        <v>27</v>
      </c>
    </row>
    <row r="121" spans="1:38" s="7" customFormat="1" ht="105">
      <c r="A121" s="426">
        <v>6120</v>
      </c>
      <c r="B121" s="61" t="s">
        <v>176</v>
      </c>
      <c r="C121" s="47" t="s">
        <v>2445</v>
      </c>
      <c r="D121" s="65" t="s">
        <v>7456</v>
      </c>
      <c r="E121" s="47" t="s">
        <v>178</v>
      </c>
      <c r="F121" s="7" t="s">
        <v>7477</v>
      </c>
      <c r="G121" s="7" t="s">
        <v>7</v>
      </c>
      <c r="H121" s="7" t="s">
        <v>6809</v>
      </c>
      <c r="I121" s="7" t="s">
        <v>6783</v>
      </c>
      <c r="J121" s="7" t="s">
        <v>6895</v>
      </c>
      <c r="K121" s="354" t="s">
        <v>7478</v>
      </c>
      <c r="L121" s="7" t="s">
        <v>7479</v>
      </c>
      <c r="M121" s="7" t="s">
        <v>7480</v>
      </c>
      <c r="N121" s="47" t="s">
        <v>1022</v>
      </c>
      <c r="O121" s="47" t="s">
        <v>5</v>
      </c>
      <c r="P121" s="207">
        <v>53074</v>
      </c>
      <c r="Q121" s="208" t="s">
        <v>7481</v>
      </c>
      <c r="R121" s="633">
        <v>43.371766962174597</v>
      </c>
      <c r="S121" s="633">
        <v>-87.888637473613798</v>
      </c>
      <c r="T121" s="187">
        <v>30</v>
      </c>
      <c r="U121" s="124"/>
      <c r="W121" s="354" t="s">
        <v>7455</v>
      </c>
      <c r="X121" s="7" t="s">
        <v>7456</v>
      </c>
      <c r="Y121" s="7" t="s">
        <v>8210</v>
      </c>
      <c r="Z121" s="47"/>
      <c r="AA121" s="47" t="s">
        <v>2218</v>
      </c>
      <c r="AB121" s="47" t="s">
        <v>8207</v>
      </c>
      <c r="AC121" s="59" t="s">
        <v>8208</v>
      </c>
      <c r="AD121" s="597" t="s">
        <v>7482</v>
      </c>
      <c r="AE121" s="597" t="s">
        <v>7483</v>
      </c>
      <c r="AF121" s="597" t="s">
        <v>8432</v>
      </c>
      <c r="AG121" s="7" t="s">
        <v>7484</v>
      </c>
      <c r="AH121" s="47">
        <f t="shared" si="3"/>
        <v>27</v>
      </c>
    </row>
    <row r="122" spans="1:38" s="7" customFormat="1" ht="92.1" customHeight="1">
      <c r="A122" s="426">
        <v>6121</v>
      </c>
      <c r="B122" s="61" t="s">
        <v>176</v>
      </c>
      <c r="C122" s="47" t="s">
        <v>2445</v>
      </c>
      <c r="D122" s="65" t="s">
        <v>7456</v>
      </c>
      <c r="E122" s="47" t="s">
        <v>178</v>
      </c>
      <c r="F122" s="7" t="s">
        <v>7485</v>
      </c>
      <c r="G122" s="7" t="s">
        <v>7</v>
      </c>
      <c r="H122" s="7" t="s">
        <v>6809</v>
      </c>
      <c r="I122" s="7" t="s">
        <v>6783</v>
      </c>
      <c r="J122" s="7" t="s">
        <v>6895</v>
      </c>
      <c r="K122" s="7" t="s">
        <v>7486</v>
      </c>
      <c r="L122" s="7" t="s">
        <v>7487</v>
      </c>
      <c r="M122" s="7" t="s">
        <v>7488</v>
      </c>
      <c r="N122" s="47" t="s">
        <v>217</v>
      </c>
      <c r="O122" s="47" t="s">
        <v>6</v>
      </c>
      <c r="P122" s="207" t="s">
        <v>7489</v>
      </c>
      <c r="Q122" s="208" t="s">
        <v>7490</v>
      </c>
      <c r="R122" s="633">
        <v>43.8216430144276</v>
      </c>
      <c r="S122" s="633">
        <v>-79.053989873597999</v>
      </c>
      <c r="T122" s="187"/>
      <c r="U122" s="124"/>
      <c r="W122" s="354" t="s">
        <v>7455</v>
      </c>
      <c r="X122" s="7" t="s">
        <v>7456</v>
      </c>
      <c r="Y122" s="7" t="s">
        <v>8210</v>
      </c>
      <c r="Z122" s="47"/>
      <c r="AA122" s="47" t="s">
        <v>2218</v>
      </c>
      <c r="AB122" s="47" t="s">
        <v>8207</v>
      </c>
      <c r="AC122" s="59" t="s">
        <v>8208</v>
      </c>
      <c r="AD122" s="7" t="s">
        <v>7491</v>
      </c>
      <c r="AE122" s="7" t="s">
        <v>7492</v>
      </c>
      <c r="AF122" s="7" t="s">
        <v>8432</v>
      </c>
      <c r="AG122" s="7" t="s">
        <v>7493</v>
      </c>
      <c r="AH122" s="47">
        <f t="shared" si="3"/>
        <v>27</v>
      </c>
    </row>
    <row r="123" spans="1:38" s="7" customFormat="1" ht="81" customHeight="1">
      <c r="A123" s="426">
        <v>6122</v>
      </c>
      <c r="B123" s="61" t="s">
        <v>176</v>
      </c>
      <c r="C123" s="47" t="s">
        <v>2445</v>
      </c>
      <c r="D123" s="65" t="s">
        <v>7456</v>
      </c>
      <c r="E123" s="47" t="s">
        <v>178</v>
      </c>
      <c r="F123" s="7" t="s">
        <v>7456</v>
      </c>
      <c r="G123" s="7" t="s">
        <v>8205</v>
      </c>
      <c r="H123" s="7" t="s">
        <v>8206</v>
      </c>
      <c r="I123" s="7" t="s">
        <v>8204</v>
      </c>
      <c r="J123" s="7" t="s">
        <v>6895</v>
      </c>
      <c r="K123" s="354" t="s">
        <v>7455</v>
      </c>
      <c r="L123" s="7" t="s">
        <v>7494</v>
      </c>
      <c r="M123" s="7" t="s">
        <v>1016</v>
      </c>
      <c r="N123" s="47" t="s">
        <v>756</v>
      </c>
      <c r="O123" s="47" t="s">
        <v>5</v>
      </c>
      <c r="P123" s="207">
        <v>2109</v>
      </c>
      <c r="Q123" s="208" t="s">
        <v>7495</v>
      </c>
      <c r="R123" s="484">
        <v>42.358930000000001</v>
      </c>
      <c r="S123" s="484">
        <v>-71.056319999999999</v>
      </c>
      <c r="T123" s="187"/>
      <c r="U123" s="124"/>
      <c r="W123" s="354" t="s">
        <v>8209</v>
      </c>
      <c r="X123" s="7" t="s">
        <v>7456</v>
      </c>
      <c r="Y123" s="7" t="s">
        <v>8210</v>
      </c>
      <c r="Z123" s="47"/>
      <c r="AA123" s="47" t="s">
        <v>2218</v>
      </c>
      <c r="AB123" s="47" t="s">
        <v>8166</v>
      </c>
      <c r="AC123" s="59" t="s">
        <v>8208</v>
      </c>
      <c r="AD123" s="933" t="s">
        <v>7455</v>
      </c>
      <c r="AE123" s="7" t="s">
        <v>8203</v>
      </c>
      <c r="AF123" s="7" t="s">
        <v>8433</v>
      </c>
      <c r="AG123" s="680" t="s">
        <v>7496</v>
      </c>
      <c r="AH123" s="47">
        <f t="shared" si="3"/>
        <v>29</v>
      </c>
    </row>
    <row r="124" spans="1:38" s="7" customFormat="1" ht="69.95" customHeight="1">
      <c r="A124" s="426">
        <v>6123</v>
      </c>
      <c r="B124" s="47" t="s">
        <v>176</v>
      </c>
      <c r="C124" s="47" t="s">
        <v>2445</v>
      </c>
      <c r="D124" s="65" t="s">
        <v>7497</v>
      </c>
      <c r="E124" s="47" t="s">
        <v>178</v>
      </c>
      <c r="F124" s="47" t="s">
        <v>7497</v>
      </c>
      <c r="G124" s="7" t="s">
        <v>6794</v>
      </c>
      <c r="H124" s="7" t="s">
        <v>6782</v>
      </c>
      <c r="I124" s="7" t="s">
        <v>6783</v>
      </c>
      <c r="J124" s="7" t="s">
        <v>6895</v>
      </c>
      <c r="K124" s="7" t="s">
        <v>7498</v>
      </c>
      <c r="L124" s="7" t="s">
        <v>6786</v>
      </c>
      <c r="M124" s="7" t="s">
        <v>6787</v>
      </c>
      <c r="N124" s="47" t="s">
        <v>829</v>
      </c>
      <c r="O124" s="47" t="s">
        <v>5</v>
      </c>
      <c r="P124" s="207">
        <v>14004</v>
      </c>
      <c r="Q124" s="208" t="s">
        <v>6788</v>
      </c>
      <c r="R124" s="633">
        <v>42.901737138978099</v>
      </c>
      <c r="S124" s="633">
        <v>-79.820416046156197</v>
      </c>
      <c r="T124" s="187">
        <v>1</v>
      </c>
      <c r="U124" s="124"/>
      <c r="W124" s="354" t="s">
        <v>7498</v>
      </c>
      <c r="X124" s="7" t="s">
        <v>7497</v>
      </c>
      <c r="Y124" s="7" t="s">
        <v>6787</v>
      </c>
      <c r="Z124" s="47" t="s">
        <v>829</v>
      </c>
      <c r="AA124" s="47" t="s">
        <v>5</v>
      </c>
      <c r="AB124" s="47" t="s">
        <v>8207</v>
      </c>
      <c r="AC124" s="59" t="s">
        <v>8863</v>
      </c>
      <c r="AD124" s="7" t="s">
        <v>7499</v>
      </c>
      <c r="AE124" s="7" t="s">
        <v>6790</v>
      </c>
      <c r="AF124" s="7" t="s">
        <v>8434</v>
      </c>
      <c r="AG124" s="441" t="s">
        <v>6792</v>
      </c>
      <c r="AH124" s="47">
        <f t="shared" si="3"/>
        <v>25</v>
      </c>
    </row>
    <row r="125" spans="1:38" s="7" customFormat="1" ht="15" customHeight="1">
      <c r="A125" s="426"/>
      <c r="B125" s="47"/>
      <c r="C125" s="47"/>
      <c r="G125" s="47"/>
      <c r="H125" s="47"/>
      <c r="K125" s="65"/>
      <c r="M125" s="47"/>
      <c r="N125" s="47"/>
      <c r="O125" s="47"/>
      <c r="P125" s="207"/>
      <c r="Q125" s="208"/>
      <c r="R125" s="484"/>
      <c r="S125" s="484"/>
      <c r="T125" s="188"/>
      <c r="U125" s="190"/>
      <c r="AA125" s="47"/>
      <c r="AB125" s="190"/>
      <c r="AH125" s="47"/>
    </row>
    <row r="126" spans="1:38" s="7" customFormat="1" ht="15" customHeight="1">
      <c r="A126" s="426"/>
      <c r="B126" s="47"/>
      <c r="C126" s="47"/>
      <c r="G126" s="47"/>
      <c r="H126" s="47"/>
      <c r="K126" s="65"/>
      <c r="M126" s="47"/>
      <c r="N126" s="47"/>
      <c r="O126" s="47"/>
      <c r="P126" s="207"/>
      <c r="Q126" s="208"/>
      <c r="R126" s="484"/>
      <c r="S126" s="484"/>
      <c r="T126" s="188"/>
      <c r="U126" s="190"/>
      <c r="AA126" s="47"/>
      <c r="AB126" s="190"/>
      <c r="AH126" s="47"/>
    </row>
    <row r="127" spans="1:38" s="7" customFormat="1" ht="15" customHeight="1">
      <c r="A127" s="426"/>
      <c r="B127" s="47"/>
      <c r="C127" s="47"/>
      <c r="G127" s="47"/>
      <c r="H127" s="47"/>
      <c r="K127" s="65"/>
      <c r="M127" s="47"/>
      <c r="N127" s="47"/>
      <c r="O127" s="47"/>
      <c r="P127" s="207"/>
      <c r="Q127" s="208"/>
      <c r="R127" s="484"/>
      <c r="S127" s="484"/>
      <c r="T127" s="188"/>
      <c r="U127" s="190"/>
      <c r="AA127" s="47"/>
      <c r="AB127" s="190"/>
      <c r="AH127" s="47"/>
    </row>
    <row r="128" spans="1:38" s="7" customFormat="1" ht="15" customHeight="1">
      <c r="A128" s="426"/>
      <c r="B128" s="47"/>
      <c r="C128" s="47"/>
      <c r="G128" s="47"/>
      <c r="H128" s="47"/>
      <c r="K128" s="65"/>
      <c r="M128" s="47"/>
      <c r="N128" s="47"/>
      <c r="O128" s="47"/>
      <c r="P128" s="207"/>
      <c r="Q128" s="208"/>
      <c r="R128" s="484"/>
      <c r="S128" s="484"/>
      <c r="T128" s="188"/>
      <c r="U128" s="190"/>
      <c r="AA128" s="47"/>
      <c r="AB128" s="190"/>
      <c r="AH128" s="47"/>
    </row>
    <row r="129" spans="1:34" s="7" customFormat="1" ht="15" customHeight="1">
      <c r="A129" s="426"/>
      <c r="B129" s="47"/>
      <c r="C129" s="47"/>
      <c r="G129" s="47"/>
      <c r="H129" s="47"/>
      <c r="K129" s="65"/>
      <c r="M129" s="47"/>
      <c r="N129" s="47"/>
      <c r="O129" s="47"/>
      <c r="P129" s="207"/>
      <c r="Q129" s="208"/>
      <c r="R129" s="484"/>
      <c r="S129" s="484"/>
      <c r="T129" s="188"/>
      <c r="U129" s="190"/>
      <c r="AA129" s="47"/>
      <c r="AB129" s="190"/>
      <c r="AH129" s="47"/>
    </row>
    <row r="130" spans="1:34" s="7" customFormat="1" ht="15" customHeight="1">
      <c r="A130" s="426"/>
      <c r="B130" s="47"/>
      <c r="C130" s="47"/>
      <c r="G130" s="47"/>
      <c r="H130" s="47"/>
      <c r="K130" s="65"/>
      <c r="M130" s="47"/>
      <c r="N130" s="47"/>
      <c r="O130" s="47"/>
      <c r="P130" s="207"/>
      <c r="Q130" s="208"/>
      <c r="R130" s="484"/>
      <c r="S130" s="484"/>
      <c r="T130" s="188"/>
      <c r="U130" s="190"/>
      <c r="AA130" s="47"/>
      <c r="AB130" s="190"/>
      <c r="AH130" s="47"/>
    </row>
    <row r="131" spans="1:34" s="7" customFormat="1" ht="15" customHeight="1">
      <c r="A131" s="426"/>
      <c r="B131" s="47"/>
      <c r="C131" s="47"/>
      <c r="G131" s="47"/>
      <c r="H131" s="47"/>
      <c r="K131" s="65"/>
      <c r="M131" s="47"/>
      <c r="N131" s="47"/>
      <c r="O131" s="47"/>
      <c r="P131" s="207"/>
      <c r="Q131" s="208"/>
      <c r="R131" s="484"/>
      <c r="S131" s="484"/>
      <c r="T131" s="188"/>
      <c r="U131" s="190"/>
      <c r="AA131" s="47"/>
      <c r="AB131" s="190"/>
      <c r="AH131" s="47"/>
    </row>
    <row r="132" spans="1:34" s="7" customFormat="1" ht="15" customHeight="1">
      <c r="A132" s="426"/>
      <c r="B132" s="47"/>
      <c r="C132" s="47"/>
      <c r="G132" s="47"/>
      <c r="H132" s="47"/>
      <c r="K132" s="65"/>
      <c r="M132" s="47"/>
      <c r="N132" s="47"/>
      <c r="O132" s="47"/>
      <c r="P132" s="207"/>
      <c r="Q132" s="208"/>
      <c r="R132" s="484"/>
      <c r="S132" s="484"/>
      <c r="T132" s="188"/>
      <c r="U132" s="190"/>
      <c r="AA132" s="47"/>
      <c r="AB132" s="190"/>
      <c r="AH132" s="47"/>
    </row>
    <row r="133" spans="1:34" s="7" customFormat="1" ht="15" customHeight="1">
      <c r="A133" s="426"/>
      <c r="B133" s="47"/>
      <c r="C133" s="47"/>
      <c r="G133" s="47"/>
      <c r="H133" s="47"/>
      <c r="K133" s="65"/>
      <c r="M133" s="47"/>
      <c r="N133" s="47"/>
      <c r="O133" s="47"/>
      <c r="P133" s="207"/>
      <c r="Q133" s="208"/>
      <c r="R133" s="484"/>
      <c r="S133" s="484"/>
      <c r="T133" s="188"/>
      <c r="U133" s="190"/>
      <c r="AA133" s="47"/>
      <c r="AB133" s="190"/>
      <c r="AH133" s="47"/>
    </row>
    <row r="134" spans="1:34" s="7" customFormat="1" ht="15" customHeight="1">
      <c r="A134" s="426"/>
      <c r="B134" s="47"/>
      <c r="C134" s="47"/>
      <c r="G134" s="47"/>
      <c r="H134" s="47"/>
      <c r="K134" s="65"/>
      <c r="M134" s="47"/>
      <c r="N134" s="47"/>
      <c r="O134" s="47"/>
      <c r="P134" s="207"/>
      <c r="Q134" s="208"/>
      <c r="R134" s="484"/>
      <c r="S134" s="484"/>
      <c r="T134" s="188"/>
      <c r="U134" s="190"/>
      <c r="AA134" s="47"/>
      <c r="AB134" s="190"/>
      <c r="AH134" s="47"/>
    </row>
    <row r="135" spans="1:34" s="7" customFormat="1" ht="15" customHeight="1">
      <c r="A135" s="426"/>
      <c r="B135" s="47"/>
      <c r="C135" s="47"/>
      <c r="G135" s="47"/>
      <c r="H135" s="47"/>
      <c r="K135" s="65"/>
      <c r="M135" s="47"/>
      <c r="N135" s="47"/>
      <c r="O135" s="47"/>
      <c r="P135" s="207"/>
      <c r="Q135" s="208"/>
      <c r="R135" s="484"/>
      <c r="S135" s="484"/>
      <c r="T135" s="188"/>
      <c r="U135" s="190"/>
      <c r="AA135" s="47"/>
      <c r="AB135" s="190"/>
      <c r="AH135" s="47"/>
    </row>
    <row r="136" spans="1:34" s="7" customFormat="1" ht="15" customHeight="1">
      <c r="A136" s="426"/>
      <c r="B136" s="47"/>
      <c r="C136" s="47"/>
      <c r="G136" s="47"/>
      <c r="H136" s="47"/>
      <c r="K136" s="65"/>
      <c r="M136" s="47"/>
      <c r="N136" s="47"/>
      <c r="O136" s="47"/>
      <c r="P136" s="207"/>
      <c r="Q136" s="208"/>
      <c r="R136" s="484"/>
      <c r="S136" s="484"/>
      <c r="T136" s="188"/>
      <c r="U136" s="190"/>
      <c r="AA136" s="47"/>
      <c r="AB136" s="190"/>
      <c r="AH136" s="47"/>
    </row>
    <row r="137" spans="1:34" s="7" customFormat="1" ht="15" customHeight="1">
      <c r="A137" s="426"/>
      <c r="B137" s="47"/>
      <c r="C137" s="47"/>
      <c r="G137" s="47"/>
      <c r="H137" s="47"/>
      <c r="K137" s="65"/>
      <c r="M137" s="47"/>
      <c r="N137" s="47"/>
      <c r="O137" s="47"/>
      <c r="P137" s="207"/>
      <c r="Q137" s="208"/>
      <c r="R137" s="484"/>
      <c r="S137" s="484"/>
      <c r="T137" s="188"/>
      <c r="U137" s="190"/>
      <c r="AA137" s="47"/>
      <c r="AB137" s="190"/>
      <c r="AH137" s="47"/>
    </row>
    <row r="138" spans="1:34" s="7" customFormat="1" ht="15" customHeight="1">
      <c r="A138" s="426"/>
      <c r="B138" s="47"/>
      <c r="C138" s="47"/>
      <c r="G138" s="47"/>
      <c r="H138" s="47"/>
      <c r="K138" s="65"/>
      <c r="M138" s="47"/>
      <c r="N138" s="47"/>
      <c r="O138" s="47"/>
      <c r="P138" s="207"/>
      <c r="Q138" s="208"/>
      <c r="R138" s="484"/>
      <c r="S138" s="484"/>
      <c r="T138" s="188"/>
      <c r="U138" s="190"/>
      <c r="AA138" s="47"/>
      <c r="AB138" s="190"/>
      <c r="AH138" s="47"/>
    </row>
    <row r="139" spans="1:34" s="7" customFormat="1" ht="15" customHeight="1">
      <c r="A139" s="426"/>
      <c r="B139" s="47"/>
      <c r="C139" s="47"/>
      <c r="G139" s="47"/>
      <c r="H139" s="47"/>
      <c r="K139" s="65"/>
      <c r="M139" s="47"/>
      <c r="N139" s="47"/>
      <c r="O139" s="47"/>
      <c r="P139" s="207"/>
      <c r="Q139" s="208"/>
      <c r="R139" s="484"/>
      <c r="S139" s="484"/>
      <c r="T139" s="188"/>
      <c r="U139" s="190"/>
      <c r="AA139" s="47"/>
      <c r="AB139" s="190"/>
      <c r="AH139" s="47"/>
    </row>
    <row r="140" spans="1:34" s="7" customFormat="1" ht="15" customHeight="1">
      <c r="A140" s="426"/>
      <c r="B140" s="47"/>
      <c r="C140" s="47"/>
      <c r="G140" s="47"/>
      <c r="H140" s="47"/>
      <c r="K140" s="65"/>
      <c r="M140" s="47"/>
      <c r="N140" s="47"/>
      <c r="O140" s="47"/>
      <c r="P140" s="207"/>
      <c r="Q140" s="208"/>
      <c r="R140" s="484"/>
      <c r="S140" s="484"/>
      <c r="T140" s="188"/>
      <c r="U140" s="190"/>
      <c r="AA140" s="47"/>
      <c r="AB140" s="190"/>
      <c r="AH140" s="47"/>
    </row>
    <row r="141" spans="1:34" s="7" customFormat="1" ht="15" customHeight="1">
      <c r="A141" s="426"/>
      <c r="B141" s="47"/>
      <c r="C141" s="47"/>
      <c r="G141" s="47"/>
      <c r="H141" s="47"/>
      <c r="K141" s="65"/>
      <c r="M141" s="47"/>
      <c r="N141" s="47"/>
      <c r="O141" s="47"/>
      <c r="P141" s="207"/>
      <c r="Q141" s="208"/>
      <c r="R141" s="484"/>
      <c r="S141" s="484"/>
      <c r="T141" s="188"/>
      <c r="U141" s="190"/>
      <c r="AA141" s="47"/>
      <c r="AB141" s="190"/>
      <c r="AH141" s="47"/>
    </row>
    <row r="142" spans="1:34" s="7" customFormat="1" ht="15" customHeight="1">
      <c r="A142" s="426"/>
      <c r="B142" s="47"/>
      <c r="C142" s="47"/>
      <c r="G142" s="47"/>
      <c r="H142" s="47"/>
      <c r="K142" s="65"/>
      <c r="M142" s="47"/>
      <c r="N142" s="47"/>
      <c r="O142" s="47"/>
      <c r="P142" s="207"/>
      <c r="Q142" s="208"/>
      <c r="R142" s="484"/>
      <c r="S142" s="484"/>
      <c r="T142" s="188"/>
      <c r="U142" s="190"/>
      <c r="AA142" s="47"/>
      <c r="AB142" s="190"/>
      <c r="AH142" s="47"/>
    </row>
    <row r="143" spans="1:34" s="7" customFormat="1" ht="15" customHeight="1">
      <c r="A143" s="426"/>
      <c r="B143" s="47"/>
      <c r="C143" s="47"/>
      <c r="G143" s="47"/>
      <c r="H143" s="47"/>
      <c r="K143" s="65"/>
      <c r="M143" s="47"/>
      <c r="N143" s="47"/>
      <c r="O143" s="47"/>
      <c r="P143" s="207"/>
      <c r="Q143" s="208"/>
      <c r="R143" s="484"/>
      <c r="S143" s="484"/>
      <c r="T143" s="188"/>
      <c r="U143" s="190"/>
      <c r="AA143" s="47"/>
      <c r="AB143" s="190"/>
      <c r="AH143" s="47"/>
    </row>
    <row r="144" spans="1:34" s="7" customFormat="1" ht="15" customHeight="1">
      <c r="A144" s="426"/>
      <c r="B144" s="47"/>
      <c r="C144" s="47"/>
      <c r="G144" s="47"/>
      <c r="H144" s="47"/>
      <c r="K144" s="65"/>
      <c r="M144" s="47"/>
      <c r="N144" s="47"/>
      <c r="O144" s="47"/>
      <c r="P144" s="207"/>
      <c r="Q144" s="208"/>
      <c r="R144" s="484"/>
      <c r="S144" s="484"/>
      <c r="T144" s="188"/>
      <c r="U144" s="190"/>
      <c r="AA144" s="47"/>
      <c r="AB144" s="190"/>
      <c r="AH144" s="47"/>
    </row>
    <row r="145" spans="1:34" s="7" customFormat="1" ht="15" customHeight="1">
      <c r="A145" s="426"/>
      <c r="B145" s="47"/>
      <c r="C145" s="47"/>
      <c r="G145" s="47"/>
      <c r="H145" s="47"/>
      <c r="K145" s="65"/>
      <c r="M145" s="47"/>
      <c r="N145" s="47"/>
      <c r="O145" s="47"/>
      <c r="P145" s="207"/>
      <c r="Q145" s="208"/>
      <c r="R145" s="484"/>
      <c r="S145" s="484"/>
      <c r="T145" s="188"/>
      <c r="U145" s="190"/>
      <c r="AA145" s="47"/>
      <c r="AB145" s="190"/>
      <c r="AH145" s="47"/>
    </row>
    <row r="146" spans="1:34" s="7" customFormat="1" ht="15" customHeight="1">
      <c r="A146" s="426"/>
      <c r="B146" s="47"/>
      <c r="C146" s="47"/>
      <c r="G146" s="47"/>
      <c r="H146" s="47"/>
      <c r="K146" s="65"/>
      <c r="M146" s="47"/>
      <c r="N146" s="47"/>
      <c r="O146" s="47"/>
      <c r="P146" s="207"/>
      <c r="Q146" s="208"/>
      <c r="R146" s="484"/>
      <c r="S146" s="484"/>
      <c r="T146" s="188"/>
      <c r="U146" s="190"/>
      <c r="AA146" s="47"/>
      <c r="AB146" s="190"/>
      <c r="AH146" s="47"/>
    </row>
    <row r="147" spans="1:34" s="7" customFormat="1" ht="15" customHeight="1">
      <c r="A147" s="426"/>
      <c r="B147" s="47"/>
      <c r="C147" s="47"/>
      <c r="G147" s="47"/>
      <c r="H147" s="47"/>
      <c r="K147" s="65"/>
      <c r="M147" s="47"/>
      <c r="N147" s="47"/>
      <c r="O147" s="47"/>
      <c r="P147" s="207"/>
      <c r="Q147" s="208"/>
      <c r="R147" s="484"/>
      <c r="S147" s="484"/>
      <c r="T147" s="188"/>
      <c r="U147" s="190"/>
      <c r="AA147" s="47"/>
      <c r="AB147" s="190"/>
      <c r="AH147" s="47"/>
    </row>
    <row r="148" spans="1:34" s="7" customFormat="1" ht="15" customHeight="1">
      <c r="A148" s="426"/>
      <c r="B148" s="47"/>
      <c r="C148" s="47"/>
      <c r="G148" s="47"/>
      <c r="H148" s="47"/>
      <c r="K148" s="65"/>
      <c r="M148" s="47"/>
      <c r="N148" s="47"/>
      <c r="O148" s="47"/>
      <c r="P148" s="207"/>
      <c r="Q148" s="208"/>
      <c r="R148" s="484"/>
      <c r="S148" s="484"/>
      <c r="T148" s="188"/>
      <c r="U148" s="190"/>
      <c r="AA148" s="47"/>
      <c r="AB148" s="190"/>
      <c r="AH148" s="47"/>
    </row>
    <row r="149" spans="1:34" s="7" customFormat="1" ht="15" customHeight="1">
      <c r="A149" s="426"/>
      <c r="B149" s="47"/>
      <c r="C149" s="47"/>
      <c r="G149" s="47"/>
      <c r="H149" s="47"/>
      <c r="K149" s="65"/>
      <c r="M149" s="47"/>
      <c r="N149" s="47"/>
      <c r="O149" s="47"/>
      <c r="P149" s="207"/>
      <c r="Q149" s="208"/>
      <c r="R149" s="484"/>
      <c r="S149" s="484"/>
      <c r="T149" s="188"/>
      <c r="U149" s="190"/>
      <c r="AA149" s="47"/>
      <c r="AB149" s="190"/>
      <c r="AH149" s="47"/>
    </row>
    <row r="150" spans="1:34" s="7" customFormat="1" ht="15" customHeight="1">
      <c r="A150" s="426"/>
      <c r="B150" s="47"/>
      <c r="C150" s="47"/>
      <c r="G150" s="47"/>
      <c r="H150" s="47"/>
      <c r="K150" s="65"/>
      <c r="M150" s="47"/>
      <c r="N150" s="47"/>
      <c r="O150" s="47"/>
      <c r="P150" s="207"/>
      <c r="Q150" s="208"/>
      <c r="R150" s="484"/>
      <c r="S150" s="484"/>
      <c r="T150" s="188"/>
      <c r="U150" s="190"/>
      <c r="AA150" s="47"/>
      <c r="AB150" s="190"/>
      <c r="AH150" s="47"/>
    </row>
    <row r="151" spans="1:34" s="7" customFormat="1" ht="15" customHeight="1">
      <c r="A151" s="426"/>
      <c r="B151" s="47"/>
      <c r="C151" s="47"/>
      <c r="G151" s="47"/>
      <c r="H151" s="47"/>
      <c r="K151" s="65"/>
      <c r="M151" s="47"/>
      <c r="N151" s="47"/>
      <c r="O151" s="47"/>
      <c r="P151" s="207"/>
      <c r="Q151" s="208"/>
      <c r="R151" s="484"/>
      <c r="S151" s="484"/>
      <c r="T151" s="188"/>
      <c r="U151" s="190"/>
      <c r="AA151" s="47"/>
      <c r="AB151" s="190"/>
      <c r="AH151" s="47"/>
    </row>
    <row r="152" spans="1:34" s="7" customFormat="1" ht="15" customHeight="1">
      <c r="A152" s="426"/>
      <c r="B152" s="47"/>
      <c r="C152" s="47"/>
      <c r="G152" s="47"/>
      <c r="H152" s="47"/>
      <c r="K152" s="65"/>
      <c r="M152" s="47"/>
      <c r="N152" s="47"/>
      <c r="O152" s="47"/>
      <c r="P152" s="207"/>
      <c r="Q152" s="208"/>
      <c r="R152" s="484"/>
      <c r="S152" s="484"/>
      <c r="T152" s="188"/>
      <c r="U152" s="190"/>
      <c r="AA152" s="47"/>
      <c r="AB152" s="190"/>
      <c r="AH152" s="47"/>
    </row>
    <row r="153" spans="1:34" s="7" customFormat="1" ht="15" customHeight="1">
      <c r="A153" s="426"/>
      <c r="B153" s="47"/>
      <c r="C153" s="47"/>
      <c r="G153" s="47"/>
      <c r="H153" s="47"/>
      <c r="K153" s="65"/>
      <c r="M153" s="47"/>
      <c r="N153" s="47"/>
      <c r="O153" s="47"/>
      <c r="P153" s="207"/>
      <c r="Q153" s="208"/>
      <c r="R153" s="484"/>
      <c r="S153" s="484"/>
      <c r="T153" s="188"/>
      <c r="U153" s="190"/>
      <c r="AA153" s="47"/>
      <c r="AB153" s="190"/>
      <c r="AH153" s="47"/>
    </row>
    <row r="154" spans="1:34" s="7" customFormat="1" ht="15" customHeight="1">
      <c r="A154" s="426"/>
      <c r="B154" s="47"/>
      <c r="C154" s="47"/>
      <c r="G154" s="47"/>
      <c r="H154" s="47"/>
      <c r="K154" s="65"/>
      <c r="M154" s="47"/>
      <c r="N154" s="47"/>
      <c r="O154" s="47"/>
      <c r="P154" s="207"/>
      <c r="Q154" s="208"/>
      <c r="R154" s="484"/>
      <c r="S154" s="484"/>
      <c r="T154" s="188"/>
      <c r="U154" s="190"/>
      <c r="AA154" s="47"/>
      <c r="AB154" s="190"/>
      <c r="AH154" s="47"/>
    </row>
    <row r="155" spans="1:34" s="7" customFormat="1" ht="15" customHeight="1">
      <c r="A155" s="426"/>
      <c r="B155" s="47"/>
      <c r="C155" s="47"/>
      <c r="G155" s="47"/>
      <c r="H155" s="47"/>
      <c r="K155" s="65"/>
      <c r="M155" s="47"/>
      <c r="N155" s="47"/>
      <c r="O155" s="47"/>
      <c r="P155" s="207"/>
      <c r="Q155" s="208"/>
      <c r="R155" s="484"/>
      <c r="S155" s="484"/>
      <c r="T155" s="188"/>
      <c r="U155" s="190"/>
      <c r="AA155" s="47"/>
      <c r="AB155" s="190"/>
      <c r="AH155" s="47"/>
    </row>
    <row r="156" spans="1:34" s="7" customFormat="1" ht="15" customHeight="1">
      <c r="A156" s="426"/>
      <c r="B156" s="47"/>
      <c r="C156" s="47"/>
      <c r="G156" s="47"/>
      <c r="H156" s="47"/>
      <c r="K156" s="65"/>
      <c r="M156" s="47"/>
      <c r="N156" s="47"/>
      <c r="O156" s="47"/>
      <c r="P156" s="207"/>
      <c r="Q156" s="208"/>
      <c r="R156" s="484"/>
      <c r="S156" s="484"/>
      <c r="T156" s="188"/>
      <c r="U156" s="190"/>
      <c r="AA156" s="47"/>
      <c r="AB156" s="190"/>
      <c r="AH156" s="47"/>
    </row>
    <row r="157" spans="1:34" s="7" customFormat="1" ht="15" customHeight="1">
      <c r="A157" s="426"/>
      <c r="B157" s="47"/>
      <c r="C157" s="47"/>
      <c r="G157" s="47"/>
      <c r="H157" s="47"/>
      <c r="K157" s="65"/>
      <c r="M157" s="47"/>
      <c r="N157" s="47"/>
      <c r="O157" s="47"/>
      <c r="P157" s="207"/>
      <c r="Q157" s="208"/>
      <c r="R157" s="484"/>
      <c r="S157" s="484"/>
      <c r="T157" s="188"/>
      <c r="U157" s="190"/>
      <c r="AA157" s="47"/>
      <c r="AB157" s="190"/>
      <c r="AH157" s="47"/>
    </row>
    <row r="158" spans="1:34" s="7" customFormat="1" ht="15" customHeight="1">
      <c r="A158" s="426"/>
      <c r="B158" s="47"/>
      <c r="C158" s="47"/>
      <c r="G158" s="47"/>
      <c r="H158" s="47"/>
      <c r="K158" s="65"/>
      <c r="M158" s="47"/>
      <c r="N158" s="47"/>
      <c r="O158" s="47"/>
      <c r="P158" s="207"/>
      <c r="Q158" s="208"/>
      <c r="R158" s="484"/>
      <c r="S158" s="484"/>
      <c r="T158" s="188"/>
      <c r="U158" s="190"/>
      <c r="AA158" s="47"/>
      <c r="AB158" s="190"/>
      <c r="AH158" s="47"/>
    </row>
    <row r="159" spans="1:34" s="7" customFormat="1" ht="15" customHeight="1">
      <c r="A159" s="426"/>
      <c r="B159" s="47"/>
      <c r="C159" s="47"/>
      <c r="G159" s="47"/>
      <c r="H159" s="47"/>
      <c r="K159" s="65"/>
      <c r="M159" s="47"/>
      <c r="N159" s="47"/>
      <c r="O159" s="47"/>
      <c r="P159" s="207"/>
      <c r="Q159" s="208"/>
      <c r="R159" s="484"/>
      <c r="S159" s="484"/>
      <c r="T159" s="188"/>
      <c r="U159" s="190"/>
      <c r="AA159" s="47"/>
      <c r="AB159" s="190"/>
      <c r="AH159" s="47"/>
    </row>
    <row r="160" spans="1:34" s="7" customFormat="1" ht="15" customHeight="1">
      <c r="A160" s="426"/>
      <c r="B160" s="47"/>
      <c r="C160" s="47"/>
      <c r="G160" s="47"/>
      <c r="H160" s="47"/>
      <c r="K160" s="65"/>
      <c r="M160" s="47"/>
      <c r="N160" s="47"/>
      <c r="O160" s="47"/>
      <c r="P160" s="207"/>
      <c r="Q160" s="208"/>
      <c r="R160" s="484"/>
      <c r="S160" s="484"/>
      <c r="T160" s="188"/>
      <c r="U160" s="190"/>
      <c r="AA160" s="47"/>
      <c r="AB160" s="190"/>
      <c r="AH160" s="47"/>
    </row>
    <row r="161" spans="1:38" s="7" customFormat="1" ht="15" customHeight="1">
      <c r="A161" s="426"/>
      <c r="B161" s="47"/>
      <c r="C161" s="47"/>
      <c r="G161" s="47"/>
      <c r="H161" s="47"/>
      <c r="K161" s="65"/>
      <c r="M161" s="47"/>
      <c r="N161" s="47"/>
      <c r="O161" s="47"/>
      <c r="P161" s="207"/>
      <c r="Q161" s="208"/>
      <c r="R161" s="484"/>
      <c r="S161" s="484"/>
      <c r="T161" s="188"/>
      <c r="U161" s="190"/>
      <c r="AA161" s="47"/>
      <c r="AB161" s="190"/>
      <c r="AH161" s="47"/>
    </row>
    <row r="162" spans="1:38" s="7" customFormat="1" ht="15" customHeight="1">
      <c r="A162" s="426"/>
      <c r="B162" s="47"/>
      <c r="C162" s="47"/>
      <c r="G162" s="47"/>
      <c r="H162" s="47"/>
      <c r="K162" s="65"/>
      <c r="M162" s="47"/>
      <c r="N162" s="47"/>
      <c r="O162" s="47"/>
      <c r="P162" s="207"/>
      <c r="Q162" s="208"/>
      <c r="R162" s="484"/>
      <c r="S162" s="484"/>
      <c r="T162" s="188"/>
      <c r="U162" s="190"/>
      <c r="AA162" s="47"/>
      <c r="AB162" s="190"/>
      <c r="AH162" s="47"/>
    </row>
    <row r="163" spans="1:38" s="7" customFormat="1" ht="15" customHeight="1">
      <c r="A163" s="426"/>
      <c r="B163" s="47"/>
      <c r="C163" s="47"/>
      <c r="G163" s="47"/>
      <c r="H163" s="47"/>
      <c r="K163" s="65"/>
      <c r="M163" s="47"/>
      <c r="N163" s="47"/>
      <c r="O163" s="47"/>
      <c r="P163" s="207"/>
      <c r="Q163" s="208"/>
      <c r="R163" s="484"/>
      <c r="S163" s="484"/>
      <c r="T163" s="188"/>
      <c r="U163" s="190"/>
      <c r="AA163" s="47"/>
      <c r="AB163" s="190"/>
      <c r="AH163" s="47"/>
    </row>
    <row r="164" spans="1:38" s="7" customFormat="1" ht="15" customHeight="1">
      <c r="A164" s="426"/>
      <c r="B164" s="47"/>
      <c r="C164" s="47"/>
      <c r="G164" s="47"/>
      <c r="H164" s="47"/>
      <c r="K164" s="65"/>
      <c r="M164" s="47"/>
      <c r="N164" s="47"/>
      <c r="O164" s="47"/>
      <c r="P164" s="207"/>
      <c r="Q164" s="208"/>
      <c r="R164" s="484"/>
      <c r="S164" s="484"/>
      <c r="T164" s="188"/>
      <c r="U164" s="190"/>
      <c r="AA164" s="47"/>
      <c r="AB164" s="190"/>
      <c r="AH164" s="47"/>
    </row>
    <row r="165" spans="1:38" s="7" customFormat="1" ht="15" customHeight="1">
      <c r="A165" s="426"/>
      <c r="B165" s="47"/>
      <c r="C165" s="47"/>
      <c r="G165" s="47"/>
      <c r="H165" s="47"/>
      <c r="K165" s="65"/>
      <c r="M165" s="47"/>
      <c r="N165" s="47"/>
      <c r="O165" s="47"/>
      <c r="P165" s="207"/>
      <c r="Q165" s="208"/>
      <c r="R165" s="484"/>
      <c r="S165" s="484"/>
      <c r="T165" s="188"/>
      <c r="U165" s="190"/>
      <c r="AA165" s="47"/>
      <c r="AB165" s="190"/>
      <c r="AH165" s="47"/>
    </row>
    <row r="166" spans="1:38" s="7" customFormat="1" ht="15" customHeight="1">
      <c r="A166" s="426"/>
      <c r="B166" s="47"/>
      <c r="C166" s="47"/>
      <c r="G166" s="47"/>
      <c r="H166" s="47"/>
      <c r="K166" s="65"/>
      <c r="M166" s="47"/>
      <c r="N166" s="47"/>
      <c r="O166" s="47"/>
      <c r="P166" s="207"/>
      <c r="Q166" s="208"/>
      <c r="R166" s="484"/>
      <c r="S166" s="484"/>
      <c r="T166" s="188"/>
      <c r="U166" s="190"/>
      <c r="AA166" s="47"/>
      <c r="AB166" s="190"/>
      <c r="AH166" s="47"/>
    </row>
    <row r="167" spans="1:38" s="7" customFormat="1" ht="15" customHeight="1">
      <c r="A167" s="426"/>
      <c r="B167" s="47"/>
      <c r="C167" s="47"/>
      <c r="G167" s="47"/>
      <c r="H167" s="47"/>
      <c r="K167" s="65"/>
      <c r="M167" s="47"/>
      <c r="N167" s="47"/>
      <c r="O167" s="47"/>
      <c r="P167" s="207"/>
      <c r="Q167" s="208"/>
      <c r="R167" s="484"/>
      <c r="S167" s="484"/>
      <c r="T167" s="188"/>
      <c r="U167" s="190"/>
      <c r="AA167" s="47"/>
      <c r="AB167" s="190"/>
      <c r="AH167" s="47"/>
    </row>
    <row r="168" spans="1:38" s="7" customFormat="1" ht="15" customHeight="1">
      <c r="A168" s="426"/>
      <c r="B168" s="47"/>
      <c r="C168" s="47"/>
      <c r="G168" s="47"/>
      <c r="H168" s="47"/>
      <c r="K168" s="65"/>
      <c r="M168" s="47"/>
      <c r="N168" s="47"/>
      <c r="O168" s="47"/>
      <c r="P168" s="207"/>
      <c r="Q168" s="208"/>
      <c r="R168" s="484"/>
      <c r="S168" s="484"/>
      <c r="T168" s="188"/>
      <c r="U168" s="190"/>
      <c r="AA168" s="47"/>
      <c r="AB168" s="190"/>
      <c r="AH168" s="47"/>
    </row>
    <row r="169" spans="1:38" s="7" customFormat="1" ht="15" customHeight="1">
      <c r="A169" s="426"/>
      <c r="B169" s="47"/>
      <c r="C169" s="47"/>
      <c r="G169" s="47"/>
      <c r="H169" s="47"/>
      <c r="K169" s="65"/>
      <c r="M169" s="47"/>
      <c r="N169" s="47"/>
      <c r="O169" s="47"/>
      <c r="P169" s="207"/>
      <c r="Q169" s="208"/>
      <c r="R169" s="484"/>
      <c r="S169" s="484"/>
      <c r="T169" s="188"/>
      <c r="U169" s="190"/>
      <c r="AA169" s="47"/>
      <c r="AB169" s="190"/>
      <c r="AH169" s="47"/>
    </row>
    <row r="170" spans="1:38" ht="15" customHeight="1">
      <c r="A170" s="426"/>
      <c r="B170" s="47"/>
      <c r="C170" s="47"/>
      <c r="E170" s="7"/>
      <c r="G170" s="47"/>
      <c r="H170" s="47"/>
      <c r="I170" s="7"/>
      <c r="J170" s="7"/>
      <c r="K170" s="65"/>
      <c r="M170" s="47"/>
      <c r="N170" s="47"/>
      <c r="O170" s="47"/>
      <c r="P170" s="207"/>
      <c r="Q170" s="208"/>
      <c r="R170" s="484"/>
      <c r="S170" s="484"/>
      <c r="T170" s="188"/>
      <c r="Y170" s="7"/>
      <c r="Z170" s="7"/>
      <c r="AA170" s="47"/>
      <c r="AB170" s="190"/>
      <c r="AC170" s="7"/>
      <c r="AD170" s="7"/>
      <c r="AE170" s="7"/>
      <c r="AF170" s="7"/>
      <c r="AG170" s="7"/>
      <c r="AH170" s="47"/>
      <c r="AI170" s="7"/>
      <c r="AJ170" s="7"/>
      <c r="AK170" s="7"/>
      <c r="AL170" s="7"/>
    </row>
    <row r="171" spans="1:38" ht="15" customHeight="1">
      <c r="A171" s="426"/>
      <c r="B171" s="47"/>
      <c r="C171" s="47"/>
      <c r="E171" s="7"/>
      <c r="G171" s="47"/>
      <c r="H171" s="47"/>
      <c r="I171" s="7"/>
      <c r="J171" s="7"/>
      <c r="K171" s="65"/>
      <c r="M171" s="47"/>
      <c r="N171" s="47"/>
      <c r="O171" s="47"/>
      <c r="P171" s="207"/>
      <c r="Q171" s="208"/>
      <c r="R171" s="484"/>
      <c r="S171" s="484"/>
      <c r="T171" s="188"/>
      <c r="Y171" s="7"/>
      <c r="Z171" s="7"/>
      <c r="AA171" s="47"/>
      <c r="AB171" s="190"/>
      <c r="AC171" s="7"/>
      <c r="AD171" s="7"/>
      <c r="AE171" s="7"/>
      <c r="AF171" s="7"/>
      <c r="AG171" s="7"/>
      <c r="AH171" s="47"/>
      <c r="AI171" s="7"/>
      <c r="AJ171" s="7"/>
      <c r="AK171" s="7"/>
      <c r="AL171" s="7"/>
    </row>
    <row r="172" spans="1:38" ht="15" customHeight="1">
      <c r="A172" s="426"/>
      <c r="B172" s="47"/>
      <c r="C172" s="47"/>
      <c r="E172" s="7"/>
      <c r="G172" s="47"/>
      <c r="H172" s="47"/>
      <c r="I172" s="7"/>
      <c r="J172" s="7"/>
      <c r="K172" s="65"/>
      <c r="M172" s="47"/>
      <c r="N172" s="47"/>
      <c r="O172" s="47"/>
      <c r="P172" s="207"/>
      <c r="Q172" s="208"/>
      <c r="R172" s="484"/>
      <c r="S172" s="484"/>
      <c r="T172" s="188"/>
      <c r="Y172" s="7"/>
      <c r="Z172" s="7"/>
      <c r="AA172" s="47"/>
      <c r="AB172" s="190"/>
      <c r="AC172" s="7"/>
      <c r="AD172" s="7"/>
      <c r="AE172" s="7"/>
      <c r="AF172" s="7"/>
      <c r="AG172" s="7"/>
      <c r="AH172" s="47"/>
      <c r="AI172" s="7"/>
      <c r="AJ172" s="7"/>
      <c r="AK172" s="7"/>
    </row>
  </sheetData>
  <phoneticPr fontId="8" type="noConversion"/>
  <conditionalFormatting sqref="S2:S6 S8:S43 S45:S99 S104 S108:S118 U119:U121 S122 S125:S1048576">
    <cfRule type="cellIs" dxfId="11" priority="2" operator="greaterThan">
      <formula>1</formula>
    </cfRule>
  </conditionalFormatting>
  <dataValidations count="4">
    <dataValidation type="list" allowBlank="1" showInputMessage="1" showErrorMessage="1" sqref="J81:L83 I100:I103 I104:J104 I105:I107 I2:J80" xr:uid="{D0E7DAC4-909B-44C9-82EC-6973907F7A5D}">
      <formula1>EOL_Products</formula1>
    </dataValidation>
    <dataValidation type="list" allowBlank="1" showInputMessage="1" showErrorMessage="1" sqref="G85:G89 G94:H94 G104 G2:G82" xr:uid="{E45476BD-6959-4549-B6AE-6F46DDE5955C}">
      <formula1>EOL_Facilities</formula1>
    </dataValidation>
    <dataValidation type="list" allowBlank="1" showInputMessage="1" showErrorMessage="1" sqref="H119" xr:uid="{456B0D11-532B-1E40-A5E1-48F07AA4C35D}">
      <formula1>IF(G119="Cathode",Cathode_Raw_Matl,IF(G119="Anode",Anode_Raw_Matl,IF(G119="Liquid electrolyte",Liquid_Electrolyte,IF(G119="Solid electrolyte",Solid_Electrolyte,IF(G119="Current collectors",Current_Collectors,"")))))</formula1>
    </dataValidation>
    <dataValidation type="list" allowBlank="1" showInputMessage="1" showErrorMessage="1" sqref="G119" xr:uid="{6971BED4-E026-DC4B-81F0-4DCA8E06A33C}">
      <formula1>IF(#REF!="Housing",Housing_Type,IF(#REF!="Electrode materials",Electrode_Material,""))</formula1>
    </dataValidation>
  </dataValidations>
  <hyperlinks>
    <hyperlink ref="Q104" r:id="rId1" display="(224) 456-5626" xr:uid="{7048D2CA-31C7-4189-8E90-6C56D763FE2C}"/>
    <hyperlink ref="AG24" r:id="rId2" xr:uid="{216C95B2-95D7-4988-ABB7-54644AA476EC}"/>
    <hyperlink ref="Q39" r:id="rId3" display="tel:18008528127" xr:uid="{4412F46B-8FDE-4F44-8C8C-CC4ED217DFE6}"/>
    <hyperlink ref="AD98" r:id="rId4" xr:uid="{A180982A-9283-45FF-BB06-321590EDA5E5}"/>
    <hyperlink ref="AG11" r:id="rId5" xr:uid="{98421ACD-8DBA-4692-BFBF-71D180D6E5C4}"/>
    <hyperlink ref="AG13" r:id="rId6" xr:uid="{BEE33E36-5C6B-4880-8497-3BEC0D68F7DE}"/>
    <hyperlink ref="AG20" r:id="rId7" display="https://www.batteryrecyclersofamerica.com/" xr:uid="{0D9966BC-5147-48CF-A74E-59866758E6A2}"/>
    <hyperlink ref="AG22" r:id="rId8" display="https://www.bluestarrecyclers.org/" xr:uid="{2951B717-DB8B-45FA-BB0D-73CFB8213B44}"/>
    <hyperlink ref="AG26" r:id="rId9" xr:uid="{C7B4210F-3B0B-4960-9608-D8C0ED885EEA}"/>
    <hyperlink ref="AG27" r:id="rId10" xr:uid="{33F2B6A0-1FE5-4EE0-8230-EBF660E11BEF}"/>
    <hyperlink ref="AG28" r:id="rId11" xr:uid="{4FC47D75-7A6C-44D4-8B0A-81D9715DC025}"/>
    <hyperlink ref="AG30" r:id="rId12" xr:uid="{06D8F5C0-1564-476A-82EF-5D6A7B5D0020}"/>
    <hyperlink ref="AG31" r:id="rId13" xr:uid="{E974E724-8362-433E-AEF8-85476C6B491A}"/>
    <hyperlink ref="AG32" r:id="rId14" xr:uid="{59B39AC6-8043-46D1-8660-1C8B42CD40BC}"/>
    <hyperlink ref="AG33" r:id="rId15" xr:uid="{7FF7C016-51FB-4FAC-877B-F76D1A1E722B}"/>
    <hyperlink ref="AG34" r:id="rId16" xr:uid="{7792E05F-D02E-4551-8A7B-CA11E3A1B628}"/>
    <hyperlink ref="AG35" r:id="rId17" xr:uid="{A7147476-FA2F-4CD8-8E0C-79F0CBF11A3E}"/>
    <hyperlink ref="AG36" r:id="rId18" xr:uid="{115A6C10-E8E3-47EB-8BD5-FBD5BDA349D2}"/>
    <hyperlink ref="AG37" r:id="rId19" xr:uid="{548991A6-D379-4194-BBDA-07984B022EDC}"/>
    <hyperlink ref="AG38" r:id="rId20" xr:uid="{2148E0B5-64EC-4CB1-A48D-1D7F5D20D2E5}"/>
    <hyperlink ref="AG39" r:id="rId21" xr:uid="{EC70BF50-821D-4559-958D-F2D956565F7C}"/>
    <hyperlink ref="AG58" r:id="rId22" display="https://www.glencore.com/" xr:uid="{C3BB8F8F-A926-4764-9C86-11BC60CEF338}"/>
    <hyperlink ref="AG75" r:id="rId23" xr:uid="{721370E5-E216-4DE5-A08C-4199C1001615}"/>
    <hyperlink ref="AG84" r:id="rId24" display="http://netherswholesale.com/" xr:uid="{A33AFFD2-7A07-4AC8-A32A-9C56EEF08B05}"/>
    <hyperlink ref="AG85" r:id="rId25" xr:uid="{E99A11FF-8DB1-4341-834C-313CB793E0B6}"/>
    <hyperlink ref="AG86" r:id="rId26" xr:uid="{E7FCA0B3-FDFC-4E81-9B8C-E972C0E79FF0}"/>
    <hyperlink ref="AG89" r:id="rId27" display="https://www.pnecycle.com/" xr:uid="{475D92CE-F864-4BC5-8C51-BC47DF5F0CA4}"/>
    <hyperlink ref="AG90" r:id="rId28" display="https://www.pnecycle.com/" xr:uid="{57FDB528-8570-4B24-815C-2D8434BEB185}"/>
    <hyperlink ref="AG92" r:id="rId29" xr:uid="{E7CC8E43-3965-4741-8EB0-3CC7466E134A}"/>
    <hyperlink ref="AG100" r:id="rId30" display="https://www.redwoodmaterials.com/" xr:uid="{CEC35459-5885-443F-A332-E59EB1108106}"/>
    <hyperlink ref="AG95" r:id="rId31" display="https://www.redwoodmaterials.com/" xr:uid="{A88D9D20-D6E3-4F12-9E94-7E2A52B94949}"/>
    <hyperlink ref="AG96" r:id="rId32" display="https://www.redwoodmaterials.com/" xr:uid="{E68D2F8E-77D0-48A3-AA18-84D08966CFC6}"/>
    <hyperlink ref="AG97" r:id="rId33" display="https://www.redwoodmaterials.com/" xr:uid="{DF17BB62-7BD4-487F-878E-CDBAF67FDA7B}"/>
    <hyperlink ref="AG98" r:id="rId34" display="https://www.redwoodmaterials.com/" xr:uid="{A244EB08-E775-49EA-9D4D-7E79AB59EAA5}"/>
    <hyperlink ref="AG99" r:id="rId35" display="https://www.redwoodmaterials.com/" xr:uid="{E11E6CDC-3339-4DBD-9AD3-6048665554F5}"/>
    <hyperlink ref="AG104" r:id="rId36" xr:uid="{5A19402E-95B4-4EBF-BB35-7A2F3D729D0D}"/>
    <hyperlink ref="AG108" r:id="rId37" xr:uid="{4CD698AA-7A31-4D52-8286-0BF3A7020E57}"/>
    <hyperlink ref="AG110" r:id="rId38" xr:uid="{4A52E3B5-AC4F-43AA-AD75-6A4DC58DB6A6}"/>
    <hyperlink ref="AG111" r:id="rId39" xr:uid="{884ACE65-5517-4C31-ABD7-FBE1CC3EEF9C}"/>
    <hyperlink ref="AG112" r:id="rId40" xr:uid="{A2773C3E-1954-48CF-B898-27F43CBE6410}"/>
    <hyperlink ref="AG113" r:id="rId41" display="https://www.sungeelht.com/en/" xr:uid="{6666884F-571F-4153-8AE0-2B5A91EAD63D}"/>
    <hyperlink ref="AG115" r:id="rId42" xr:uid="{49FC6E5F-F365-41E4-872A-10A97DE3EBA3}"/>
    <hyperlink ref="AG117" r:id="rId43" xr:uid="{0ABDB09E-74C9-4FED-B8F7-217CE20EABF4}"/>
    <hyperlink ref="AG118" r:id="rId44" display="https://lamprecycling.veoliaes.com/about_us/facilities/phoenix?pid=764" xr:uid="{633115E4-850C-495F-88B6-700502C02614}"/>
    <hyperlink ref="AG124" r:id="rId45" display="https://www.werecyclebatteries.com/" xr:uid="{B94B6472-E96E-4DD9-B2E5-460B461F532F}"/>
    <hyperlink ref="K48" r:id="rId46" xr:uid="{AD4942F7-8276-4D6C-937F-9CEF3ADF3777}"/>
    <hyperlink ref="W48" r:id="rId47" xr:uid="{FC2CD883-D7A7-45E7-A56B-C8EA161CB5B0}"/>
    <hyperlink ref="K7" r:id="rId48" xr:uid="{37BC37E6-D8FB-4B78-86C5-870208ED7B7F}"/>
    <hyperlink ref="K16" r:id="rId49" xr:uid="{7124B5FD-EAA6-419A-8E09-7F78B7975CBF}"/>
    <hyperlink ref="W16" r:id="rId50" xr:uid="{BCE8F640-D078-419F-A50F-6CA62464EA11}"/>
    <hyperlink ref="K102" r:id="rId51" xr:uid="{7AA545EC-0CFD-054E-9D80-625E11AD3836}"/>
    <hyperlink ref="AJ80" r:id="rId52" xr:uid="{F6F57AF7-AD00-AA41-8377-6600830243DA}"/>
    <hyperlink ref="AD80" r:id="rId53" display="https://www.momentenergy.com/" xr:uid="{0918823D-2128-B047-967C-BBB96AF66A6F}"/>
    <hyperlink ref="AG2" r:id="rId54" display="https://www.werecyclebatteries.com/" xr:uid="{6868B2B0-A78E-DC4B-BCBA-C7A0A713E21A}"/>
    <hyperlink ref="K2" r:id="rId55" xr:uid="{544173A1-7240-A34D-83A7-844FDA2594C8}"/>
    <hyperlink ref="W2" r:id="rId56" xr:uid="{8B34E08D-A7B6-1B48-A161-39C0EC87A5F1}"/>
    <hyperlink ref="AD2" r:id="rId57" xr:uid="{CC20AAAD-A3AE-7A40-96B9-7FB4F6E7937F}"/>
    <hyperlink ref="K18" r:id="rId58" xr:uid="{B3E19ABE-19AA-4599-80B2-18DB547F3A45}"/>
    <hyperlink ref="W18" r:id="rId59" xr:uid="{0E6AB26F-4089-4CB2-A8B7-0E8E1DCAF290}"/>
    <hyperlink ref="W60" r:id="rId60" xr:uid="{5D6ADD03-10F1-4963-AE1E-FBF98D26CCAF}"/>
    <hyperlink ref="AD10" r:id="rId61" xr:uid="{C566B0CF-094D-4598-B247-FE8D455BFC7E}"/>
    <hyperlink ref="AG109" r:id="rId62" location=":~:text=SK%20tes%20is%20thrilled%20to,including%206.2%20million%20technology%20devices." xr:uid="{9298F91E-A980-4347-8B1F-5C7DF2113435}"/>
    <hyperlink ref="AD68" r:id="rId63" xr:uid="{C176CD20-E9C4-446C-83A8-95620726D359}"/>
    <hyperlink ref="K116" r:id="rId64" xr:uid="{D25D9136-A3E8-45A4-8553-6A249B09C25E}"/>
    <hyperlink ref="W116" r:id="rId65" xr:uid="{EEB6EBF3-1304-4555-A36A-93D0FCB234D4}"/>
    <hyperlink ref="AD116" r:id="rId66" xr:uid="{AF4D8CBC-0FC3-4989-9EC3-7495EFB981C5}"/>
    <hyperlink ref="AG116" r:id="rId67" xr:uid="{D75C8F82-A683-43E5-8E47-05CB474C9877}"/>
    <hyperlink ref="K123" r:id="rId68" xr:uid="{4FB88DBA-DE89-4097-9196-4DD0C6461E36}"/>
    <hyperlink ref="AD123" r:id="rId69" xr:uid="{47C40837-2FF6-4149-931C-73555E6F68B4}"/>
    <hyperlink ref="AG123" r:id="rId70" xr:uid="{AF271517-ECD2-4AB4-8A3C-8F6277427D2D}"/>
    <hyperlink ref="K21" r:id="rId71" xr:uid="{80B4DE9F-4617-4372-82BB-ED0B115CA3DF}"/>
    <hyperlink ref="W21" r:id="rId72" xr:uid="{F2B49413-095F-4E32-AB15-21BD39166CB6}"/>
    <hyperlink ref="AD21" r:id="rId73" xr:uid="{FF9DCCD1-4066-470D-9DC6-E4994E45EF95}"/>
    <hyperlink ref="AG21" r:id="rId74" xr:uid="{FD9AEEE3-1826-41E2-9B1F-8B6965A25C52}"/>
    <hyperlink ref="K107" r:id="rId75" xr:uid="{EFD533C8-5A2B-4291-A711-8FCAFDE45968}"/>
    <hyperlink ref="W107" r:id="rId76" xr:uid="{B5C212B0-E6C3-46C3-81A1-20F4F4D7EF3D}"/>
    <hyperlink ref="AG107" r:id="rId77" xr:uid="{F8000EC2-90AF-444F-8F9E-E98029529487}"/>
    <hyperlink ref="K106" r:id="rId78" xr:uid="{F51E1AE4-3264-4160-9FB9-6546B70BBEF3}"/>
    <hyperlink ref="W106" r:id="rId79" xr:uid="{A1681AD2-7564-419C-9A98-741F2CBC5512}"/>
    <hyperlink ref="AG106" r:id="rId80" display="https://www.samsarresources.com/about-us" xr:uid="{CE31EC76-F862-407B-853E-5C1F69AAF256}"/>
    <hyperlink ref="K105" r:id="rId81" xr:uid="{62EC69C7-9DA9-4BE2-82AE-EF4D79553DFC}"/>
    <hyperlink ref="W105" r:id="rId82" xr:uid="{91593C40-C2EA-46AB-8F24-E80CF86B253D}"/>
    <hyperlink ref="AD105" r:id="rId83" xr:uid="{9661D4D5-8E3B-4167-9FC8-D8ED9775B88E}"/>
    <hyperlink ref="AG105" r:id="rId84" display="https://www.linkedin.com/feed/update/urn:li:activity:7222696865106964480/" xr:uid="{FBA151EC-17E2-457A-81F0-2D0C96693CD5}"/>
    <hyperlink ref="K103" r:id="rId85" display="https://gcc02.safelinks.protection.outlook.com/?url=https%3A%2F%2Fwww.relyionenergy.com%2F&amp;data=05%7C02%7CSara.Dunn%40nrel.gov%7Caf6061286c2a4e8a455008dc97978877%7Ca0f29d7e28cd4f5484427885aee7c080%7C0%7C0%7C638551924305121482%7CUnknown%7CTWFpbGZsb3d8eyJWIjoiMC4wLjAwMDAiLCJQIjoiV2luMzIiLCJBTiI6Ik1haWwiLCJXVCI6Mn0%3D%7C0%7C%7C%7C&amp;sdata=RkqhXx8%2FtLDSVruw0CoN3wsm0lh111gQ7Jm5pWBINrk%3D&amp;reserved=0" xr:uid="{D9C085C4-94DC-48E2-B755-F9B1C2110FBC}"/>
    <hyperlink ref="W103" r:id="rId86" xr:uid="{A248164A-18FA-446E-820D-66131EC945CE}"/>
    <hyperlink ref="AD103" r:id="rId87" xr:uid="{2BE27417-9280-47BE-8DAC-F6AF706C14ED}"/>
    <hyperlink ref="AG103" r:id="rId88" display="https://www.relyionenergy.com/" xr:uid="{FAAE62C2-3F1F-4AF7-805A-59B9490A17D9}"/>
    <hyperlink ref="K91" r:id="rId89" xr:uid="{EB8A6948-98B5-47E3-A3E5-7FA3124D0037}"/>
    <hyperlink ref="W91" r:id="rId90" xr:uid="{9B3341F1-80E2-4DF3-80F5-9C05105FED75}"/>
    <hyperlink ref="AG91" r:id="rId91" xr:uid="{32ACAB1F-B908-4506-9F3B-0BAB0998DF75}"/>
    <hyperlink ref="K88" r:id="rId92" xr:uid="{3352DABB-E328-475F-BF6F-25F533F7AEFE}"/>
    <hyperlink ref="W88" r:id="rId93" xr:uid="{BF66CC7B-C231-47F0-A6D7-C357D8D40634}"/>
    <hyperlink ref="AD88" r:id="rId94" xr:uid="{3A0C37D5-C9BD-4291-9680-D5C40C1D94A3}"/>
    <hyperlink ref="AD94" r:id="rId95" xr:uid="{76EEBB9A-2B5B-5040-81DD-52699C7A4F37}"/>
    <hyperlink ref="K44" r:id="rId96" xr:uid="{9D27B701-AE50-7843-BB37-15D0396333D9}"/>
    <hyperlink ref="W44" r:id="rId97" xr:uid="{7A55C1EE-2129-184C-9691-D08034EBA837}"/>
    <hyperlink ref="K53" r:id="rId98" xr:uid="{F5ACB991-AE39-5E41-A95C-5940163810C0}"/>
    <hyperlink ref="AD106" r:id="rId99" xr:uid="{03E8CC1D-EBEE-4EF8-9A8F-956CC23412EF}"/>
    <hyperlink ref="W122" r:id="rId100" xr:uid="{84CEABAC-C0D5-824F-B240-A6E8FE3ECA1B}"/>
    <hyperlink ref="W121" r:id="rId101" xr:uid="{8D285A21-2D76-5441-8ED6-8407CE9D0A76}"/>
    <hyperlink ref="K121" r:id="rId102" xr:uid="{E9FBA555-CB06-D449-A789-2AA959036C2F}"/>
    <hyperlink ref="K120" r:id="rId103" xr:uid="{1541E043-D0EA-3742-9A8C-E4AFF01735AF}"/>
    <hyperlink ref="W123" r:id="rId104" xr:uid="{3DE3F29B-B10A-F347-A67C-861BB780EB69}"/>
    <hyperlink ref="W124" r:id="rId105" xr:uid="{A61CADB9-BCBA-FC43-9D0F-E577477FCA6C}"/>
    <hyperlink ref="K47" r:id="rId106" xr:uid="{9EBD3115-79EB-4885-AF9D-9D8FB669BE76}"/>
    <hyperlink ref="Q47" r:id="rId107" tooltip="tel:+1 916-346-4073" display="tel:+1 916-346-4073" xr:uid="{1FC25C9F-F21B-4CDC-AD46-DF612AD58A1E}"/>
    <hyperlink ref="W47" r:id="rId108" xr:uid="{E3C3F6B2-2D63-472D-AB15-865CAC7BEDF4}"/>
    <hyperlink ref="K6" r:id="rId109" display="https://gcc02.safelinks.protection.outlook.com/?url=https%3A%2F%2Faleonmetals.com%2Farm%2F&amp;data=05%7C02%7CMichael.Khalfin%40nrel.gov%7C72b51d9a7b6d4042927f08dcd716c83e%7Ca0f29d7e28cd4f5484427885aee7c080%7C0%7C0%7C638621740065588627%7CUnknown%7CTWFpbGZsb3d8eyJWIjoiMC4wLjAwMDAiLCJQIjoiV2luMzIiLCJBTiI6Ik1haWwiLCJXVCI6Mn0%3D%7C0%7C%7C%7C&amp;sdata=%2BPuKg3gsOtx9unbssHvf%2FjqOzMoz33Hn7kTi7DeRJD8%3D&amp;reserved=0" xr:uid="{6AC9B2EF-5A2A-43D1-AB14-909D6B7CEBBD}"/>
    <hyperlink ref="W6" r:id="rId110" xr:uid="{ABD05CB1-F764-4B14-9842-486B7BBD167D}"/>
    <hyperlink ref="AG40" r:id="rId111" display="https://www.clarios.com/insights/news/news-details/clarios-expanding-south-carolina-manufacturing-of-components-for-agm-batteries-critical-to-powering-advanced--complex-vehicle-systems" xr:uid="{F27CE09B-A18A-2A47-9A26-BE32C2825A0C}"/>
    <hyperlink ref="K40" r:id="rId112" xr:uid="{3643A779-0A8C-8B40-98D4-712CFFED06A6}"/>
    <hyperlink ref="AG8" r:id="rId113" xr:uid="{48615D35-B2B6-6747-B6B9-6A9654C4F569}"/>
    <hyperlink ref="AG70" r:id="rId114" xr:uid="{2F8C4A9C-1657-5344-BFA1-2782DA429A49}"/>
    <hyperlink ref="K8" r:id="rId115" xr:uid="{AF56E581-5AAB-0B48-AC2E-B3F5FC978F68}"/>
    <hyperlink ref="K70" r:id="rId116" xr:uid="{A68ED754-B3A5-CD46-9E3A-D6FA3C1E32B5}"/>
    <hyperlink ref="K14" r:id="rId117" xr:uid="{33DEE4C9-8D68-4F41-B7A9-1FBB0330B6A7}"/>
    <hyperlink ref="AG14" r:id="rId118" xr:uid="{B2E2866C-E868-4141-B01C-284EF8F2D03F}"/>
    <hyperlink ref="K23" r:id="rId119" xr:uid="{AD4C5FBC-3F65-4824-8CB6-D40C808345A1}"/>
    <hyperlink ref="W23" r:id="rId120" xr:uid="{D53CF768-EF66-446A-BE5E-A2A59A254D28}"/>
    <hyperlink ref="AD23" r:id="rId121" xr:uid="{45B08EB4-F473-43E9-A24E-148295E43E0F}"/>
    <hyperlink ref="K25" r:id="rId122" xr:uid="{47C0F50F-65A5-4373-ACC4-9A62E9DFBBB1}"/>
    <hyperlink ref="W25" r:id="rId123" xr:uid="{617BCA8A-B883-451D-A209-1B639626E8C9}"/>
  </hyperlinks>
  <pageMargins left="0.7" right="0.7" top="0.75" bottom="0.75" header="0.3" footer="0.3"/>
  <pageSetup orientation="portrait" r:id="rId124"/>
  <ignoredErrors>
    <ignoredError sqref="P120" numberStoredAsText="1"/>
  </ignoredErrors>
  <legacyDrawing r:id="rId125"/>
  <tableParts count="1">
    <tablePart r:id="rId126"/>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AF9A7-E0CB-4E82-8ED0-BBF00F482506}">
  <sheetPr codeName="Sheet14">
    <tabColor theme="5" tint="0.59999389629810485"/>
  </sheetPr>
  <dimension ref="A1:DM137"/>
  <sheetViews>
    <sheetView zoomScale="130" zoomScaleNormal="130" workbookViewId="0">
      <pane xSplit="4" ySplit="1" topLeftCell="H137" activePane="bottomRight" state="frozen"/>
      <selection pane="topRight" activeCell="E1" sqref="E1"/>
      <selection pane="bottomLeft" activeCell="A2" sqref="A2"/>
      <selection pane="bottomRight" activeCell="A137" sqref="A137:XFD137"/>
    </sheetView>
  </sheetViews>
  <sheetFormatPr defaultColWidth="9.140625" defaultRowHeight="11.25" customHeight="1"/>
  <cols>
    <col min="1" max="1" width="6.7109375" style="51" customWidth="1"/>
    <col min="2" max="2" width="20.42578125" style="9" customWidth="1"/>
    <col min="3" max="3" width="15" style="6" customWidth="1"/>
    <col min="4" max="4" width="20.42578125" style="11" customWidth="1"/>
    <col min="5" max="5" width="11.7109375" style="3" customWidth="1"/>
    <col min="6" max="6" width="18.7109375" style="6" bestFit="1" customWidth="1"/>
    <col min="7" max="7" width="17.42578125" style="11" customWidth="1"/>
    <col min="8" max="8" width="30.7109375" style="11" customWidth="1"/>
    <col min="9" max="9" width="20.42578125" style="11" customWidth="1"/>
    <col min="10" max="10" width="17.28515625" style="11" customWidth="1"/>
    <col min="11" max="11" width="13.28515625" style="11" customWidth="1"/>
    <col min="12" max="12" width="13.140625" style="9" customWidth="1"/>
    <col min="13" max="13" width="14" style="9" customWidth="1"/>
    <col min="14" max="14" width="13.140625" style="9" customWidth="1"/>
    <col min="15" max="15" width="14" style="12" customWidth="1"/>
    <col min="16" max="16" width="12.42578125" style="6" customWidth="1"/>
    <col min="17" max="17" width="10.42578125" style="6" customWidth="1"/>
    <col min="18" max="18" width="15.7109375" style="10" bestFit="1" customWidth="1"/>
    <col min="19" max="19" width="10.42578125" style="16" customWidth="1"/>
    <col min="20" max="20" width="10.140625" style="6" customWidth="1"/>
    <col min="21" max="22" width="18.42578125" style="6" customWidth="1"/>
    <col min="23" max="23" width="11.85546875" style="6" customWidth="1"/>
    <col min="24" max="24" width="16.7109375" style="9" customWidth="1"/>
    <col min="25" max="25" width="13.140625" style="9" customWidth="1"/>
    <col min="26" max="26" width="9" style="9" customWidth="1"/>
    <col min="27" max="27" width="13.140625" style="14" customWidth="1"/>
    <col min="28" max="28" width="37.140625" style="11" customWidth="1"/>
    <col min="29" max="29" width="42.140625" style="6" customWidth="1"/>
    <col min="30" max="30" width="37.140625" style="11" customWidth="1"/>
    <col min="31" max="31" width="27.28515625" style="6" customWidth="1"/>
    <col min="32" max="32" width="12.7109375" style="393" customWidth="1"/>
    <col min="33" max="33" width="16.42578125" style="6" customWidth="1"/>
    <col min="34" max="34" width="18.140625" style="6" customWidth="1"/>
    <col min="35" max="35" width="17.28515625" style="6" customWidth="1"/>
    <col min="36" max="36" width="39.140625" style="6" customWidth="1"/>
    <col min="37" max="16384" width="9.140625" style="6"/>
  </cols>
  <sheetData>
    <row r="1" spans="1:117" s="42" customFormat="1" ht="63.75" customHeight="1">
      <c r="A1" s="110" t="s">
        <v>113</v>
      </c>
      <c r="B1" s="111" t="s">
        <v>135</v>
      </c>
      <c r="C1" s="111" t="s">
        <v>4</v>
      </c>
      <c r="D1" s="111" t="s">
        <v>112</v>
      </c>
      <c r="E1" s="111" t="s">
        <v>136</v>
      </c>
      <c r="F1" s="111" t="s">
        <v>116</v>
      </c>
      <c r="G1" s="111" t="s">
        <v>137</v>
      </c>
      <c r="H1" s="111" t="s">
        <v>133</v>
      </c>
      <c r="I1" s="111" t="s">
        <v>138</v>
      </c>
      <c r="J1" s="111" t="s">
        <v>139</v>
      </c>
      <c r="K1" s="111" t="s">
        <v>117</v>
      </c>
      <c r="L1" s="111" t="s">
        <v>118</v>
      </c>
      <c r="M1" s="111" t="s">
        <v>119</v>
      </c>
      <c r="N1" s="111" t="s">
        <v>140</v>
      </c>
      <c r="O1" s="113" t="s">
        <v>141</v>
      </c>
      <c r="P1" s="111" t="s">
        <v>142</v>
      </c>
      <c r="Q1" s="111" t="s">
        <v>143</v>
      </c>
      <c r="R1" s="115" t="s">
        <v>144</v>
      </c>
      <c r="S1" s="115" t="s">
        <v>122</v>
      </c>
      <c r="T1" s="111" t="s">
        <v>145</v>
      </c>
      <c r="U1" s="111" t="s">
        <v>146</v>
      </c>
      <c r="V1" s="111" t="s">
        <v>147</v>
      </c>
      <c r="W1" s="111" t="s">
        <v>148</v>
      </c>
      <c r="X1" s="111" t="s">
        <v>149</v>
      </c>
      <c r="Y1" s="111" t="s">
        <v>150</v>
      </c>
      <c r="Z1" s="111" t="s">
        <v>151</v>
      </c>
      <c r="AA1" s="116" t="s">
        <v>152</v>
      </c>
      <c r="AB1" s="111" t="s">
        <v>153</v>
      </c>
      <c r="AC1" s="111" t="s">
        <v>156</v>
      </c>
      <c r="AD1" s="202" t="s">
        <v>154</v>
      </c>
      <c r="AE1" s="202" t="s">
        <v>160</v>
      </c>
      <c r="AF1" s="392" t="s">
        <v>155</v>
      </c>
      <c r="AG1" s="111" t="s">
        <v>157</v>
      </c>
      <c r="AH1" s="111" t="s">
        <v>6690</v>
      </c>
      <c r="AI1" s="111" t="s">
        <v>159</v>
      </c>
      <c r="AJ1" s="111" t="s">
        <v>6710</v>
      </c>
    </row>
    <row r="2" spans="1:117" s="692" customFormat="1" ht="90">
      <c r="A2" s="687">
        <v>7001</v>
      </c>
      <c r="B2" s="491" t="s">
        <v>163</v>
      </c>
      <c r="C2" s="491" t="s">
        <v>3483</v>
      </c>
      <c r="D2" s="474" t="s">
        <v>1565</v>
      </c>
      <c r="E2" s="491" t="s">
        <v>178</v>
      </c>
      <c r="F2" s="474" t="s">
        <v>1566</v>
      </c>
      <c r="G2" s="474" t="s">
        <v>3484</v>
      </c>
      <c r="H2" s="474" t="s">
        <v>7</v>
      </c>
      <c r="I2" s="474" t="s">
        <v>3485</v>
      </c>
      <c r="J2" s="474" t="s">
        <v>1570</v>
      </c>
      <c r="K2" s="474" t="s">
        <v>1571</v>
      </c>
      <c r="L2" s="491" t="s">
        <v>756</v>
      </c>
      <c r="M2" s="491" t="s">
        <v>5</v>
      </c>
      <c r="N2" s="688" t="s">
        <v>1572</v>
      </c>
      <c r="O2" s="491" t="s">
        <v>1573</v>
      </c>
      <c r="P2" s="689">
        <v>42.3604747455975</v>
      </c>
      <c r="Q2" s="689">
        <v>-71.104283712274807</v>
      </c>
      <c r="R2" s="525">
        <v>110</v>
      </c>
      <c r="S2" s="526"/>
      <c r="T2" s="474"/>
      <c r="U2" s="527" t="s">
        <v>1574</v>
      </c>
      <c r="V2" s="474" t="s">
        <v>3485</v>
      </c>
      <c r="W2" s="474" t="s">
        <v>1571</v>
      </c>
      <c r="X2" s="491" t="s">
        <v>756</v>
      </c>
      <c r="Y2" s="491" t="s">
        <v>5</v>
      </c>
      <c r="Z2" s="688" t="s">
        <v>174</v>
      </c>
      <c r="AA2" s="690">
        <v>44891</v>
      </c>
      <c r="AB2" s="474" t="s">
        <v>1575</v>
      </c>
      <c r="AC2" s="474" t="s">
        <v>3486</v>
      </c>
      <c r="AD2" s="474" t="s">
        <v>1576</v>
      </c>
      <c r="AE2" s="529" t="s">
        <v>3487</v>
      </c>
      <c r="AF2" s="691">
        <f t="shared" ref="AF2:AF9" si="0">IF(LEN(TRIM(AD2))=0,0,LEN(TRIM(AD2))-LEN(SUBSTITUTE(AD2," ",""))+1)</f>
        <v>25</v>
      </c>
      <c r="AG2" s="474"/>
      <c r="AH2" s="474"/>
      <c r="AI2" s="474"/>
      <c r="AJ2" s="474"/>
    </row>
    <row r="3" spans="1:117" s="1142" customFormat="1" ht="138.6" customHeight="1">
      <c r="A3" s="1129">
        <v>7002</v>
      </c>
      <c r="B3" s="1130" t="s">
        <v>176</v>
      </c>
      <c r="C3" s="1131" t="s">
        <v>3483</v>
      </c>
      <c r="D3" s="1131" t="s">
        <v>8886</v>
      </c>
      <c r="E3" s="1130" t="s">
        <v>178</v>
      </c>
      <c r="F3" s="1131" t="s">
        <v>8886</v>
      </c>
      <c r="G3" s="1131" t="s">
        <v>3484</v>
      </c>
      <c r="H3" s="1131" t="s">
        <v>3488</v>
      </c>
      <c r="I3" s="1132" t="s">
        <v>3489</v>
      </c>
      <c r="J3" s="1131" t="s">
        <v>3490</v>
      </c>
      <c r="K3" s="1131" t="s">
        <v>3491</v>
      </c>
      <c r="L3" s="1130" t="s">
        <v>1365</v>
      </c>
      <c r="M3" s="1130" t="s">
        <v>5</v>
      </c>
      <c r="N3" s="1133">
        <v>15857</v>
      </c>
      <c r="O3" s="1130" t="s">
        <v>3492</v>
      </c>
      <c r="P3" s="1134">
        <v>41.422361285719298</v>
      </c>
      <c r="Q3" s="1134">
        <v>-78.522162779759199</v>
      </c>
      <c r="R3" s="1135">
        <v>53</v>
      </c>
      <c r="S3" s="1136"/>
      <c r="T3" s="1131"/>
      <c r="U3" s="1137" t="s">
        <v>8886</v>
      </c>
      <c r="V3" s="1132" t="s">
        <v>3489</v>
      </c>
      <c r="W3" s="1131" t="s">
        <v>3491</v>
      </c>
      <c r="X3" s="1130" t="s">
        <v>1365</v>
      </c>
      <c r="Y3" s="1130" t="s">
        <v>5</v>
      </c>
      <c r="Z3" s="1130" t="s">
        <v>174</v>
      </c>
      <c r="AA3" s="1138" t="s">
        <v>8887</v>
      </c>
      <c r="AB3" s="1139" t="s">
        <v>3493</v>
      </c>
      <c r="AC3" s="1131" t="s">
        <v>7598</v>
      </c>
      <c r="AD3" s="1131" t="s">
        <v>9377</v>
      </c>
      <c r="AE3" s="1140"/>
      <c r="AF3" s="1141">
        <f t="shared" si="0"/>
        <v>22</v>
      </c>
      <c r="AG3" s="1139" t="s">
        <v>8883</v>
      </c>
      <c r="AH3" s="1139" t="s">
        <v>8884</v>
      </c>
      <c r="AI3" s="1139" t="s">
        <v>3492</v>
      </c>
      <c r="AJ3" s="1131"/>
    </row>
    <row r="4" spans="1:117" s="692" customFormat="1" ht="90">
      <c r="A4" s="687">
        <v>7003</v>
      </c>
      <c r="B4" s="491" t="s">
        <v>176</v>
      </c>
      <c r="C4" s="491" t="s">
        <v>3483</v>
      </c>
      <c r="D4" s="474" t="s">
        <v>3494</v>
      </c>
      <c r="E4" s="491" t="s">
        <v>166</v>
      </c>
      <c r="F4" s="474" t="s">
        <v>3495</v>
      </c>
      <c r="G4" s="474" t="s">
        <v>3484</v>
      </c>
      <c r="H4" s="474" t="s">
        <v>3496</v>
      </c>
      <c r="I4" s="474" t="s">
        <v>3497</v>
      </c>
      <c r="J4" s="474" t="s">
        <v>3498</v>
      </c>
      <c r="K4" s="474" t="s">
        <v>3499</v>
      </c>
      <c r="L4" s="491" t="s">
        <v>1423</v>
      </c>
      <c r="M4" s="491" t="s">
        <v>5</v>
      </c>
      <c r="N4" s="688" t="s">
        <v>7599</v>
      </c>
      <c r="O4" s="491" t="s">
        <v>3500</v>
      </c>
      <c r="P4" s="689">
        <v>40.809375764122102</v>
      </c>
      <c r="Q4" s="689">
        <v>-74.342663702552102</v>
      </c>
      <c r="R4" s="525">
        <v>25</v>
      </c>
      <c r="S4" s="526">
        <v>2000</v>
      </c>
      <c r="T4" s="474" t="s">
        <v>3501</v>
      </c>
      <c r="U4" s="474" t="s">
        <v>3495</v>
      </c>
      <c r="V4" s="474" t="s">
        <v>3497</v>
      </c>
      <c r="W4" s="474" t="s">
        <v>3499</v>
      </c>
      <c r="X4" s="491" t="s">
        <v>1423</v>
      </c>
      <c r="Y4" s="491" t="s">
        <v>5</v>
      </c>
      <c r="Z4" s="491" t="s">
        <v>174</v>
      </c>
      <c r="AA4" s="690">
        <v>44867</v>
      </c>
      <c r="AB4" s="474" t="s">
        <v>3502</v>
      </c>
      <c r="AC4" s="474"/>
      <c r="AD4" s="474" t="s">
        <v>3503</v>
      </c>
      <c r="AE4" s="529" t="s">
        <v>3504</v>
      </c>
      <c r="AF4" s="691">
        <f t="shared" si="0"/>
        <v>24</v>
      </c>
      <c r="AG4" s="474"/>
      <c r="AH4" s="474"/>
      <c r="AI4" s="474"/>
      <c r="AJ4" s="474"/>
    </row>
    <row r="5" spans="1:117" s="693" customFormat="1" ht="60">
      <c r="A5" s="687">
        <v>7004</v>
      </c>
      <c r="B5" s="491" t="s">
        <v>176</v>
      </c>
      <c r="C5" s="491" t="s">
        <v>3483</v>
      </c>
      <c r="D5" s="474" t="s">
        <v>3494</v>
      </c>
      <c r="E5" s="491" t="s">
        <v>166</v>
      </c>
      <c r="F5" s="474" t="s">
        <v>3495</v>
      </c>
      <c r="G5" s="474" t="s">
        <v>3484</v>
      </c>
      <c r="H5" s="474" t="s">
        <v>3496</v>
      </c>
      <c r="I5" s="474" t="s">
        <v>3497</v>
      </c>
      <c r="J5" s="474" t="s">
        <v>3505</v>
      </c>
      <c r="K5" s="474" t="s">
        <v>2344</v>
      </c>
      <c r="L5" s="491" t="s">
        <v>184</v>
      </c>
      <c r="M5" s="491" t="s">
        <v>5</v>
      </c>
      <c r="N5" s="688">
        <v>89431</v>
      </c>
      <c r="O5" s="491" t="s">
        <v>3500</v>
      </c>
      <c r="P5" s="689">
        <v>39.518289479356298</v>
      </c>
      <c r="Q5" s="689">
        <v>-119.736535731432</v>
      </c>
      <c r="R5" s="525">
        <v>21</v>
      </c>
      <c r="S5" s="526">
        <v>2000</v>
      </c>
      <c r="T5" s="474" t="s">
        <v>3501</v>
      </c>
      <c r="U5" s="474" t="s">
        <v>3495</v>
      </c>
      <c r="V5" s="474" t="s">
        <v>3497</v>
      </c>
      <c r="W5" s="474" t="s">
        <v>3499</v>
      </c>
      <c r="X5" s="491" t="s">
        <v>1423</v>
      </c>
      <c r="Y5" s="491" t="s">
        <v>5</v>
      </c>
      <c r="Z5" s="491" t="s">
        <v>174</v>
      </c>
      <c r="AA5" s="690">
        <v>44867</v>
      </c>
      <c r="AB5" s="474" t="s">
        <v>3502</v>
      </c>
      <c r="AC5" s="474"/>
      <c r="AD5" s="474" t="s">
        <v>3506</v>
      </c>
      <c r="AE5" s="529" t="s">
        <v>3504</v>
      </c>
      <c r="AF5" s="691">
        <f t="shared" si="0"/>
        <v>17</v>
      </c>
      <c r="AG5" s="474"/>
      <c r="AH5" s="474"/>
      <c r="AI5" s="474"/>
      <c r="AJ5" s="474"/>
      <c r="AK5" s="692"/>
      <c r="AL5" s="692"/>
      <c r="AM5" s="692"/>
      <c r="AN5" s="692"/>
      <c r="AO5" s="692"/>
      <c r="AP5" s="692"/>
      <c r="AQ5" s="692"/>
      <c r="AR5" s="692"/>
      <c r="AS5" s="692"/>
      <c r="AT5" s="692"/>
      <c r="AU5" s="692"/>
      <c r="AV5" s="692"/>
      <c r="AW5" s="692"/>
      <c r="AX5" s="692"/>
      <c r="AY5" s="692"/>
      <c r="AZ5" s="692"/>
      <c r="BA5" s="692"/>
      <c r="BB5" s="692"/>
      <c r="BC5" s="692"/>
      <c r="BD5" s="692"/>
      <c r="BE5" s="692"/>
      <c r="BF5" s="692"/>
      <c r="BG5" s="692"/>
      <c r="BH5" s="692"/>
      <c r="BI5" s="692"/>
      <c r="BU5" s="692"/>
      <c r="BV5" s="692"/>
      <c r="BW5" s="692"/>
      <c r="BX5" s="692"/>
      <c r="BY5" s="692"/>
      <c r="BZ5" s="692"/>
      <c r="CA5" s="692"/>
      <c r="CB5" s="692"/>
      <c r="CC5" s="692"/>
      <c r="CD5" s="692"/>
      <c r="CE5" s="692"/>
      <c r="CF5" s="692"/>
      <c r="CG5" s="692"/>
      <c r="CH5" s="692"/>
      <c r="CI5" s="692"/>
      <c r="CJ5" s="692"/>
      <c r="CK5" s="692"/>
      <c r="CL5" s="692"/>
      <c r="CM5" s="692"/>
      <c r="CN5" s="692"/>
      <c r="CO5" s="692"/>
      <c r="CP5" s="692"/>
      <c r="CQ5" s="692"/>
      <c r="CR5" s="692"/>
      <c r="CS5" s="692"/>
      <c r="CT5" s="692"/>
      <c r="CU5" s="692"/>
      <c r="CV5" s="692"/>
      <c r="CW5" s="692"/>
      <c r="CX5" s="692"/>
      <c r="CY5" s="692"/>
      <c r="CZ5" s="692"/>
      <c r="DA5" s="692"/>
      <c r="DB5" s="692"/>
      <c r="DC5" s="692"/>
      <c r="DD5" s="692"/>
      <c r="DE5" s="692"/>
      <c r="DF5" s="692"/>
      <c r="DG5" s="692"/>
      <c r="DH5" s="692"/>
      <c r="DI5" s="692"/>
      <c r="DJ5" s="692"/>
      <c r="DK5" s="692"/>
      <c r="DL5" s="692"/>
      <c r="DM5" s="692"/>
    </row>
    <row r="6" spans="1:117" s="1155" customFormat="1" ht="128.44999999999999" customHeight="1">
      <c r="A6" s="1143">
        <v>7005</v>
      </c>
      <c r="B6" s="1143" t="s">
        <v>201</v>
      </c>
      <c r="C6" s="1144" t="s">
        <v>3483</v>
      </c>
      <c r="D6" s="1144" t="s">
        <v>8663</v>
      </c>
      <c r="E6" s="1145" t="s">
        <v>166</v>
      </c>
      <c r="F6" s="1144" t="s">
        <v>8663</v>
      </c>
      <c r="G6" s="1144" t="s">
        <v>3484</v>
      </c>
      <c r="H6" s="1144" t="s">
        <v>8665</v>
      </c>
      <c r="I6" s="938" t="s">
        <v>8666</v>
      </c>
      <c r="J6" s="1144" t="s">
        <v>8667</v>
      </c>
      <c r="K6" s="1144" t="s">
        <v>3598</v>
      </c>
      <c r="L6" s="1145" t="s">
        <v>1022</v>
      </c>
      <c r="M6" s="1145" t="s">
        <v>5</v>
      </c>
      <c r="N6" s="1145">
        <v>53593</v>
      </c>
      <c r="O6" s="1146" t="s">
        <v>8668</v>
      </c>
      <c r="P6" s="1147">
        <v>42.978923705930903</v>
      </c>
      <c r="Q6" s="1147">
        <v>-89.507752359800904</v>
      </c>
      <c r="R6" s="1148" t="s">
        <v>9102</v>
      </c>
      <c r="S6" s="1149"/>
      <c r="T6" s="1150"/>
      <c r="U6" s="1144" t="s">
        <v>8663</v>
      </c>
      <c r="V6" s="938" t="s">
        <v>8666</v>
      </c>
      <c r="W6" s="1144" t="s">
        <v>3598</v>
      </c>
      <c r="X6" s="1145" t="s">
        <v>1022</v>
      </c>
      <c r="Y6" s="1145" t="s">
        <v>5</v>
      </c>
      <c r="Z6" s="1145" t="s">
        <v>174</v>
      </c>
      <c r="AA6" s="1151">
        <v>45584</v>
      </c>
      <c r="AB6" s="1144" t="s">
        <v>319</v>
      </c>
      <c r="AC6" s="1144"/>
      <c r="AD6" s="1144" t="s">
        <v>8669</v>
      </c>
      <c r="AE6" s="1144"/>
      <c r="AF6" s="1145">
        <f t="shared" si="0"/>
        <v>18</v>
      </c>
      <c r="AG6" s="1152" t="s">
        <v>8670</v>
      </c>
      <c r="AH6" s="1153" t="s">
        <v>8671</v>
      </c>
      <c r="AI6" s="1146" t="s">
        <v>8672</v>
      </c>
      <c r="AJ6" s="942" t="s">
        <v>8673</v>
      </c>
      <c r="AK6" s="1154"/>
      <c r="AL6" s="1154"/>
      <c r="AM6" s="1154"/>
      <c r="AN6" s="1154"/>
      <c r="AO6" s="1154"/>
      <c r="AP6" s="1154"/>
      <c r="AQ6" s="1154"/>
      <c r="AR6" s="1154"/>
      <c r="AS6" s="1154"/>
      <c r="AT6" s="1154"/>
      <c r="AU6" s="1154"/>
      <c r="AV6" s="1154"/>
      <c r="AW6" s="1154"/>
      <c r="AX6" s="1154"/>
      <c r="AY6" s="1154"/>
      <c r="AZ6" s="1154"/>
      <c r="BA6" s="1154"/>
      <c r="BB6" s="1154"/>
      <c r="BC6" s="1154"/>
      <c r="BD6" s="1154"/>
      <c r="BE6" s="1154"/>
      <c r="BF6" s="1154"/>
      <c r="BG6" s="1154"/>
      <c r="BH6" s="1154"/>
      <c r="BI6" s="1154"/>
      <c r="BU6" s="1154"/>
      <c r="BV6" s="1154"/>
      <c r="BW6" s="1154"/>
      <c r="BX6" s="1154"/>
      <c r="BY6" s="1154"/>
      <c r="BZ6" s="1154"/>
      <c r="CA6" s="1154"/>
      <c r="CB6" s="1154"/>
      <c r="CC6" s="1154"/>
      <c r="CD6" s="1154"/>
      <c r="CE6" s="1154"/>
      <c r="CF6" s="1154"/>
      <c r="CG6" s="1154"/>
      <c r="CH6" s="1154"/>
      <c r="CI6" s="1154"/>
      <c r="CJ6" s="1154"/>
      <c r="CK6" s="1154"/>
      <c r="CL6" s="1154"/>
      <c r="CM6" s="1154"/>
      <c r="CN6" s="1154"/>
      <c r="CO6" s="1154"/>
      <c r="CP6" s="1154"/>
      <c r="CQ6" s="1154"/>
      <c r="CR6" s="1154"/>
      <c r="CS6" s="1154"/>
      <c r="CT6" s="1154"/>
      <c r="CU6" s="1154"/>
      <c r="CV6" s="1154"/>
      <c r="CW6" s="1154"/>
      <c r="CX6" s="1154"/>
      <c r="CY6" s="1154"/>
      <c r="CZ6" s="1154"/>
      <c r="DA6" s="1154"/>
      <c r="DB6" s="1154"/>
      <c r="DC6" s="1154"/>
      <c r="DD6" s="1154"/>
      <c r="DE6" s="1154"/>
      <c r="DF6" s="1154"/>
      <c r="DG6" s="1154"/>
      <c r="DH6" s="1154"/>
      <c r="DI6" s="1154"/>
      <c r="DJ6" s="1154"/>
      <c r="DK6" s="1154"/>
      <c r="DL6" s="1154"/>
      <c r="DM6" s="1154"/>
    </row>
    <row r="7" spans="1:117" s="693" customFormat="1" ht="75">
      <c r="A7" s="687">
        <v>7006</v>
      </c>
      <c r="B7" s="491" t="s">
        <v>176</v>
      </c>
      <c r="C7" s="491" t="s">
        <v>3483</v>
      </c>
      <c r="D7" s="474" t="s">
        <v>3507</v>
      </c>
      <c r="E7" s="491" t="s">
        <v>166</v>
      </c>
      <c r="F7" s="694" t="s">
        <v>3508</v>
      </c>
      <c r="G7" s="474" t="s">
        <v>3509</v>
      </c>
      <c r="H7" s="474" t="s">
        <v>3510</v>
      </c>
      <c r="I7" s="474" t="s">
        <v>3511</v>
      </c>
      <c r="J7" s="474" t="s">
        <v>3512</v>
      </c>
      <c r="K7" s="474" t="s">
        <v>3513</v>
      </c>
      <c r="L7" s="491" t="s">
        <v>1089</v>
      </c>
      <c r="M7" s="491" t="s">
        <v>5</v>
      </c>
      <c r="N7" s="491">
        <v>85281</v>
      </c>
      <c r="O7" s="491" t="s">
        <v>3514</v>
      </c>
      <c r="P7" s="689">
        <v>33.421293176037999</v>
      </c>
      <c r="Q7" s="689">
        <v>-111.97256147577301</v>
      </c>
      <c r="R7" s="525">
        <v>30</v>
      </c>
      <c r="S7" s="530"/>
      <c r="T7" s="694"/>
      <c r="U7" s="474" t="s">
        <v>3515</v>
      </c>
      <c r="V7" s="474" t="s">
        <v>3511</v>
      </c>
      <c r="W7" s="474" t="s">
        <v>3513</v>
      </c>
      <c r="X7" s="491" t="s">
        <v>1089</v>
      </c>
      <c r="Y7" s="491" t="s">
        <v>5</v>
      </c>
      <c r="Z7" s="491" t="s">
        <v>174</v>
      </c>
      <c r="AA7" s="690">
        <v>44434</v>
      </c>
      <c r="AB7" s="474" t="s">
        <v>319</v>
      </c>
      <c r="AC7" s="694" t="s">
        <v>3517</v>
      </c>
      <c r="AD7" s="474" t="s">
        <v>3516</v>
      </c>
      <c r="AE7" s="529" t="s">
        <v>3518</v>
      </c>
      <c r="AF7" s="691">
        <f t="shared" si="0"/>
        <v>22</v>
      </c>
      <c r="AG7" s="474"/>
      <c r="AH7" s="474"/>
      <c r="AI7" s="474"/>
      <c r="AJ7" s="474"/>
    </row>
    <row r="8" spans="1:117" s="693" customFormat="1" ht="162" customHeight="1">
      <c r="A8" s="687">
        <v>7007</v>
      </c>
      <c r="B8" s="491" t="s">
        <v>176</v>
      </c>
      <c r="C8" s="491" t="s">
        <v>3483</v>
      </c>
      <c r="D8" s="474" t="s">
        <v>3519</v>
      </c>
      <c r="E8" s="491" t="s">
        <v>166</v>
      </c>
      <c r="F8" s="474" t="s">
        <v>3519</v>
      </c>
      <c r="G8" s="474" t="s">
        <v>3484</v>
      </c>
      <c r="H8" s="474" t="s">
        <v>3520</v>
      </c>
      <c r="I8" s="474" t="s">
        <v>3521</v>
      </c>
      <c r="J8" s="474" t="s">
        <v>3522</v>
      </c>
      <c r="K8" s="474" t="s">
        <v>3523</v>
      </c>
      <c r="L8" s="491" t="s">
        <v>1022</v>
      </c>
      <c r="M8" s="491" t="s">
        <v>5</v>
      </c>
      <c r="N8" s="688">
        <v>53005</v>
      </c>
      <c r="O8" s="491" t="s">
        <v>3524</v>
      </c>
      <c r="P8" s="689">
        <v>43.082204993607803</v>
      </c>
      <c r="Q8" s="689">
        <v>-88.070280492065393</v>
      </c>
      <c r="R8" s="525">
        <v>7</v>
      </c>
      <c r="S8" s="526"/>
      <c r="T8" s="474"/>
      <c r="U8" s="474" t="s">
        <v>3525</v>
      </c>
      <c r="V8" s="474" t="s">
        <v>3521</v>
      </c>
      <c r="W8" s="474" t="s">
        <v>7600</v>
      </c>
      <c r="X8" s="491"/>
      <c r="Y8" s="491" t="s">
        <v>940</v>
      </c>
      <c r="Z8" s="491" t="s">
        <v>174</v>
      </c>
      <c r="AA8" s="690">
        <v>45340</v>
      </c>
      <c r="AB8" s="474" t="s">
        <v>3527</v>
      </c>
      <c r="AC8" s="474"/>
      <c r="AD8" s="598" t="s">
        <v>7601</v>
      </c>
      <c r="AE8" s="528"/>
      <c r="AF8" s="691">
        <f t="shared" si="0"/>
        <v>30</v>
      </c>
      <c r="AG8" s="388" t="s">
        <v>3529</v>
      </c>
      <c r="AH8" s="389" t="s">
        <v>3530</v>
      </c>
      <c r="AI8" s="474"/>
      <c r="AJ8" s="474"/>
    </row>
    <row r="9" spans="1:117" s="693" customFormat="1" ht="60">
      <c r="A9" s="687">
        <v>7008</v>
      </c>
      <c r="B9" s="491" t="s">
        <v>163</v>
      </c>
      <c r="C9" s="491" t="s">
        <v>3483</v>
      </c>
      <c r="D9" s="474" t="s">
        <v>3531</v>
      </c>
      <c r="E9" s="491" t="s">
        <v>178</v>
      </c>
      <c r="F9" s="694" t="s">
        <v>3532</v>
      </c>
      <c r="G9" s="474" t="s">
        <v>3484</v>
      </c>
      <c r="H9" s="474" t="s">
        <v>3533</v>
      </c>
      <c r="I9" s="474" t="s">
        <v>3534</v>
      </c>
      <c r="J9" s="474" t="s">
        <v>3535</v>
      </c>
      <c r="K9" s="474" t="s">
        <v>3536</v>
      </c>
      <c r="L9" s="491" t="s">
        <v>756</v>
      </c>
      <c r="M9" s="491" t="s">
        <v>5</v>
      </c>
      <c r="N9" s="688" t="s">
        <v>4989</v>
      </c>
      <c r="O9" s="695" t="s">
        <v>3537</v>
      </c>
      <c r="P9" s="689">
        <v>42.544239348312701</v>
      </c>
      <c r="Q9" s="689">
        <v>-71.278937188361994</v>
      </c>
      <c r="R9" s="525">
        <v>50</v>
      </c>
      <c r="S9" s="530">
        <v>400</v>
      </c>
      <c r="T9" s="694" t="s">
        <v>1750</v>
      </c>
      <c r="U9" s="474" t="s">
        <v>3531</v>
      </c>
      <c r="V9" s="474" t="s">
        <v>3534</v>
      </c>
      <c r="W9" s="474" t="s">
        <v>3538</v>
      </c>
      <c r="X9" s="491" t="s">
        <v>756</v>
      </c>
      <c r="Y9" s="491" t="s">
        <v>5</v>
      </c>
      <c r="Z9" s="491" t="s">
        <v>174</v>
      </c>
      <c r="AA9" s="690">
        <v>45289</v>
      </c>
      <c r="AB9" s="474" t="s">
        <v>3539</v>
      </c>
      <c r="AC9" s="694"/>
      <c r="AD9" s="696" t="s">
        <v>3540</v>
      </c>
      <c r="AE9" s="474" t="s">
        <v>3543</v>
      </c>
      <c r="AF9" s="691">
        <f t="shared" si="0"/>
        <v>14</v>
      </c>
      <c r="AG9" s="697" t="s">
        <v>3541</v>
      </c>
      <c r="AH9" s="682" t="s">
        <v>3544</v>
      </c>
      <c r="AI9" s="389" t="s">
        <v>3542</v>
      </c>
      <c r="AJ9" s="474"/>
    </row>
    <row r="10" spans="1:117" s="693" customFormat="1" ht="105">
      <c r="A10" s="687">
        <v>7009</v>
      </c>
      <c r="B10" s="491" t="s">
        <v>176</v>
      </c>
      <c r="C10" s="474" t="s">
        <v>3483</v>
      </c>
      <c r="D10" s="474" t="s">
        <v>3545</v>
      </c>
      <c r="E10" s="491" t="s">
        <v>178</v>
      </c>
      <c r="F10" s="474" t="s">
        <v>3546</v>
      </c>
      <c r="G10" s="389" t="s">
        <v>3547</v>
      </c>
      <c r="H10" s="389" t="s">
        <v>3548</v>
      </c>
      <c r="I10" s="474" t="s">
        <v>3549</v>
      </c>
      <c r="J10" s="474" t="s">
        <v>3550</v>
      </c>
      <c r="K10" s="474" t="s">
        <v>1021</v>
      </c>
      <c r="L10" s="491" t="s">
        <v>1022</v>
      </c>
      <c r="M10" s="491" t="s">
        <v>5</v>
      </c>
      <c r="N10" s="491" t="s">
        <v>7602</v>
      </c>
      <c r="O10" s="491" t="s">
        <v>3551</v>
      </c>
      <c r="P10" s="689">
        <v>43.179211420520303</v>
      </c>
      <c r="Q10" s="689">
        <v>-87.979814753967304</v>
      </c>
      <c r="R10" s="993">
        <v>10</v>
      </c>
      <c r="S10" s="526"/>
      <c r="T10" s="474"/>
      <c r="U10" s="527" t="s">
        <v>3545</v>
      </c>
      <c r="V10" s="528" t="s">
        <v>3549</v>
      </c>
      <c r="W10" s="474" t="s">
        <v>1021</v>
      </c>
      <c r="X10" s="491" t="s">
        <v>1022</v>
      </c>
      <c r="Y10" s="491" t="s">
        <v>5</v>
      </c>
      <c r="Z10" s="491" t="s">
        <v>174</v>
      </c>
      <c r="AA10" s="690">
        <v>45336</v>
      </c>
      <c r="AB10" s="474" t="s">
        <v>3552</v>
      </c>
      <c r="AC10" s="474"/>
      <c r="AD10" s="474" t="s">
        <v>3553</v>
      </c>
      <c r="AE10" s="528"/>
      <c r="AF10" s="691">
        <v>30</v>
      </c>
      <c r="AG10" s="694" t="s">
        <v>3554</v>
      </c>
      <c r="AH10" s="65" t="s">
        <v>3555</v>
      </c>
      <c r="AI10" s="694" t="s">
        <v>3551</v>
      </c>
      <c r="AJ10" s="474"/>
    </row>
    <row r="11" spans="1:117" s="693" customFormat="1" ht="96.6" customHeight="1">
      <c r="A11" s="687">
        <v>7010</v>
      </c>
      <c r="B11" s="491" t="s">
        <v>176</v>
      </c>
      <c r="C11" s="491" t="s">
        <v>3483</v>
      </c>
      <c r="D11" s="474" t="s">
        <v>3556</v>
      </c>
      <c r="E11" s="491" t="s">
        <v>166</v>
      </c>
      <c r="F11" s="474" t="s">
        <v>3556</v>
      </c>
      <c r="G11" s="474" t="s">
        <v>3509</v>
      </c>
      <c r="H11" s="474" t="s">
        <v>3510</v>
      </c>
      <c r="I11" s="474" t="s">
        <v>3557</v>
      </c>
      <c r="J11" s="65" t="s">
        <v>3558</v>
      </c>
      <c r="K11" s="65" t="s">
        <v>3559</v>
      </c>
      <c r="L11" s="491" t="s">
        <v>771</v>
      </c>
      <c r="M11" s="491" t="s">
        <v>5</v>
      </c>
      <c r="N11" s="47">
        <v>77845</v>
      </c>
      <c r="O11" s="491" t="s">
        <v>3560</v>
      </c>
      <c r="P11" s="689">
        <v>30.527548881709102</v>
      </c>
      <c r="Q11" s="689">
        <v>-96.214877631846804</v>
      </c>
      <c r="R11" s="525">
        <v>67</v>
      </c>
      <c r="S11" s="530"/>
      <c r="T11" s="694"/>
      <c r="U11" s="474" t="s">
        <v>3556</v>
      </c>
      <c r="V11" s="474" t="s">
        <v>3557</v>
      </c>
      <c r="W11" s="474" t="s">
        <v>3559</v>
      </c>
      <c r="X11" s="491" t="s">
        <v>771</v>
      </c>
      <c r="Y11" s="491" t="s">
        <v>5</v>
      </c>
      <c r="Z11" s="491"/>
      <c r="AA11" s="690"/>
      <c r="AB11" s="474" t="s">
        <v>3561</v>
      </c>
      <c r="AC11" s="694"/>
      <c r="AD11" s="474" t="s">
        <v>3562</v>
      </c>
      <c r="AE11" s="529" t="s">
        <v>3563</v>
      </c>
      <c r="AF11" s="691">
        <f t="shared" ref="AF11:AF19" si="1">IF(LEN(TRIM(AD11))=0,0,LEN(TRIM(AD11))-LEN(SUBSTITUTE(AD11," ",""))+1)</f>
        <v>24</v>
      </c>
      <c r="AG11" s="474"/>
      <c r="AH11" s="65"/>
      <c r="AI11" s="474"/>
      <c r="AJ11" s="474"/>
    </row>
    <row r="12" spans="1:117" s="693" customFormat="1" ht="120.75" customHeight="1">
      <c r="A12" s="687">
        <v>7011</v>
      </c>
      <c r="B12" s="491" t="s">
        <v>176</v>
      </c>
      <c r="C12" s="491" t="s">
        <v>3483</v>
      </c>
      <c r="D12" s="474" t="s">
        <v>3556</v>
      </c>
      <c r="E12" s="491" t="s">
        <v>166</v>
      </c>
      <c r="F12" s="474" t="s">
        <v>3556</v>
      </c>
      <c r="G12" s="474" t="s">
        <v>3509</v>
      </c>
      <c r="H12" s="474" t="s">
        <v>3564</v>
      </c>
      <c r="I12" s="474" t="s">
        <v>3557</v>
      </c>
      <c r="J12" s="474" t="s">
        <v>3558</v>
      </c>
      <c r="K12" s="474" t="s">
        <v>3559</v>
      </c>
      <c r="L12" s="491" t="s">
        <v>771</v>
      </c>
      <c r="M12" s="491" t="s">
        <v>5</v>
      </c>
      <c r="N12" s="491">
        <v>77845</v>
      </c>
      <c r="O12" s="491" t="s">
        <v>3560</v>
      </c>
      <c r="P12" s="689">
        <v>30.527548881709102</v>
      </c>
      <c r="Q12" s="689">
        <v>-96.214877631846804</v>
      </c>
      <c r="R12" s="525">
        <v>66</v>
      </c>
      <c r="S12" s="530"/>
      <c r="T12" s="694"/>
      <c r="U12" s="474" t="s">
        <v>3556</v>
      </c>
      <c r="V12" s="474" t="s">
        <v>3557</v>
      </c>
      <c r="W12" s="474" t="s">
        <v>3559</v>
      </c>
      <c r="X12" s="491" t="s">
        <v>771</v>
      </c>
      <c r="Y12" s="491" t="s">
        <v>5</v>
      </c>
      <c r="Z12" s="491"/>
      <c r="AA12" s="690"/>
      <c r="AB12" s="474" t="s">
        <v>3561</v>
      </c>
      <c r="AC12" s="694"/>
      <c r="AD12" s="474" t="s">
        <v>3562</v>
      </c>
      <c r="AE12" s="529" t="s">
        <v>3563</v>
      </c>
      <c r="AF12" s="691">
        <f t="shared" si="1"/>
        <v>24</v>
      </c>
      <c r="AG12" s="474"/>
      <c r="AH12" s="474"/>
      <c r="AI12" s="474"/>
      <c r="AJ12" s="474"/>
      <c r="AK12" s="701"/>
      <c r="AL12" s="701"/>
      <c r="AM12" s="701"/>
      <c r="AN12" s="701"/>
      <c r="AO12" s="701"/>
      <c r="AP12" s="701"/>
      <c r="AQ12" s="701"/>
      <c r="AR12" s="701"/>
      <c r="AS12" s="701"/>
      <c r="AT12" s="701"/>
      <c r="AU12" s="701"/>
      <c r="AV12" s="701"/>
      <c r="AW12" s="701"/>
      <c r="AX12" s="701"/>
      <c r="AY12" s="701"/>
      <c r="AZ12" s="701"/>
      <c r="BA12" s="701"/>
      <c r="BB12" s="701"/>
      <c r="BC12" s="701"/>
      <c r="BD12" s="701"/>
      <c r="BE12" s="701"/>
      <c r="BF12" s="701"/>
      <c r="BG12" s="701"/>
      <c r="BH12" s="701"/>
      <c r="BI12" s="701"/>
      <c r="BJ12" s="701"/>
      <c r="BK12" s="701"/>
      <c r="BL12" s="701"/>
      <c r="BM12" s="701"/>
      <c r="BN12" s="701"/>
      <c r="BO12" s="701"/>
      <c r="BP12" s="701"/>
      <c r="BQ12" s="701"/>
      <c r="BR12" s="701"/>
      <c r="BS12" s="701"/>
      <c r="BT12" s="701"/>
      <c r="BU12" s="701"/>
      <c r="BV12" s="701"/>
      <c r="BW12" s="701"/>
      <c r="BX12" s="701"/>
      <c r="BY12" s="701"/>
      <c r="BZ12" s="701"/>
      <c r="CA12" s="701"/>
      <c r="CB12" s="701"/>
      <c r="CC12" s="701"/>
      <c r="CD12" s="701"/>
      <c r="CE12" s="701"/>
      <c r="CF12" s="701"/>
      <c r="CG12" s="701"/>
      <c r="CH12" s="701"/>
      <c r="CI12" s="701"/>
      <c r="CJ12" s="701"/>
    </row>
    <row r="13" spans="1:117" s="491" customFormat="1" ht="120.75" customHeight="1">
      <c r="A13" s="687">
        <v>7012</v>
      </c>
      <c r="B13" s="491" t="s">
        <v>176</v>
      </c>
      <c r="C13" s="474" t="s">
        <v>3483</v>
      </c>
      <c r="D13" s="389" t="s">
        <v>3565</v>
      </c>
      <c r="E13" s="491" t="s">
        <v>166</v>
      </c>
      <c r="F13" s="389" t="s">
        <v>3565</v>
      </c>
      <c r="G13" s="389" t="s">
        <v>3484</v>
      </c>
      <c r="H13" s="474" t="s">
        <v>3566</v>
      </c>
      <c r="I13" s="474" t="s">
        <v>3567</v>
      </c>
      <c r="J13" s="388" t="s">
        <v>3568</v>
      </c>
      <c r="K13" s="474" t="s">
        <v>3569</v>
      </c>
      <c r="L13" s="698" t="s">
        <v>1022</v>
      </c>
      <c r="M13" s="698" t="s">
        <v>5</v>
      </c>
      <c r="N13" s="699" t="s">
        <v>7603</v>
      </c>
      <c r="O13" s="388" t="s">
        <v>3570</v>
      </c>
      <c r="P13" s="700">
        <v>44.4820028585656</v>
      </c>
      <c r="Q13" s="700">
        <v>-87.926534726989104</v>
      </c>
      <c r="R13" s="683">
        <v>40</v>
      </c>
      <c r="S13" s="530"/>
      <c r="T13" s="694"/>
      <c r="U13" s="388" t="s">
        <v>3565</v>
      </c>
      <c r="V13" s="474" t="s">
        <v>3567</v>
      </c>
      <c r="W13" s="694" t="s">
        <v>3569</v>
      </c>
      <c r="X13" s="698" t="s">
        <v>1022</v>
      </c>
      <c r="Y13" s="698" t="s">
        <v>5</v>
      </c>
      <c r="Z13" s="491" t="s">
        <v>174</v>
      </c>
      <c r="AA13" s="690" t="s">
        <v>8126</v>
      </c>
      <c r="AB13" s="474" t="s">
        <v>3571</v>
      </c>
      <c r="AC13" s="694"/>
      <c r="AD13" s="389" t="s">
        <v>8437</v>
      </c>
      <c r="AE13" s="694"/>
      <c r="AF13" s="691">
        <f t="shared" si="1"/>
        <v>30</v>
      </c>
      <c r="AG13" s="388" t="s">
        <v>3572</v>
      </c>
      <c r="AH13" s="388" t="s">
        <v>3574</v>
      </c>
      <c r="AI13" s="388" t="s">
        <v>3573</v>
      </c>
      <c r="AJ13" s="474"/>
    </row>
    <row r="14" spans="1:117" s="704" customFormat="1" ht="90">
      <c r="A14" s="687">
        <v>7013</v>
      </c>
      <c r="B14" s="491" t="s">
        <v>176</v>
      </c>
      <c r="C14" s="491" t="s">
        <v>3483</v>
      </c>
      <c r="D14" s="474" t="s">
        <v>3575</v>
      </c>
      <c r="E14" s="491" t="s">
        <v>166</v>
      </c>
      <c r="F14" s="474" t="s">
        <v>3575</v>
      </c>
      <c r="G14" s="474" t="s">
        <v>3484</v>
      </c>
      <c r="H14" s="474" t="s">
        <v>3576</v>
      </c>
      <c r="I14" s="474" t="s">
        <v>3577</v>
      </c>
      <c r="J14" s="474" t="s">
        <v>3578</v>
      </c>
      <c r="K14" s="474" t="s">
        <v>1639</v>
      </c>
      <c r="L14" s="698" t="s">
        <v>1089</v>
      </c>
      <c r="M14" s="491" t="s">
        <v>5</v>
      </c>
      <c r="N14" s="698">
        <v>85741</v>
      </c>
      <c r="O14" s="491" t="s">
        <v>3579</v>
      </c>
      <c r="P14" s="689">
        <v>32.3326022203942</v>
      </c>
      <c r="Q14" s="689">
        <v>-111.056210373951</v>
      </c>
      <c r="R14" s="683">
        <v>133</v>
      </c>
      <c r="S14" s="530"/>
      <c r="T14" s="694"/>
      <c r="U14" s="694" t="s">
        <v>3575</v>
      </c>
      <c r="V14" s="474" t="s">
        <v>3577</v>
      </c>
      <c r="W14" s="694" t="s">
        <v>3580</v>
      </c>
      <c r="X14" s="698" t="s">
        <v>1089</v>
      </c>
      <c r="Y14" s="698" t="s">
        <v>5</v>
      </c>
      <c r="Z14" s="698"/>
      <c r="AA14" s="702"/>
      <c r="AB14" s="474" t="s">
        <v>3581</v>
      </c>
      <c r="AC14" s="694"/>
      <c r="AD14" s="474" t="s">
        <v>3582</v>
      </c>
      <c r="AE14" s="529" t="s">
        <v>3577</v>
      </c>
      <c r="AF14" s="691">
        <f t="shared" si="1"/>
        <v>23</v>
      </c>
      <c r="AG14" s="474"/>
      <c r="AH14" s="474"/>
      <c r="AI14" s="474"/>
      <c r="AJ14" s="474"/>
    </row>
    <row r="15" spans="1:117" s="704" customFormat="1" ht="90">
      <c r="A15" s="687">
        <v>7014</v>
      </c>
      <c r="B15" s="491" t="s">
        <v>176</v>
      </c>
      <c r="C15" s="491" t="s">
        <v>3483</v>
      </c>
      <c r="D15" s="474" t="s">
        <v>3583</v>
      </c>
      <c r="E15" s="491" t="s">
        <v>178</v>
      </c>
      <c r="F15" s="474" t="s">
        <v>3583</v>
      </c>
      <c r="G15" s="474" t="s">
        <v>3484</v>
      </c>
      <c r="H15" s="474" t="s">
        <v>3584</v>
      </c>
      <c r="I15" s="529" t="s">
        <v>3585</v>
      </c>
      <c r="J15" s="474" t="s">
        <v>3586</v>
      </c>
      <c r="K15" s="474" t="s">
        <v>3587</v>
      </c>
      <c r="L15" s="698" t="s">
        <v>444</v>
      </c>
      <c r="M15" s="491" t="s">
        <v>5</v>
      </c>
      <c r="N15" s="698">
        <v>48601</v>
      </c>
      <c r="O15" s="491" t="s">
        <v>3588</v>
      </c>
      <c r="P15" s="689">
        <v>43.400089163030898</v>
      </c>
      <c r="Q15" s="689">
        <v>-83.952280019004107</v>
      </c>
      <c r="R15" s="683">
        <v>986</v>
      </c>
      <c r="S15" s="530"/>
      <c r="T15" s="694"/>
      <c r="U15" s="694" t="s">
        <v>3583</v>
      </c>
      <c r="V15" s="529" t="s">
        <v>3585</v>
      </c>
      <c r="W15" s="694" t="s">
        <v>3587</v>
      </c>
      <c r="X15" s="698" t="s">
        <v>1022</v>
      </c>
      <c r="Y15" s="698" t="s">
        <v>5</v>
      </c>
      <c r="Z15" s="491" t="s">
        <v>174</v>
      </c>
      <c r="AA15" s="690">
        <v>45300</v>
      </c>
      <c r="AB15" s="389" t="s">
        <v>3589</v>
      </c>
      <c r="AC15" s="694"/>
      <c r="AD15" s="703" t="s">
        <v>3590</v>
      </c>
      <c r="AE15" s="529" t="s">
        <v>3585</v>
      </c>
      <c r="AF15" s="691">
        <f t="shared" si="1"/>
        <v>20</v>
      </c>
      <c r="AG15" s="694"/>
      <c r="AH15" s="694"/>
      <c r="AI15" s="694"/>
      <c r="AJ15" s="694"/>
    </row>
    <row r="16" spans="1:117" s="1165" customFormat="1" ht="120">
      <c r="A16" s="1143">
        <v>7015</v>
      </c>
      <c r="B16" s="1145" t="s">
        <v>176</v>
      </c>
      <c r="C16" s="1144" t="s">
        <v>3483</v>
      </c>
      <c r="D16" s="1144" t="s">
        <v>8922</v>
      </c>
      <c r="E16" s="1145" t="s">
        <v>178</v>
      </c>
      <c r="F16" s="1144" t="s">
        <v>8922</v>
      </c>
      <c r="G16" s="1144" t="s">
        <v>7662</v>
      </c>
      <c r="H16" s="1144" t="s">
        <v>3509</v>
      </c>
      <c r="I16" s="938" t="s">
        <v>8933</v>
      </c>
      <c r="J16" s="939" t="s">
        <v>8929</v>
      </c>
      <c r="K16" s="1144" t="s">
        <v>8930</v>
      </c>
      <c r="L16" s="1156" t="s">
        <v>314</v>
      </c>
      <c r="M16" s="1156" t="s">
        <v>5</v>
      </c>
      <c r="N16" s="1156">
        <v>37923</v>
      </c>
      <c r="O16" s="1145" t="s">
        <v>8931</v>
      </c>
      <c r="P16" s="1157">
        <v>35.920771453060702</v>
      </c>
      <c r="Q16" s="1157">
        <v>-84.083573215998797</v>
      </c>
      <c r="R16" s="1158">
        <v>12</v>
      </c>
      <c r="S16" s="1159"/>
      <c r="T16" s="1160"/>
      <c r="U16" s="1160" t="s">
        <v>8922</v>
      </c>
      <c r="V16" s="939" t="s">
        <v>8933</v>
      </c>
      <c r="W16" s="939" t="s">
        <v>8923</v>
      </c>
      <c r="X16" s="1156" t="s">
        <v>8924</v>
      </c>
      <c r="Y16" s="1156" t="s">
        <v>2218</v>
      </c>
      <c r="Z16" s="1145" t="s">
        <v>8245</v>
      </c>
      <c r="AA16" s="1161">
        <v>45688</v>
      </c>
      <c r="AB16" s="1162" t="s">
        <v>319</v>
      </c>
      <c r="AC16" s="1160"/>
      <c r="AD16" s="942" t="s">
        <v>9378</v>
      </c>
      <c r="AE16" s="1160"/>
      <c r="AF16" s="1163">
        <f t="shared" si="1"/>
        <v>29</v>
      </c>
      <c r="AG16" s="1160" t="s">
        <v>8926</v>
      </c>
      <c r="AH16" s="938" t="s">
        <v>8927</v>
      </c>
      <c r="AI16" s="1164" t="s">
        <v>8928</v>
      </c>
      <c r="AJ16" s="1160"/>
    </row>
    <row r="17" spans="1:36" s="704" customFormat="1" ht="90">
      <c r="A17" s="687">
        <v>7016</v>
      </c>
      <c r="B17" s="491" t="s">
        <v>176</v>
      </c>
      <c r="C17" s="491" t="s">
        <v>3483</v>
      </c>
      <c r="D17" s="474" t="s">
        <v>3591</v>
      </c>
      <c r="E17" s="491" t="s">
        <v>178</v>
      </c>
      <c r="F17" s="474" t="s">
        <v>3591</v>
      </c>
      <c r="G17" s="474" t="s">
        <v>3509</v>
      </c>
      <c r="H17" s="474" t="s">
        <v>3510</v>
      </c>
      <c r="I17" s="474" t="s">
        <v>3592</v>
      </c>
      <c r="J17" s="474" t="s">
        <v>3593</v>
      </c>
      <c r="K17" s="474" t="s">
        <v>499</v>
      </c>
      <c r="L17" s="491" t="s">
        <v>495</v>
      </c>
      <c r="M17" s="491" t="s">
        <v>5</v>
      </c>
      <c r="N17" s="491">
        <v>63123</v>
      </c>
      <c r="O17" s="491" t="s">
        <v>3594</v>
      </c>
      <c r="P17" s="689">
        <v>38.525190795696098</v>
      </c>
      <c r="Q17" s="689">
        <v>-90.332894315494698</v>
      </c>
      <c r="R17" s="683">
        <v>46</v>
      </c>
      <c r="S17" s="530"/>
      <c r="T17" s="694"/>
      <c r="U17" s="474" t="s">
        <v>3595</v>
      </c>
      <c r="V17" s="474" t="s">
        <v>3596</v>
      </c>
      <c r="W17" s="474" t="s">
        <v>3597</v>
      </c>
      <c r="X17" s="491" t="s">
        <v>3598</v>
      </c>
      <c r="Y17" s="491" t="s">
        <v>3599</v>
      </c>
      <c r="Z17" s="491" t="s">
        <v>174</v>
      </c>
      <c r="AA17" s="690">
        <v>44434</v>
      </c>
      <c r="AB17" s="474" t="s">
        <v>3600</v>
      </c>
      <c r="AC17" s="694"/>
      <c r="AD17" s="474" t="s">
        <v>3601</v>
      </c>
      <c r="AE17" s="529" t="s">
        <v>3602</v>
      </c>
      <c r="AF17" s="691">
        <f t="shared" si="1"/>
        <v>24</v>
      </c>
      <c r="AG17" s="474"/>
      <c r="AH17" s="474"/>
      <c r="AI17" s="474"/>
      <c r="AJ17" s="694"/>
    </row>
    <row r="18" spans="1:36" s="704" customFormat="1" ht="90">
      <c r="A18" s="687">
        <v>7017</v>
      </c>
      <c r="B18" s="491" t="s">
        <v>176</v>
      </c>
      <c r="C18" s="491" t="s">
        <v>3483</v>
      </c>
      <c r="D18" s="474" t="s">
        <v>3591</v>
      </c>
      <c r="E18" s="491" t="s">
        <v>178</v>
      </c>
      <c r="F18" s="474" t="s">
        <v>3591</v>
      </c>
      <c r="G18" s="474" t="s">
        <v>3509</v>
      </c>
      <c r="H18" s="474" t="s">
        <v>3564</v>
      </c>
      <c r="I18" s="474" t="s">
        <v>3592</v>
      </c>
      <c r="J18" s="474" t="s">
        <v>3593</v>
      </c>
      <c r="K18" s="474" t="s">
        <v>499</v>
      </c>
      <c r="L18" s="491" t="s">
        <v>495</v>
      </c>
      <c r="M18" s="491" t="s">
        <v>5</v>
      </c>
      <c r="N18" s="491">
        <v>63123</v>
      </c>
      <c r="O18" s="491" t="s">
        <v>3594</v>
      </c>
      <c r="P18" s="689">
        <v>38.525190795696098</v>
      </c>
      <c r="Q18" s="689">
        <v>-90.332894315494698</v>
      </c>
      <c r="R18" s="683">
        <v>46</v>
      </c>
      <c r="S18" s="530"/>
      <c r="T18" s="694"/>
      <c r="U18" s="474" t="s">
        <v>3595</v>
      </c>
      <c r="V18" s="474" t="s">
        <v>3596</v>
      </c>
      <c r="W18" s="474" t="s">
        <v>3597</v>
      </c>
      <c r="X18" s="491" t="s">
        <v>3598</v>
      </c>
      <c r="Y18" s="491" t="s">
        <v>3599</v>
      </c>
      <c r="Z18" s="491" t="s">
        <v>174</v>
      </c>
      <c r="AA18" s="690">
        <v>44434</v>
      </c>
      <c r="AB18" s="474" t="s">
        <v>3600</v>
      </c>
      <c r="AC18" s="694"/>
      <c r="AD18" s="474" t="s">
        <v>3601</v>
      </c>
      <c r="AE18" s="529" t="s">
        <v>3602</v>
      </c>
      <c r="AF18" s="691">
        <f t="shared" si="1"/>
        <v>24</v>
      </c>
      <c r="AG18" s="694"/>
      <c r="AH18" s="694"/>
      <c r="AI18" s="694"/>
      <c r="AJ18" s="694"/>
    </row>
    <row r="19" spans="1:36" s="704" customFormat="1" ht="60">
      <c r="A19" s="687">
        <v>7018</v>
      </c>
      <c r="B19" s="491" t="s">
        <v>176</v>
      </c>
      <c r="C19" s="491" t="s">
        <v>3483</v>
      </c>
      <c r="D19" s="474" t="s">
        <v>3603</v>
      </c>
      <c r="E19" s="491" t="s">
        <v>166</v>
      </c>
      <c r="F19" s="474" t="s">
        <v>3603</v>
      </c>
      <c r="G19" s="474" t="s">
        <v>3484</v>
      </c>
      <c r="H19" s="474" t="s">
        <v>3604</v>
      </c>
      <c r="I19" s="474" t="s">
        <v>3605</v>
      </c>
      <c r="J19" s="474" t="s">
        <v>3606</v>
      </c>
      <c r="K19" s="474" t="s">
        <v>3607</v>
      </c>
      <c r="L19" s="698" t="s">
        <v>190</v>
      </c>
      <c r="M19" s="491" t="s">
        <v>5</v>
      </c>
      <c r="N19" s="698">
        <v>27263</v>
      </c>
      <c r="O19" s="491" t="s">
        <v>3608</v>
      </c>
      <c r="P19" s="689">
        <v>35.938364351490897</v>
      </c>
      <c r="Q19" s="689">
        <v>-79.968418714329104</v>
      </c>
      <c r="R19" s="683"/>
      <c r="S19" s="530"/>
      <c r="T19" s="694"/>
      <c r="U19" s="694" t="s">
        <v>3603</v>
      </c>
      <c r="V19" s="694" t="s">
        <v>3605</v>
      </c>
      <c r="W19" s="694" t="s">
        <v>3609</v>
      </c>
      <c r="X19" s="698" t="s">
        <v>863</v>
      </c>
      <c r="Y19" s="698" t="s">
        <v>5</v>
      </c>
      <c r="Z19" s="698"/>
      <c r="AA19" s="702"/>
      <c r="AB19" s="474" t="s">
        <v>3610</v>
      </c>
      <c r="AC19" s="694"/>
      <c r="AD19" s="474" t="s">
        <v>3611</v>
      </c>
      <c r="AE19" s="529" t="s">
        <v>3605</v>
      </c>
      <c r="AF19" s="691">
        <f t="shared" si="1"/>
        <v>19</v>
      </c>
      <c r="AG19" s="694"/>
      <c r="AH19" s="694"/>
      <c r="AI19" s="694"/>
      <c r="AJ19" s="694"/>
    </row>
    <row r="20" spans="1:36" s="704" customFormat="1" ht="105">
      <c r="A20" s="687">
        <v>7019</v>
      </c>
      <c r="B20" s="491" t="s">
        <v>176</v>
      </c>
      <c r="C20" s="474" t="s">
        <v>3483</v>
      </c>
      <c r="D20" s="474" t="s">
        <v>3612</v>
      </c>
      <c r="E20" s="491" t="s">
        <v>166</v>
      </c>
      <c r="F20" s="474" t="s">
        <v>3612</v>
      </c>
      <c r="G20" s="389" t="s">
        <v>3547</v>
      </c>
      <c r="H20" s="474" t="s">
        <v>3613</v>
      </c>
      <c r="I20" s="474" t="s">
        <v>3614</v>
      </c>
      <c r="J20" s="474" t="s">
        <v>3615</v>
      </c>
      <c r="K20" s="474" t="s">
        <v>3616</v>
      </c>
      <c r="L20" s="491" t="s">
        <v>539</v>
      </c>
      <c r="M20" s="491" t="s">
        <v>5</v>
      </c>
      <c r="N20" s="491" t="s">
        <v>7604</v>
      </c>
      <c r="O20" s="491" t="s">
        <v>3617</v>
      </c>
      <c r="P20" s="689">
        <v>44.990735299820898</v>
      </c>
      <c r="Q20" s="689">
        <v>-93.447872547751899</v>
      </c>
      <c r="R20" s="993">
        <v>4</v>
      </c>
      <c r="S20" s="526">
        <v>0</v>
      </c>
      <c r="T20" s="474"/>
      <c r="U20" s="527" t="s">
        <v>3612</v>
      </c>
      <c r="V20" s="528" t="s">
        <v>3614</v>
      </c>
      <c r="W20" s="474" t="s">
        <v>3616</v>
      </c>
      <c r="X20" s="491" t="s">
        <v>539</v>
      </c>
      <c r="Y20" s="491" t="s">
        <v>5</v>
      </c>
      <c r="Z20" s="491" t="s">
        <v>174</v>
      </c>
      <c r="AA20" s="690">
        <v>45336</v>
      </c>
      <c r="AB20" s="474" t="s">
        <v>3552</v>
      </c>
      <c r="AC20" s="474"/>
      <c r="AD20" s="474" t="s">
        <v>3618</v>
      </c>
      <c r="AE20" s="528"/>
      <c r="AF20" s="691">
        <v>30</v>
      </c>
      <c r="AG20" s="694" t="s">
        <v>3619</v>
      </c>
      <c r="AH20" s="474" t="s">
        <v>3621</v>
      </c>
      <c r="AI20" s="694" t="s">
        <v>3620</v>
      </c>
      <c r="AJ20" s="694"/>
    </row>
    <row r="21" spans="1:36" s="704" customFormat="1" ht="90">
      <c r="A21" s="687">
        <v>7020</v>
      </c>
      <c r="B21" s="491" t="s">
        <v>176</v>
      </c>
      <c r="C21" s="491" t="s">
        <v>3483</v>
      </c>
      <c r="D21" s="474" t="s">
        <v>3622</v>
      </c>
      <c r="E21" s="491" t="s">
        <v>178</v>
      </c>
      <c r="F21" s="694" t="s">
        <v>3623</v>
      </c>
      <c r="G21" s="474" t="s">
        <v>3484</v>
      </c>
      <c r="H21" s="474" t="s">
        <v>3624</v>
      </c>
      <c r="I21" s="474" t="s">
        <v>3625</v>
      </c>
      <c r="J21" s="474" t="s">
        <v>3636</v>
      </c>
      <c r="K21" s="474" t="s">
        <v>1712</v>
      </c>
      <c r="L21" s="491" t="s">
        <v>1713</v>
      </c>
      <c r="M21" s="491" t="s">
        <v>5</v>
      </c>
      <c r="N21" s="698">
        <v>23452</v>
      </c>
      <c r="O21" s="491" t="s">
        <v>3637</v>
      </c>
      <c r="P21" s="689">
        <v>36.827109434501097</v>
      </c>
      <c r="Q21" s="689">
        <v>-76.064242989169301</v>
      </c>
      <c r="R21" s="687">
        <v>500</v>
      </c>
      <c r="S21" s="530"/>
      <c r="T21" s="694"/>
      <c r="U21" s="474" t="s">
        <v>3622</v>
      </c>
      <c r="V21" s="474" t="s">
        <v>3625</v>
      </c>
      <c r="W21" s="474" t="s">
        <v>3628</v>
      </c>
      <c r="X21" s="491" t="s">
        <v>3629</v>
      </c>
      <c r="Y21" s="491" t="s">
        <v>940</v>
      </c>
      <c r="Z21" s="491" t="s">
        <v>174</v>
      </c>
      <c r="AA21" s="690">
        <v>44426</v>
      </c>
      <c r="AB21" s="474" t="s">
        <v>3638</v>
      </c>
      <c r="AC21" s="694"/>
      <c r="AD21" s="474" t="s">
        <v>3630</v>
      </c>
      <c r="AE21" s="529" t="s">
        <v>3631</v>
      </c>
      <c r="AF21" s="691">
        <f t="shared" ref="AF21:AF52" si="2">IF(LEN(TRIM(AD21))=0,0,LEN(TRIM(AD21))-LEN(SUBSTITUTE(AD21," ",""))+1)</f>
        <v>21</v>
      </c>
      <c r="AG21" s="694"/>
      <c r="AH21" s="694"/>
      <c r="AI21" s="694"/>
      <c r="AJ21" s="694"/>
    </row>
    <row r="22" spans="1:36" s="704" customFormat="1" ht="90">
      <c r="A22" s="687">
        <v>7021</v>
      </c>
      <c r="B22" s="491" t="s">
        <v>176</v>
      </c>
      <c r="C22" s="491" t="s">
        <v>3483</v>
      </c>
      <c r="D22" s="474" t="s">
        <v>3622</v>
      </c>
      <c r="E22" s="491" t="s">
        <v>178</v>
      </c>
      <c r="F22" s="694" t="s">
        <v>3623</v>
      </c>
      <c r="G22" s="474" t="s">
        <v>3484</v>
      </c>
      <c r="H22" s="474" t="s">
        <v>3624</v>
      </c>
      <c r="I22" s="474" t="s">
        <v>3625</v>
      </c>
      <c r="J22" s="474" t="s">
        <v>3626</v>
      </c>
      <c r="K22" s="474" t="s">
        <v>1456</v>
      </c>
      <c r="L22" s="491" t="s">
        <v>771</v>
      </c>
      <c r="M22" s="491" t="s">
        <v>5</v>
      </c>
      <c r="N22" s="698">
        <v>78753</v>
      </c>
      <c r="O22" s="491" t="s">
        <v>3627</v>
      </c>
      <c r="P22" s="689">
        <v>30.412513791364301</v>
      </c>
      <c r="Q22" s="689">
        <v>-97.645902029821002</v>
      </c>
      <c r="R22" s="525"/>
      <c r="S22" s="530"/>
      <c r="T22" s="694"/>
      <c r="U22" s="474" t="s">
        <v>3622</v>
      </c>
      <c r="V22" s="474" t="s">
        <v>3625</v>
      </c>
      <c r="W22" s="474" t="s">
        <v>3628</v>
      </c>
      <c r="X22" s="491" t="s">
        <v>3629</v>
      </c>
      <c r="Y22" s="491" t="s">
        <v>940</v>
      </c>
      <c r="Z22" s="491" t="s">
        <v>174</v>
      </c>
      <c r="AA22" s="690">
        <v>44430</v>
      </c>
      <c r="AB22" s="474" t="s">
        <v>319</v>
      </c>
      <c r="AC22" s="694"/>
      <c r="AD22" s="474" t="s">
        <v>3630</v>
      </c>
      <c r="AE22" s="529" t="s">
        <v>3631</v>
      </c>
      <c r="AF22" s="691">
        <f t="shared" si="2"/>
        <v>21</v>
      </c>
      <c r="AG22" s="694"/>
      <c r="AH22" s="694"/>
      <c r="AI22" s="694"/>
      <c r="AJ22" s="694"/>
    </row>
    <row r="23" spans="1:36" s="704" customFormat="1" ht="90">
      <c r="A23" s="687">
        <v>7022</v>
      </c>
      <c r="B23" s="491" t="s">
        <v>176</v>
      </c>
      <c r="C23" s="491" t="s">
        <v>3483</v>
      </c>
      <c r="D23" s="474" t="s">
        <v>3622</v>
      </c>
      <c r="E23" s="491" t="s">
        <v>178</v>
      </c>
      <c r="F23" s="694" t="s">
        <v>3623</v>
      </c>
      <c r="G23" s="474" t="s">
        <v>3484</v>
      </c>
      <c r="H23" s="474" t="s">
        <v>3624</v>
      </c>
      <c r="I23" s="474" t="s">
        <v>3625</v>
      </c>
      <c r="J23" s="474" t="s">
        <v>3632</v>
      </c>
      <c r="K23" s="474" t="s">
        <v>3633</v>
      </c>
      <c r="L23" s="491" t="s">
        <v>3634</v>
      </c>
      <c r="M23" s="491" t="s">
        <v>5</v>
      </c>
      <c r="N23" s="698">
        <v>97230</v>
      </c>
      <c r="O23" s="491" t="s">
        <v>3635</v>
      </c>
      <c r="P23" s="689">
        <v>45.560321657416097</v>
      </c>
      <c r="Q23" s="689">
        <v>-122.526539758192</v>
      </c>
      <c r="R23" s="525"/>
      <c r="S23" s="530"/>
      <c r="T23" s="694"/>
      <c r="U23" s="474" t="s">
        <v>3622</v>
      </c>
      <c r="V23" s="474" t="s">
        <v>3625</v>
      </c>
      <c r="W23" s="474" t="s">
        <v>3628</v>
      </c>
      <c r="X23" s="491" t="s">
        <v>3629</v>
      </c>
      <c r="Y23" s="491" t="s">
        <v>940</v>
      </c>
      <c r="Z23" s="491" t="s">
        <v>174</v>
      </c>
      <c r="AA23" s="690">
        <v>44430</v>
      </c>
      <c r="AB23" s="474" t="s">
        <v>319</v>
      </c>
      <c r="AC23" s="694"/>
      <c r="AD23" s="474" t="s">
        <v>3630</v>
      </c>
      <c r="AE23" s="529" t="s">
        <v>3631</v>
      </c>
      <c r="AF23" s="691">
        <f t="shared" si="2"/>
        <v>21</v>
      </c>
      <c r="AG23" s="694"/>
      <c r="AH23" s="694"/>
      <c r="AI23" s="694"/>
      <c r="AJ23" s="694"/>
    </row>
    <row r="24" spans="1:36" s="1165" customFormat="1" ht="225">
      <c r="A24" s="1143">
        <v>7023</v>
      </c>
      <c r="B24" s="1143" t="s">
        <v>176</v>
      </c>
      <c r="C24" s="1144" t="s">
        <v>3483</v>
      </c>
      <c r="D24" s="1144" t="s">
        <v>8691</v>
      </c>
      <c r="E24" s="1145" t="s">
        <v>166</v>
      </c>
      <c r="F24" s="1144" t="s">
        <v>8692</v>
      </c>
      <c r="G24" s="1144" t="s">
        <v>8693</v>
      </c>
      <c r="H24" s="1144" t="s">
        <v>8694</v>
      </c>
      <c r="I24" s="1166" t="s">
        <v>8695</v>
      </c>
      <c r="J24" s="1144" t="s">
        <v>8696</v>
      </c>
      <c r="K24" s="1144" t="s">
        <v>8697</v>
      </c>
      <c r="L24" s="1145" t="s">
        <v>539</v>
      </c>
      <c r="M24" s="1145" t="s">
        <v>5</v>
      </c>
      <c r="N24" s="1145">
        <v>55369</v>
      </c>
      <c r="O24" s="1146" t="s">
        <v>8698</v>
      </c>
      <c r="P24" s="1147">
        <v>45.0670572344156</v>
      </c>
      <c r="Q24" s="1147">
        <v>-93.441451403856405</v>
      </c>
      <c r="R24" s="1148">
        <v>200</v>
      </c>
      <c r="S24" s="1149"/>
      <c r="T24" s="1150"/>
      <c r="U24" s="1167" t="s">
        <v>8699</v>
      </c>
      <c r="V24" s="1166" t="s">
        <v>8700</v>
      </c>
      <c r="W24" s="1144" t="s">
        <v>8701</v>
      </c>
      <c r="X24" s="1145" t="s">
        <v>2758</v>
      </c>
      <c r="Y24" s="1145" t="s">
        <v>940</v>
      </c>
      <c r="Z24" s="1145" t="s">
        <v>174</v>
      </c>
      <c r="AA24" s="1151">
        <v>45584</v>
      </c>
      <c r="AB24" s="1144" t="s">
        <v>8702</v>
      </c>
      <c r="AC24" s="1144" t="s">
        <v>8703</v>
      </c>
      <c r="AD24" s="1144" t="s">
        <v>9379</v>
      </c>
      <c r="AE24" s="1144"/>
      <c r="AF24" s="1145">
        <f t="shared" si="2"/>
        <v>27</v>
      </c>
      <c r="AG24" s="1152"/>
      <c r="AH24" s="1168"/>
      <c r="AI24" s="1152" t="s">
        <v>8698</v>
      </c>
      <c r="AJ24" s="1144" t="s">
        <v>8705</v>
      </c>
    </row>
    <row r="25" spans="1:36" s="704" customFormat="1" ht="45" customHeight="1">
      <c r="A25" s="687">
        <v>7024</v>
      </c>
      <c r="B25" s="491" t="s">
        <v>176</v>
      </c>
      <c r="C25" s="491" t="s">
        <v>3483</v>
      </c>
      <c r="D25" s="474" t="s">
        <v>3639</v>
      </c>
      <c r="E25" s="705" t="s">
        <v>166</v>
      </c>
      <c r="F25" s="474" t="s">
        <v>3639</v>
      </c>
      <c r="G25" s="474" t="s">
        <v>3509</v>
      </c>
      <c r="H25" s="694" t="s">
        <v>3640</v>
      </c>
      <c r="I25" s="706" t="s">
        <v>3641</v>
      </c>
      <c r="J25" s="706" t="s">
        <v>3642</v>
      </c>
      <c r="K25" s="706" t="s">
        <v>3643</v>
      </c>
      <c r="L25" s="698" t="s">
        <v>172</v>
      </c>
      <c r="M25" s="698" t="s">
        <v>5</v>
      </c>
      <c r="N25" s="698">
        <v>92618</v>
      </c>
      <c r="O25" s="698" t="s">
        <v>3644</v>
      </c>
      <c r="P25" s="694">
        <v>33.649189999999997</v>
      </c>
      <c r="Q25" s="694">
        <v>-117.71199</v>
      </c>
      <c r="R25" s="683">
        <v>15</v>
      </c>
      <c r="S25" s="530"/>
      <c r="T25" s="694"/>
      <c r="U25" s="694" t="s">
        <v>3639</v>
      </c>
      <c r="V25" s="388" t="s">
        <v>3641</v>
      </c>
      <c r="W25" s="694" t="s">
        <v>3645</v>
      </c>
      <c r="X25" s="698"/>
      <c r="Y25" s="698" t="s">
        <v>3646</v>
      </c>
      <c r="Z25" s="491" t="s">
        <v>174</v>
      </c>
      <c r="AA25" s="690">
        <v>44774</v>
      </c>
      <c r="AB25" s="474" t="s">
        <v>3647</v>
      </c>
      <c r="AC25" s="694"/>
      <c r="AD25" s="474" t="s">
        <v>3648</v>
      </c>
      <c r="AE25" s="474" t="s">
        <v>3649</v>
      </c>
      <c r="AF25" s="691">
        <f t="shared" si="2"/>
        <v>27</v>
      </c>
      <c r="AG25" s="694"/>
      <c r="AH25" s="694"/>
      <c r="AI25" s="694"/>
      <c r="AJ25" s="694"/>
    </row>
    <row r="26" spans="1:36" s="704" customFormat="1" ht="105">
      <c r="A26" s="687">
        <v>7025</v>
      </c>
      <c r="B26" s="491" t="s">
        <v>176</v>
      </c>
      <c r="C26" s="491" t="s">
        <v>3483</v>
      </c>
      <c r="D26" s="474" t="s">
        <v>3650</v>
      </c>
      <c r="E26" s="491" t="s">
        <v>166</v>
      </c>
      <c r="F26" s="474" t="s">
        <v>3651</v>
      </c>
      <c r="G26" s="474" t="s">
        <v>3509</v>
      </c>
      <c r="H26" s="474" t="s">
        <v>3652</v>
      </c>
      <c r="I26" s="474" t="s">
        <v>3653</v>
      </c>
      <c r="J26" s="474" t="s">
        <v>3654</v>
      </c>
      <c r="K26" s="474" t="s">
        <v>2224</v>
      </c>
      <c r="L26" s="491" t="s">
        <v>444</v>
      </c>
      <c r="M26" s="491" t="s">
        <v>5</v>
      </c>
      <c r="N26" s="491">
        <v>48326</v>
      </c>
      <c r="O26" s="491" t="s">
        <v>3655</v>
      </c>
      <c r="P26" s="689">
        <v>42.670516184275698</v>
      </c>
      <c r="Q26" s="689">
        <v>-83.242494459470393</v>
      </c>
      <c r="R26" s="687">
        <v>11</v>
      </c>
      <c r="S26" s="526"/>
      <c r="T26" s="474"/>
      <c r="U26" s="474" t="s">
        <v>3656</v>
      </c>
      <c r="V26" s="474" t="s">
        <v>3653</v>
      </c>
      <c r="W26" s="474" t="s">
        <v>3657</v>
      </c>
      <c r="X26" s="491" t="s">
        <v>444</v>
      </c>
      <c r="Y26" s="491" t="s">
        <v>5</v>
      </c>
      <c r="Z26" s="491" t="s">
        <v>174</v>
      </c>
      <c r="AA26" s="690">
        <v>44766</v>
      </c>
      <c r="AB26" s="474" t="s">
        <v>3658</v>
      </c>
      <c r="AC26" s="474" t="s">
        <v>3660</v>
      </c>
      <c r="AD26" s="474" t="s">
        <v>3659</v>
      </c>
      <c r="AE26" s="529" t="s">
        <v>3661</v>
      </c>
      <c r="AF26" s="691">
        <f t="shared" si="2"/>
        <v>27</v>
      </c>
      <c r="AG26" s="694"/>
      <c r="AH26" s="694"/>
      <c r="AI26" s="694"/>
      <c r="AJ26" s="694"/>
    </row>
    <row r="27" spans="1:36" s="704" customFormat="1" ht="75">
      <c r="A27" s="687">
        <v>7026</v>
      </c>
      <c r="B27" s="491" t="s">
        <v>176</v>
      </c>
      <c r="C27" s="491" t="s">
        <v>3483</v>
      </c>
      <c r="D27" s="474" t="s">
        <v>3662</v>
      </c>
      <c r="E27" s="491" t="s">
        <v>166</v>
      </c>
      <c r="F27" s="474" t="s">
        <v>3663</v>
      </c>
      <c r="G27" s="474" t="s">
        <v>3484</v>
      </c>
      <c r="H27" s="474" t="s">
        <v>3664</v>
      </c>
      <c r="I27" s="474" t="s">
        <v>3665</v>
      </c>
      <c r="J27" s="474" t="s">
        <v>3666</v>
      </c>
      <c r="K27" s="474" t="s">
        <v>3667</v>
      </c>
      <c r="L27" s="491" t="s">
        <v>3668</v>
      </c>
      <c r="M27" s="491" t="s">
        <v>5</v>
      </c>
      <c r="N27" s="491">
        <v>13069</v>
      </c>
      <c r="O27" s="491" t="s">
        <v>3669</v>
      </c>
      <c r="P27" s="689">
        <v>43.327447677849598</v>
      </c>
      <c r="Q27" s="689">
        <v>-76.418482088319607</v>
      </c>
      <c r="R27" s="525">
        <v>100</v>
      </c>
      <c r="S27" s="526"/>
      <c r="T27" s="474"/>
      <c r="U27" s="474" t="s">
        <v>3662</v>
      </c>
      <c r="V27" s="474" t="s">
        <v>3665</v>
      </c>
      <c r="W27" s="474" t="s">
        <v>3670</v>
      </c>
      <c r="X27" s="491" t="s">
        <v>2568</v>
      </c>
      <c r="Y27" s="491" t="s">
        <v>5</v>
      </c>
      <c r="Z27" s="491" t="s">
        <v>174</v>
      </c>
      <c r="AA27" s="690">
        <v>44930</v>
      </c>
      <c r="AB27" s="474" t="s">
        <v>319</v>
      </c>
      <c r="AC27" s="474"/>
      <c r="AD27" s="389" t="s">
        <v>3671</v>
      </c>
      <c r="AE27" s="528" t="s">
        <v>319</v>
      </c>
      <c r="AF27" s="691">
        <f t="shared" si="2"/>
        <v>24</v>
      </c>
      <c r="AG27" s="694" t="s">
        <v>3672</v>
      </c>
      <c r="AH27" s="707" t="s">
        <v>3674</v>
      </c>
      <c r="AI27" s="694" t="s">
        <v>3673</v>
      </c>
      <c r="AJ27" s="694"/>
    </row>
    <row r="28" spans="1:36" s="704" customFormat="1" ht="90">
      <c r="A28" s="687">
        <v>7027</v>
      </c>
      <c r="B28" s="491" t="s">
        <v>176</v>
      </c>
      <c r="C28" s="491" t="s">
        <v>3483</v>
      </c>
      <c r="D28" s="474" t="s">
        <v>3675</v>
      </c>
      <c r="E28" s="491" t="s">
        <v>178</v>
      </c>
      <c r="F28" s="474" t="s">
        <v>3675</v>
      </c>
      <c r="G28" s="474" t="s">
        <v>3509</v>
      </c>
      <c r="H28" s="474" t="s">
        <v>3510</v>
      </c>
      <c r="I28" s="474" t="s">
        <v>3677</v>
      </c>
      <c r="J28" s="474" t="s">
        <v>3678</v>
      </c>
      <c r="K28" s="474" t="s">
        <v>3679</v>
      </c>
      <c r="L28" s="698" t="s">
        <v>2568</v>
      </c>
      <c r="M28" s="491" t="s">
        <v>5</v>
      </c>
      <c r="N28" s="698" t="s">
        <v>4444</v>
      </c>
      <c r="O28" s="491" t="s">
        <v>3680</v>
      </c>
      <c r="P28" s="689">
        <v>41.295038160485703</v>
      </c>
      <c r="Q28" s="689">
        <v>-73.079763566280207</v>
      </c>
      <c r="R28" s="683">
        <v>12</v>
      </c>
      <c r="S28" s="530"/>
      <c r="T28" s="694"/>
      <c r="U28" s="694" t="s">
        <v>3681</v>
      </c>
      <c r="V28" s="694" t="s">
        <v>3677</v>
      </c>
      <c r="W28" s="694" t="s">
        <v>3682</v>
      </c>
      <c r="X28" s="698" t="s">
        <v>2824</v>
      </c>
      <c r="Y28" s="698" t="s">
        <v>940</v>
      </c>
      <c r="Z28" s="698" t="s">
        <v>174</v>
      </c>
      <c r="AA28" s="702">
        <v>44435</v>
      </c>
      <c r="AB28" s="474" t="s">
        <v>319</v>
      </c>
      <c r="AC28" s="694"/>
      <c r="AD28" s="474" t="s">
        <v>3689</v>
      </c>
      <c r="AE28" s="529" t="s">
        <v>3685</v>
      </c>
      <c r="AF28" s="691">
        <f t="shared" si="2"/>
        <v>26</v>
      </c>
      <c r="AG28" s="694"/>
      <c r="AH28" s="694"/>
      <c r="AI28" s="694"/>
      <c r="AJ28" s="694"/>
    </row>
    <row r="29" spans="1:36" s="704" customFormat="1" ht="90">
      <c r="A29" s="687">
        <v>7028</v>
      </c>
      <c r="B29" s="491" t="s">
        <v>176</v>
      </c>
      <c r="C29" s="491" t="s">
        <v>3483</v>
      </c>
      <c r="D29" s="474" t="s">
        <v>3675</v>
      </c>
      <c r="E29" s="491" t="s">
        <v>178</v>
      </c>
      <c r="F29" s="474" t="s">
        <v>3675</v>
      </c>
      <c r="G29" s="474" t="s">
        <v>3484</v>
      </c>
      <c r="H29" s="474" t="s">
        <v>3676</v>
      </c>
      <c r="I29" s="474" t="s">
        <v>3677</v>
      </c>
      <c r="J29" s="474" t="s">
        <v>3678</v>
      </c>
      <c r="K29" s="474" t="s">
        <v>3679</v>
      </c>
      <c r="L29" s="698" t="s">
        <v>2568</v>
      </c>
      <c r="M29" s="491" t="s">
        <v>5</v>
      </c>
      <c r="N29" s="698" t="s">
        <v>4444</v>
      </c>
      <c r="O29" s="491" t="s">
        <v>3680</v>
      </c>
      <c r="P29" s="689">
        <v>41.295038160485703</v>
      </c>
      <c r="Q29" s="689">
        <v>-73.079763566280207</v>
      </c>
      <c r="R29" s="683">
        <v>12</v>
      </c>
      <c r="S29" s="530"/>
      <c r="T29" s="694"/>
      <c r="U29" s="694" t="s">
        <v>3681</v>
      </c>
      <c r="V29" s="694" t="s">
        <v>3677</v>
      </c>
      <c r="W29" s="694" t="s">
        <v>3682</v>
      </c>
      <c r="X29" s="698" t="s">
        <v>2824</v>
      </c>
      <c r="Y29" s="698" t="s">
        <v>940</v>
      </c>
      <c r="Z29" s="698" t="s">
        <v>174</v>
      </c>
      <c r="AA29" s="702">
        <v>44773</v>
      </c>
      <c r="AB29" s="474" t="s">
        <v>3683</v>
      </c>
      <c r="AC29" s="694"/>
      <c r="AD29" s="474" t="s">
        <v>3684</v>
      </c>
      <c r="AE29" s="529" t="s">
        <v>3685</v>
      </c>
      <c r="AF29" s="691">
        <f t="shared" si="2"/>
        <v>26</v>
      </c>
      <c r="AG29" s="694"/>
      <c r="AH29" s="694"/>
      <c r="AI29" s="694"/>
      <c r="AJ29" s="694"/>
    </row>
    <row r="30" spans="1:36" s="704" customFormat="1" ht="90">
      <c r="A30" s="687">
        <v>7029</v>
      </c>
      <c r="B30" s="491" t="s">
        <v>176</v>
      </c>
      <c r="C30" s="491" t="s">
        <v>3483</v>
      </c>
      <c r="D30" s="474" t="s">
        <v>3675</v>
      </c>
      <c r="E30" s="491" t="s">
        <v>178</v>
      </c>
      <c r="F30" s="474" t="s">
        <v>3675</v>
      </c>
      <c r="G30" s="474" t="s">
        <v>3484</v>
      </c>
      <c r="H30" s="474" t="s">
        <v>3686</v>
      </c>
      <c r="I30" s="474" t="s">
        <v>3677</v>
      </c>
      <c r="J30" s="474" t="s">
        <v>3678</v>
      </c>
      <c r="K30" s="474" t="s">
        <v>3679</v>
      </c>
      <c r="L30" s="698" t="s">
        <v>2568</v>
      </c>
      <c r="M30" s="491" t="s">
        <v>5</v>
      </c>
      <c r="N30" s="698" t="s">
        <v>4444</v>
      </c>
      <c r="O30" s="491" t="s">
        <v>3680</v>
      </c>
      <c r="P30" s="689">
        <v>41.295038160485703</v>
      </c>
      <c r="Q30" s="689">
        <v>-73.079763566280207</v>
      </c>
      <c r="R30" s="683">
        <v>12</v>
      </c>
      <c r="S30" s="530"/>
      <c r="T30" s="694"/>
      <c r="U30" s="694" t="s">
        <v>3681</v>
      </c>
      <c r="V30" s="694" t="s">
        <v>3677</v>
      </c>
      <c r="W30" s="694" t="s">
        <v>3682</v>
      </c>
      <c r="X30" s="698" t="s">
        <v>2824</v>
      </c>
      <c r="Y30" s="698" t="s">
        <v>940</v>
      </c>
      <c r="Z30" s="698" t="s">
        <v>174</v>
      </c>
      <c r="AA30" s="702">
        <v>44773</v>
      </c>
      <c r="AB30" s="474" t="s">
        <v>3683</v>
      </c>
      <c r="AC30" s="694"/>
      <c r="AD30" s="474" t="s">
        <v>3684</v>
      </c>
      <c r="AE30" s="529" t="s">
        <v>3685</v>
      </c>
      <c r="AF30" s="691">
        <f t="shared" si="2"/>
        <v>26</v>
      </c>
      <c r="AG30" s="694"/>
      <c r="AH30" s="694"/>
      <c r="AI30" s="694"/>
      <c r="AJ30" s="694"/>
    </row>
    <row r="31" spans="1:36" s="704" customFormat="1" ht="90">
      <c r="A31" s="687">
        <v>7030</v>
      </c>
      <c r="B31" s="491" t="s">
        <v>176</v>
      </c>
      <c r="C31" s="491" t="s">
        <v>3483</v>
      </c>
      <c r="D31" s="474" t="s">
        <v>3675</v>
      </c>
      <c r="E31" s="491" t="s">
        <v>178</v>
      </c>
      <c r="F31" s="474" t="s">
        <v>3675</v>
      </c>
      <c r="G31" s="474" t="s">
        <v>3484</v>
      </c>
      <c r="H31" s="474" t="s">
        <v>3687</v>
      </c>
      <c r="I31" s="474" t="s">
        <v>3677</v>
      </c>
      <c r="J31" s="474" t="s">
        <v>3678</v>
      </c>
      <c r="K31" s="474" t="s">
        <v>3679</v>
      </c>
      <c r="L31" s="698" t="s">
        <v>2568</v>
      </c>
      <c r="M31" s="491" t="s">
        <v>5</v>
      </c>
      <c r="N31" s="698" t="s">
        <v>4444</v>
      </c>
      <c r="O31" s="491" t="s">
        <v>3680</v>
      </c>
      <c r="P31" s="689">
        <v>41.295038160485703</v>
      </c>
      <c r="Q31" s="689">
        <v>-73.079763566280207</v>
      </c>
      <c r="R31" s="683">
        <v>12</v>
      </c>
      <c r="S31" s="530"/>
      <c r="T31" s="694"/>
      <c r="U31" s="694" t="s">
        <v>3681</v>
      </c>
      <c r="V31" s="694" t="s">
        <v>3677</v>
      </c>
      <c r="W31" s="694" t="s">
        <v>3682</v>
      </c>
      <c r="X31" s="698" t="s">
        <v>2824</v>
      </c>
      <c r="Y31" s="698" t="s">
        <v>940</v>
      </c>
      <c r="Z31" s="698" t="s">
        <v>174</v>
      </c>
      <c r="AA31" s="702">
        <v>44773</v>
      </c>
      <c r="AB31" s="474" t="s">
        <v>3683</v>
      </c>
      <c r="AC31" s="694"/>
      <c r="AD31" s="474" t="s">
        <v>3684</v>
      </c>
      <c r="AE31" s="529" t="s">
        <v>3685</v>
      </c>
      <c r="AF31" s="691">
        <f t="shared" si="2"/>
        <v>26</v>
      </c>
      <c r="AG31" s="694"/>
      <c r="AH31" s="694"/>
      <c r="AI31" s="694"/>
      <c r="AJ31" s="694"/>
    </row>
    <row r="32" spans="1:36" s="704" customFormat="1" ht="120" customHeight="1">
      <c r="A32" s="687">
        <v>7031</v>
      </c>
      <c r="B32" s="491" t="s">
        <v>176</v>
      </c>
      <c r="C32" s="491" t="s">
        <v>3483</v>
      </c>
      <c r="D32" s="474" t="s">
        <v>3675</v>
      </c>
      <c r="E32" s="491" t="s">
        <v>178</v>
      </c>
      <c r="F32" s="474" t="s">
        <v>3675</v>
      </c>
      <c r="G32" s="474" t="s">
        <v>3484</v>
      </c>
      <c r="H32" s="474" t="s">
        <v>3688</v>
      </c>
      <c r="I32" s="474" t="s">
        <v>3677</v>
      </c>
      <c r="J32" s="474" t="s">
        <v>3678</v>
      </c>
      <c r="K32" s="474" t="s">
        <v>3679</v>
      </c>
      <c r="L32" s="698" t="s">
        <v>2568</v>
      </c>
      <c r="M32" s="491" t="s">
        <v>5</v>
      </c>
      <c r="N32" s="698" t="s">
        <v>4444</v>
      </c>
      <c r="O32" s="491" t="s">
        <v>3680</v>
      </c>
      <c r="P32" s="689">
        <v>41.295038160485703</v>
      </c>
      <c r="Q32" s="689">
        <v>-73.079763566280207</v>
      </c>
      <c r="R32" s="683">
        <v>12</v>
      </c>
      <c r="S32" s="530"/>
      <c r="T32" s="694"/>
      <c r="U32" s="694" t="s">
        <v>3681</v>
      </c>
      <c r="V32" s="694" t="s">
        <v>3677</v>
      </c>
      <c r="W32" s="694" t="s">
        <v>3682</v>
      </c>
      <c r="X32" s="698" t="s">
        <v>2824</v>
      </c>
      <c r="Y32" s="698" t="s">
        <v>940</v>
      </c>
      <c r="Z32" s="698" t="s">
        <v>174</v>
      </c>
      <c r="AA32" s="702">
        <v>44773</v>
      </c>
      <c r="AB32" s="474" t="s">
        <v>3683</v>
      </c>
      <c r="AC32" s="694"/>
      <c r="AD32" s="474" t="s">
        <v>3689</v>
      </c>
      <c r="AE32" s="529" t="s">
        <v>3685</v>
      </c>
      <c r="AF32" s="691">
        <f t="shared" si="2"/>
        <v>26</v>
      </c>
      <c r="AG32" s="694"/>
      <c r="AH32" s="694"/>
      <c r="AI32" s="694"/>
      <c r="AJ32" s="694"/>
    </row>
    <row r="33" spans="1:36" s="704" customFormat="1" ht="90">
      <c r="A33" s="687">
        <v>7032</v>
      </c>
      <c r="B33" s="491" t="s">
        <v>176</v>
      </c>
      <c r="C33" s="491" t="s">
        <v>3483</v>
      </c>
      <c r="D33" s="474" t="s">
        <v>3675</v>
      </c>
      <c r="E33" s="491" t="s">
        <v>178</v>
      </c>
      <c r="F33" s="474" t="s">
        <v>3675</v>
      </c>
      <c r="G33" s="474" t="s">
        <v>3484</v>
      </c>
      <c r="H33" s="474" t="s">
        <v>3690</v>
      </c>
      <c r="I33" s="474" t="s">
        <v>3677</v>
      </c>
      <c r="J33" s="474" t="s">
        <v>3678</v>
      </c>
      <c r="K33" s="474" t="s">
        <v>3679</v>
      </c>
      <c r="L33" s="698" t="s">
        <v>2568</v>
      </c>
      <c r="M33" s="491" t="s">
        <v>5</v>
      </c>
      <c r="N33" s="698" t="s">
        <v>4444</v>
      </c>
      <c r="O33" s="491" t="s">
        <v>3680</v>
      </c>
      <c r="P33" s="689">
        <v>41.295038160485703</v>
      </c>
      <c r="Q33" s="689">
        <v>-73.079763566280207</v>
      </c>
      <c r="R33" s="683">
        <v>12</v>
      </c>
      <c r="S33" s="530"/>
      <c r="T33" s="694"/>
      <c r="U33" s="694" t="s">
        <v>3681</v>
      </c>
      <c r="V33" s="694" t="s">
        <v>3677</v>
      </c>
      <c r="W33" s="694" t="s">
        <v>3682</v>
      </c>
      <c r="X33" s="698" t="s">
        <v>2824</v>
      </c>
      <c r="Y33" s="698" t="s">
        <v>940</v>
      </c>
      <c r="Z33" s="698" t="s">
        <v>174</v>
      </c>
      <c r="AA33" s="702">
        <v>44773</v>
      </c>
      <c r="AB33" s="474" t="s">
        <v>3683</v>
      </c>
      <c r="AC33" s="694"/>
      <c r="AD33" s="474" t="s">
        <v>3684</v>
      </c>
      <c r="AE33" s="529" t="s">
        <v>3685</v>
      </c>
      <c r="AF33" s="691">
        <f t="shared" si="2"/>
        <v>26</v>
      </c>
      <c r="AG33" s="694"/>
      <c r="AH33" s="694"/>
      <c r="AI33" s="694"/>
      <c r="AJ33" s="694"/>
    </row>
    <row r="34" spans="1:36" s="704" customFormat="1" ht="81" customHeight="1">
      <c r="A34" s="687">
        <v>7033</v>
      </c>
      <c r="B34" s="491" t="s">
        <v>176</v>
      </c>
      <c r="C34" s="491" t="s">
        <v>3483</v>
      </c>
      <c r="D34" s="474" t="s">
        <v>3675</v>
      </c>
      <c r="E34" s="491" t="s">
        <v>178</v>
      </c>
      <c r="F34" s="474" t="s">
        <v>3675</v>
      </c>
      <c r="G34" s="474" t="s">
        <v>3484</v>
      </c>
      <c r="H34" s="474" t="s">
        <v>3624</v>
      </c>
      <c r="I34" s="474" t="s">
        <v>3677</v>
      </c>
      <c r="J34" s="474" t="s">
        <v>3678</v>
      </c>
      <c r="K34" s="474" t="s">
        <v>3679</v>
      </c>
      <c r="L34" s="698" t="s">
        <v>2568</v>
      </c>
      <c r="M34" s="491" t="s">
        <v>5</v>
      </c>
      <c r="N34" s="698" t="s">
        <v>4444</v>
      </c>
      <c r="O34" s="491" t="s">
        <v>3680</v>
      </c>
      <c r="P34" s="689">
        <v>41.295038160485703</v>
      </c>
      <c r="Q34" s="689">
        <v>-73.079763566280207</v>
      </c>
      <c r="R34" s="683">
        <v>12</v>
      </c>
      <c r="S34" s="530"/>
      <c r="T34" s="694"/>
      <c r="U34" s="694" t="s">
        <v>3681</v>
      </c>
      <c r="V34" s="694" t="s">
        <v>3677</v>
      </c>
      <c r="W34" s="694" t="s">
        <v>3682</v>
      </c>
      <c r="X34" s="698" t="s">
        <v>2824</v>
      </c>
      <c r="Y34" s="698" t="s">
        <v>940</v>
      </c>
      <c r="Z34" s="698" t="s">
        <v>174</v>
      </c>
      <c r="AA34" s="702">
        <v>44773</v>
      </c>
      <c r="AB34" s="474" t="s">
        <v>3683</v>
      </c>
      <c r="AC34" s="694"/>
      <c r="AD34" s="474" t="s">
        <v>3689</v>
      </c>
      <c r="AE34" s="529" t="s">
        <v>3685</v>
      </c>
      <c r="AF34" s="691">
        <f t="shared" si="2"/>
        <v>26</v>
      </c>
      <c r="AG34" s="694"/>
      <c r="AH34" s="694"/>
      <c r="AI34" s="694"/>
      <c r="AJ34" s="694"/>
    </row>
    <row r="35" spans="1:36" s="704" customFormat="1" ht="129.75" customHeight="1">
      <c r="A35" s="687">
        <v>7034</v>
      </c>
      <c r="B35" s="491" t="s">
        <v>176</v>
      </c>
      <c r="C35" s="491" t="s">
        <v>3483</v>
      </c>
      <c r="D35" s="474" t="s">
        <v>3675</v>
      </c>
      <c r="E35" s="491" t="s">
        <v>178</v>
      </c>
      <c r="F35" s="474" t="s">
        <v>3675</v>
      </c>
      <c r="G35" s="474" t="s">
        <v>3484</v>
      </c>
      <c r="H35" s="474" t="s">
        <v>3691</v>
      </c>
      <c r="I35" s="474" t="s">
        <v>3677</v>
      </c>
      <c r="J35" s="474" t="s">
        <v>3678</v>
      </c>
      <c r="K35" s="474" t="s">
        <v>3679</v>
      </c>
      <c r="L35" s="698" t="s">
        <v>2568</v>
      </c>
      <c r="M35" s="491" t="s">
        <v>5</v>
      </c>
      <c r="N35" s="698" t="s">
        <v>4444</v>
      </c>
      <c r="O35" s="491" t="s">
        <v>3680</v>
      </c>
      <c r="P35" s="689">
        <v>41.295038160485703</v>
      </c>
      <c r="Q35" s="689">
        <v>-73.079763566280207</v>
      </c>
      <c r="R35" s="683">
        <v>12</v>
      </c>
      <c r="S35" s="530"/>
      <c r="T35" s="694"/>
      <c r="U35" s="694" t="s">
        <v>3681</v>
      </c>
      <c r="V35" s="694" t="s">
        <v>3677</v>
      </c>
      <c r="W35" s="694" t="s">
        <v>3682</v>
      </c>
      <c r="X35" s="698" t="s">
        <v>2824</v>
      </c>
      <c r="Y35" s="698" t="s">
        <v>940</v>
      </c>
      <c r="Z35" s="698" t="s">
        <v>174</v>
      </c>
      <c r="AA35" s="702">
        <v>44773</v>
      </c>
      <c r="AB35" s="474" t="s">
        <v>3683</v>
      </c>
      <c r="AC35" s="694"/>
      <c r="AD35" s="474" t="s">
        <v>3689</v>
      </c>
      <c r="AE35" s="529" t="s">
        <v>3685</v>
      </c>
      <c r="AF35" s="691">
        <f t="shared" si="2"/>
        <v>26</v>
      </c>
      <c r="AG35" s="694"/>
      <c r="AH35" s="694"/>
      <c r="AI35" s="694"/>
      <c r="AJ35" s="694"/>
    </row>
    <row r="36" spans="1:36" s="704" customFormat="1" ht="123" customHeight="1">
      <c r="A36" s="687">
        <v>7035</v>
      </c>
      <c r="B36" s="491" t="s">
        <v>176</v>
      </c>
      <c r="C36" s="474" t="s">
        <v>3483</v>
      </c>
      <c r="D36" s="388" t="s">
        <v>3692</v>
      </c>
      <c r="E36" s="491" t="s">
        <v>178</v>
      </c>
      <c r="F36" s="388" t="s">
        <v>3692</v>
      </c>
      <c r="G36" s="389" t="s">
        <v>3484</v>
      </c>
      <c r="H36" s="389" t="s">
        <v>3693</v>
      </c>
      <c r="I36" s="474" t="s">
        <v>3694</v>
      </c>
      <c r="J36" s="388" t="s">
        <v>3695</v>
      </c>
      <c r="K36" s="388" t="s">
        <v>3696</v>
      </c>
      <c r="L36" s="698" t="s">
        <v>539</v>
      </c>
      <c r="M36" s="698" t="s">
        <v>5</v>
      </c>
      <c r="N36" s="699" t="s">
        <v>7605</v>
      </c>
      <c r="O36" s="388" t="s">
        <v>3697</v>
      </c>
      <c r="P36" s="700">
        <v>44.8342187020342</v>
      </c>
      <c r="Q36" s="700">
        <v>-93.297224415340494</v>
      </c>
      <c r="R36" s="683">
        <v>20</v>
      </c>
      <c r="S36" s="530"/>
      <c r="T36" s="694"/>
      <c r="U36" s="388" t="s">
        <v>3692</v>
      </c>
      <c r="V36" s="474" t="s">
        <v>3698</v>
      </c>
      <c r="W36" s="388" t="s">
        <v>3696</v>
      </c>
      <c r="X36" s="698" t="s">
        <v>539</v>
      </c>
      <c r="Y36" s="698" t="s">
        <v>5</v>
      </c>
      <c r="Z36" s="491" t="s">
        <v>174</v>
      </c>
      <c r="AA36" s="690">
        <v>45412</v>
      </c>
      <c r="AB36" s="474" t="s">
        <v>3699</v>
      </c>
      <c r="AC36" s="694"/>
      <c r="AD36" s="389" t="s">
        <v>3700</v>
      </c>
      <c r="AE36" s="474" t="s">
        <v>3698</v>
      </c>
      <c r="AF36" s="691">
        <f t="shared" si="2"/>
        <v>28</v>
      </c>
      <c r="AG36" s="388" t="s">
        <v>3701</v>
      </c>
      <c r="AH36" s="388" t="s">
        <v>3703</v>
      </c>
      <c r="AI36" s="388" t="s">
        <v>3702</v>
      </c>
      <c r="AJ36" s="694"/>
    </row>
    <row r="37" spans="1:36" s="704" customFormat="1" ht="203.1" customHeight="1">
      <c r="A37" s="687">
        <v>7036</v>
      </c>
      <c r="B37" s="491" t="s">
        <v>176</v>
      </c>
      <c r="C37" s="491" t="s">
        <v>3483</v>
      </c>
      <c r="D37" s="474" t="s">
        <v>3704</v>
      </c>
      <c r="E37" s="491" t="s">
        <v>166</v>
      </c>
      <c r="F37" s="474" t="s">
        <v>3705</v>
      </c>
      <c r="G37" s="474" t="s">
        <v>3484</v>
      </c>
      <c r="H37" s="474" t="s">
        <v>3706</v>
      </c>
      <c r="I37" s="474" t="s">
        <v>3707</v>
      </c>
      <c r="J37" s="474" t="s">
        <v>3708</v>
      </c>
      <c r="K37" s="474" t="s">
        <v>1893</v>
      </c>
      <c r="L37" s="491" t="s">
        <v>190</v>
      </c>
      <c r="M37" s="491" t="s">
        <v>5</v>
      </c>
      <c r="N37" s="491">
        <v>27560</v>
      </c>
      <c r="O37" s="491" t="s">
        <v>3709</v>
      </c>
      <c r="P37" s="689">
        <v>35.8284107707915</v>
      </c>
      <c r="Q37" s="689">
        <v>-78.821617204542093</v>
      </c>
      <c r="R37" s="526"/>
      <c r="S37" s="474"/>
      <c r="T37" s="474"/>
      <c r="U37" s="474" t="s">
        <v>3710</v>
      </c>
      <c r="V37" s="474" t="s">
        <v>3707</v>
      </c>
      <c r="W37" s="474" t="s">
        <v>1893</v>
      </c>
      <c r="X37" s="491" t="s">
        <v>190</v>
      </c>
      <c r="Y37" s="491" t="s">
        <v>5</v>
      </c>
      <c r="Z37" s="491" t="s">
        <v>174</v>
      </c>
      <c r="AA37" s="690">
        <v>44801</v>
      </c>
      <c r="AB37" s="474" t="s">
        <v>3711</v>
      </c>
      <c r="AC37" s="474"/>
      <c r="AD37" s="474" t="s">
        <v>3712</v>
      </c>
      <c r="AE37" s="529" t="s">
        <v>3707</v>
      </c>
      <c r="AF37" s="691">
        <f t="shared" si="2"/>
        <v>16</v>
      </c>
      <c r="AG37" s="694"/>
      <c r="AH37" s="694"/>
      <c r="AI37" s="694"/>
      <c r="AJ37" s="694"/>
    </row>
    <row r="38" spans="1:36" s="704" customFormat="1" ht="114" customHeight="1">
      <c r="A38" s="687">
        <v>7037</v>
      </c>
      <c r="B38" s="491" t="s">
        <v>176</v>
      </c>
      <c r="C38" s="491" t="s">
        <v>3483</v>
      </c>
      <c r="D38" s="474" t="s">
        <v>3713</v>
      </c>
      <c r="E38" s="491" t="s">
        <v>178</v>
      </c>
      <c r="F38" s="474" t="s">
        <v>3714</v>
      </c>
      <c r="G38" s="474" t="s">
        <v>3509</v>
      </c>
      <c r="H38" s="474" t="s">
        <v>3715</v>
      </c>
      <c r="I38" s="474" t="s">
        <v>3716</v>
      </c>
      <c r="J38" s="474" t="s">
        <v>3717</v>
      </c>
      <c r="K38" s="474" t="s">
        <v>3718</v>
      </c>
      <c r="L38" s="491" t="s">
        <v>444</v>
      </c>
      <c r="M38" s="491" t="s">
        <v>5</v>
      </c>
      <c r="N38" s="491">
        <v>48360</v>
      </c>
      <c r="O38" s="491"/>
      <c r="P38" s="689">
        <v>42.727176200754897</v>
      </c>
      <c r="Q38" s="689">
        <v>-83.2437039332615</v>
      </c>
      <c r="R38" s="525">
        <v>20</v>
      </c>
      <c r="S38" s="530"/>
      <c r="T38" s="694"/>
      <c r="U38" s="526" t="s">
        <v>3713</v>
      </c>
      <c r="V38" s="474" t="s">
        <v>3716</v>
      </c>
      <c r="W38" s="474" t="s">
        <v>3719</v>
      </c>
      <c r="X38" s="491" t="s">
        <v>3720</v>
      </c>
      <c r="Y38" s="491" t="s">
        <v>317</v>
      </c>
      <c r="Z38" s="491" t="s">
        <v>174</v>
      </c>
      <c r="AA38" s="690">
        <v>44891</v>
      </c>
      <c r="AB38" s="474" t="s">
        <v>3721</v>
      </c>
      <c r="AC38" s="540" t="s">
        <v>3723</v>
      </c>
      <c r="AD38" s="474" t="s">
        <v>3722</v>
      </c>
      <c r="AE38" s="529" t="s">
        <v>3724</v>
      </c>
      <c r="AF38" s="691">
        <f t="shared" si="2"/>
        <v>22</v>
      </c>
      <c r="AG38" s="694"/>
      <c r="AH38" s="694"/>
      <c r="AI38" s="694"/>
      <c r="AJ38" s="694"/>
    </row>
    <row r="39" spans="1:36" s="704" customFormat="1" ht="75">
      <c r="A39" s="687">
        <v>7038</v>
      </c>
      <c r="B39" s="491" t="s">
        <v>176</v>
      </c>
      <c r="C39" s="491" t="s">
        <v>3483</v>
      </c>
      <c r="D39" s="474" t="s">
        <v>3725</v>
      </c>
      <c r="E39" s="491" t="s">
        <v>178</v>
      </c>
      <c r="F39" s="474" t="s">
        <v>3726</v>
      </c>
      <c r="G39" s="474" t="s">
        <v>3484</v>
      </c>
      <c r="H39" s="474" t="s">
        <v>3604</v>
      </c>
      <c r="I39" s="474" t="s">
        <v>3727</v>
      </c>
      <c r="J39" s="474" t="s">
        <v>3728</v>
      </c>
      <c r="K39" s="474" t="s">
        <v>3729</v>
      </c>
      <c r="L39" s="698" t="s">
        <v>1022</v>
      </c>
      <c r="M39" s="491" t="s">
        <v>5</v>
      </c>
      <c r="N39" s="698">
        <v>54156</v>
      </c>
      <c r="O39" s="491" t="s">
        <v>3730</v>
      </c>
      <c r="P39" s="689">
        <v>44.422480746442197</v>
      </c>
      <c r="Q39" s="689">
        <v>-88.060159185485503</v>
      </c>
      <c r="R39" s="683">
        <v>230</v>
      </c>
      <c r="S39" s="530"/>
      <c r="T39" s="694"/>
      <c r="U39" s="694" t="s">
        <v>3726</v>
      </c>
      <c r="V39" s="474" t="s">
        <v>3727</v>
      </c>
      <c r="W39" s="694" t="s">
        <v>3729</v>
      </c>
      <c r="X39" s="698" t="s">
        <v>1022</v>
      </c>
      <c r="Y39" s="698" t="s">
        <v>5</v>
      </c>
      <c r="Z39" s="698" t="s">
        <v>174</v>
      </c>
      <c r="AA39" s="702">
        <v>44778</v>
      </c>
      <c r="AB39" s="474" t="s">
        <v>3731</v>
      </c>
      <c r="AC39" s="474" t="s">
        <v>3733</v>
      </c>
      <c r="AD39" s="474" t="s">
        <v>3732</v>
      </c>
      <c r="AE39" s="529" t="s">
        <v>3727</v>
      </c>
      <c r="AF39" s="691">
        <f t="shared" si="2"/>
        <v>20</v>
      </c>
      <c r="AG39" s="694"/>
      <c r="AH39" s="694"/>
      <c r="AI39" s="694"/>
      <c r="AJ39" s="694"/>
    </row>
    <row r="40" spans="1:36" s="704" customFormat="1" ht="75">
      <c r="A40" s="687">
        <v>7039</v>
      </c>
      <c r="B40" s="491" t="s">
        <v>176</v>
      </c>
      <c r="C40" s="491" t="s">
        <v>3483</v>
      </c>
      <c r="D40" s="474" t="s">
        <v>3725</v>
      </c>
      <c r="E40" s="491" t="s">
        <v>178</v>
      </c>
      <c r="F40" s="474" t="s">
        <v>3726</v>
      </c>
      <c r="G40" s="474" t="s">
        <v>3484</v>
      </c>
      <c r="H40" s="474" t="s">
        <v>3734</v>
      </c>
      <c r="I40" s="474" t="s">
        <v>3727</v>
      </c>
      <c r="J40" s="474" t="s">
        <v>3728</v>
      </c>
      <c r="K40" s="474" t="s">
        <v>3729</v>
      </c>
      <c r="L40" s="698" t="s">
        <v>1022</v>
      </c>
      <c r="M40" s="491" t="s">
        <v>5</v>
      </c>
      <c r="N40" s="698">
        <v>54156</v>
      </c>
      <c r="O40" s="491" t="s">
        <v>3730</v>
      </c>
      <c r="P40" s="689">
        <v>44.422480746442197</v>
      </c>
      <c r="Q40" s="689">
        <v>-88.060159185485503</v>
      </c>
      <c r="R40" s="683">
        <v>230</v>
      </c>
      <c r="S40" s="530"/>
      <c r="T40" s="694"/>
      <c r="U40" s="694" t="s">
        <v>3726</v>
      </c>
      <c r="V40" s="474" t="s">
        <v>3727</v>
      </c>
      <c r="W40" s="694" t="s">
        <v>3729</v>
      </c>
      <c r="X40" s="698" t="s">
        <v>1022</v>
      </c>
      <c r="Y40" s="698" t="s">
        <v>5</v>
      </c>
      <c r="Z40" s="698" t="s">
        <v>174</v>
      </c>
      <c r="AA40" s="702">
        <v>44778</v>
      </c>
      <c r="AB40" s="474" t="s">
        <v>3731</v>
      </c>
      <c r="AC40" s="474" t="s">
        <v>3735</v>
      </c>
      <c r="AD40" s="474" t="s">
        <v>3732</v>
      </c>
      <c r="AE40" s="529" t="s">
        <v>3727</v>
      </c>
      <c r="AF40" s="691">
        <f t="shared" si="2"/>
        <v>20</v>
      </c>
      <c r="AG40" s="694"/>
      <c r="AH40" s="694"/>
      <c r="AI40" s="694"/>
      <c r="AJ40" s="694"/>
    </row>
    <row r="41" spans="1:36" s="704" customFormat="1" ht="105">
      <c r="A41" s="687">
        <v>7040</v>
      </c>
      <c r="B41" s="491" t="s">
        <v>176</v>
      </c>
      <c r="C41" s="491" t="s">
        <v>3483</v>
      </c>
      <c r="D41" s="474" t="s">
        <v>3736</v>
      </c>
      <c r="E41" s="491" t="s">
        <v>178</v>
      </c>
      <c r="F41" s="474" t="s">
        <v>3737</v>
      </c>
      <c r="G41" s="474" t="s">
        <v>3738</v>
      </c>
      <c r="H41" s="474" t="s">
        <v>3739</v>
      </c>
      <c r="I41" s="474" t="s">
        <v>1775</v>
      </c>
      <c r="J41" s="474" t="s">
        <v>3740</v>
      </c>
      <c r="K41" s="474" t="s">
        <v>1777</v>
      </c>
      <c r="L41" s="491" t="s">
        <v>495</v>
      </c>
      <c r="M41" s="491" t="s">
        <v>5</v>
      </c>
      <c r="N41" s="491">
        <v>64801</v>
      </c>
      <c r="O41" s="491" t="s">
        <v>1785</v>
      </c>
      <c r="P41" s="689">
        <v>37.094725920602201</v>
      </c>
      <c r="Q41" s="689">
        <v>-94.528379527252596</v>
      </c>
      <c r="R41" s="525">
        <v>750</v>
      </c>
      <c r="S41" s="530"/>
      <c r="T41" s="694"/>
      <c r="U41" s="530" t="s">
        <v>3737</v>
      </c>
      <c r="V41" s="694" t="s">
        <v>1775</v>
      </c>
      <c r="W41" s="474" t="s">
        <v>499</v>
      </c>
      <c r="X41" s="491" t="s">
        <v>495</v>
      </c>
      <c r="Y41" s="491" t="s">
        <v>5</v>
      </c>
      <c r="Z41" s="491" t="s">
        <v>174</v>
      </c>
      <c r="AA41" s="690">
        <v>44778</v>
      </c>
      <c r="AB41" s="474" t="s">
        <v>3741</v>
      </c>
      <c r="AC41" s="474" t="s">
        <v>3742</v>
      </c>
      <c r="AD41" s="474" t="s">
        <v>1781</v>
      </c>
      <c r="AE41" s="529" t="s">
        <v>1775</v>
      </c>
      <c r="AF41" s="691">
        <f t="shared" si="2"/>
        <v>23</v>
      </c>
      <c r="AG41" s="694"/>
      <c r="AH41" s="694"/>
      <c r="AI41" s="694"/>
      <c r="AJ41" s="694"/>
    </row>
    <row r="42" spans="1:36" s="704" customFormat="1" ht="180">
      <c r="A42" s="687">
        <v>7041</v>
      </c>
      <c r="B42" s="491" t="s">
        <v>176</v>
      </c>
      <c r="C42" s="491" t="s">
        <v>3483</v>
      </c>
      <c r="D42" s="474" t="s">
        <v>3743</v>
      </c>
      <c r="E42" s="491" t="s">
        <v>166</v>
      </c>
      <c r="F42" s="474" t="s">
        <v>3744</v>
      </c>
      <c r="G42" s="474" t="s">
        <v>3484</v>
      </c>
      <c r="H42" s="474" t="s">
        <v>3624</v>
      </c>
      <c r="I42" s="474" t="s">
        <v>3745</v>
      </c>
      <c r="J42" s="474" t="s">
        <v>3746</v>
      </c>
      <c r="K42" s="474" t="s">
        <v>3747</v>
      </c>
      <c r="L42" s="491" t="s">
        <v>3634</v>
      </c>
      <c r="M42" s="491" t="s">
        <v>5</v>
      </c>
      <c r="N42" s="491">
        <v>97124</v>
      </c>
      <c r="O42" s="491" t="s">
        <v>3748</v>
      </c>
      <c r="P42" s="689">
        <v>45.565044314154903</v>
      </c>
      <c r="Q42" s="689">
        <v>-122.91031800245599</v>
      </c>
      <c r="R42" s="525">
        <v>250</v>
      </c>
      <c r="S42" s="530"/>
      <c r="T42" s="694"/>
      <c r="U42" s="530" t="s">
        <v>3749</v>
      </c>
      <c r="V42" s="474" t="s">
        <v>3750</v>
      </c>
      <c r="W42" s="474" t="s">
        <v>3751</v>
      </c>
      <c r="X42" s="491" t="s">
        <v>2735</v>
      </c>
      <c r="Y42" s="491" t="s">
        <v>2737</v>
      </c>
      <c r="Z42" s="491" t="s">
        <v>174</v>
      </c>
      <c r="AA42" s="690">
        <v>44766</v>
      </c>
      <c r="AB42" s="474" t="s">
        <v>3752</v>
      </c>
      <c r="AC42" s="474" t="s">
        <v>3754</v>
      </c>
      <c r="AD42" s="708" t="s">
        <v>3753</v>
      </c>
      <c r="AE42" s="529" t="s">
        <v>3745</v>
      </c>
      <c r="AF42" s="691">
        <f t="shared" si="2"/>
        <v>17</v>
      </c>
      <c r="AG42" s="694"/>
      <c r="AH42" s="694"/>
      <c r="AI42" s="694"/>
      <c r="AJ42" s="694"/>
    </row>
    <row r="43" spans="1:36" s="704" customFormat="1" ht="194.1" customHeight="1">
      <c r="A43" s="687">
        <v>7042</v>
      </c>
      <c r="B43" s="491" t="s">
        <v>176</v>
      </c>
      <c r="C43" s="474" t="s">
        <v>3483</v>
      </c>
      <c r="D43" s="474" t="s">
        <v>3755</v>
      </c>
      <c r="E43" s="474" t="s">
        <v>166</v>
      </c>
      <c r="F43" s="474" t="s">
        <v>3756</v>
      </c>
      <c r="G43" s="474" t="s">
        <v>3484</v>
      </c>
      <c r="H43" s="474" t="s">
        <v>3757</v>
      </c>
      <c r="I43" s="474" t="s">
        <v>3758</v>
      </c>
      <c r="J43" s="474" t="s">
        <v>3759</v>
      </c>
      <c r="K43" s="474" t="s">
        <v>3760</v>
      </c>
      <c r="L43" s="694" t="s">
        <v>3634</v>
      </c>
      <c r="M43" s="474" t="s">
        <v>5</v>
      </c>
      <c r="N43" s="694">
        <v>97355</v>
      </c>
      <c r="O43" s="689" t="s">
        <v>3761</v>
      </c>
      <c r="P43" s="689">
        <v>44.549052367809303</v>
      </c>
      <c r="Q43" s="689">
        <v>-122.91976220768601</v>
      </c>
      <c r="R43" s="683">
        <v>170</v>
      </c>
      <c r="S43" s="709"/>
      <c r="T43" s="694"/>
      <c r="U43" s="694" t="s">
        <v>3755</v>
      </c>
      <c r="V43" s="694" t="s">
        <v>3762</v>
      </c>
      <c r="W43" s="694" t="s">
        <v>3760</v>
      </c>
      <c r="X43" s="694" t="s">
        <v>3634</v>
      </c>
      <c r="Y43" s="694" t="s">
        <v>5</v>
      </c>
      <c r="Z43" s="698" t="s">
        <v>174</v>
      </c>
      <c r="AA43" s="710">
        <v>45095</v>
      </c>
      <c r="AB43" s="474" t="s">
        <v>3763</v>
      </c>
      <c r="AC43" s="694" t="s">
        <v>3765</v>
      </c>
      <c r="AD43" s="474" t="s">
        <v>3764</v>
      </c>
      <c r="AE43" s="529" t="s">
        <v>3766</v>
      </c>
      <c r="AF43" s="691">
        <f t="shared" si="2"/>
        <v>24</v>
      </c>
      <c r="AG43" s="694"/>
      <c r="AH43" s="694"/>
      <c r="AI43" s="694"/>
      <c r="AJ43" s="694"/>
    </row>
    <row r="44" spans="1:36" s="1165" customFormat="1" ht="101.45" customHeight="1">
      <c r="A44" s="1143">
        <v>7043</v>
      </c>
      <c r="B44" s="1145" t="s">
        <v>176</v>
      </c>
      <c r="C44" s="1144" t="s">
        <v>3483</v>
      </c>
      <c r="D44" s="1144" t="s">
        <v>8973</v>
      </c>
      <c r="E44" s="1145" t="s">
        <v>166</v>
      </c>
      <c r="F44" s="1144" t="s">
        <v>8973</v>
      </c>
      <c r="G44" s="1144" t="s">
        <v>3484</v>
      </c>
      <c r="H44" s="1144" t="s">
        <v>3815</v>
      </c>
      <c r="I44" s="1166" t="s">
        <v>8977</v>
      </c>
      <c r="J44" s="1144" t="s">
        <v>8974</v>
      </c>
      <c r="K44" s="1144" t="s">
        <v>8975</v>
      </c>
      <c r="L44" s="1156" t="s">
        <v>1994</v>
      </c>
      <c r="M44" s="1145" t="s">
        <v>5</v>
      </c>
      <c r="N44" s="1156">
        <v>20878</v>
      </c>
      <c r="O44" s="1145" t="s">
        <v>8976</v>
      </c>
      <c r="P44" s="1147">
        <v>39.146745238928503</v>
      </c>
      <c r="Q44" s="1147">
        <v>-77.231581088848799</v>
      </c>
      <c r="R44" s="1158">
        <v>150</v>
      </c>
      <c r="S44" s="1159"/>
      <c r="T44" s="1160"/>
      <c r="U44" s="1160" t="s">
        <v>8973</v>
      </c>
      <c r="V44" s="1166" t="s">
        <v>8978</v>
      </c>
      <c r="W44" s="1160" t="s">
        <v>3447</v>
      </c>
      <c r="X44" s="1156" t="s">
        <v>1365</v>
      </c>
      <c r="Y44" s="1156" t="s">
        <v>5</v>
      </c>
      <c r="Z44" s="1145" t="s">
        <v>8727</v>
      </c>
      <c r="AA44" s="1161" t="s">
        <v>8979</v>
      </c>
      <c r="AB44" s="1144" t="s">
        <v>3816</v>
      </c>
      <c r="AC44" s="1169" t="s">
        <v>8980</v>
      </c>
      <c r="AD44" s="1144" t="s">
        <v>9380</v>
      </c>
      <c r="AE44" s="1160" t="s">
        <v>8981</v>
      </c>
      <c r="AF44" s="1163">
        <f t="shared" si="2"/>
        <v>25</v>
      </c>
      <c r="AG44" s="1160"/>
      <c r="AH44" s="1170" t="s">
        <v>8982</v>
      </c>
      <c r="AI44" s="1160"/>
      <c r="AJ44" s="1160"/>
    </row>
    <row r="45" spans="1:36" s="704" customFormat="1" ht="165" customHeight="1">
      <c r="A45" s="687">
        <v>7044</v>
      </c>
      <c r="B45" s="491" t="s">
        <v>176</v>
      </c>
      <c r="C45" s="474" t="s">
        <v>3483</v>
      </c>
      <c r="D45" s="474" t="s">
        <v>8127</v>
      </c>
      <c r="E45" s="491" t="s">
        <v>178</v>
      </c>
      <c r="F45" s="694" t="s">
        <v>8128</v>
      </c>
      <c r="G45" s="474" t="s">
        <v>7656</v>
      </c>
      <c r="H45" s="474" t="s">
        <v>8129</v>
      </c>
      <c r="I45" s="474" t="s">
        <v>8130</v>
      </c>
      <c r="J45" s="474" t="s">
        <v>8131</v>
      </c>
      <c r="K45" s="474" t="s">
        <v>7139</v>
      </c>
      <c r="L45" s="698" t="s">
        <v>949</v>
      </c>
      <c r="M45" s="698" t="s">
        <v>5</v>
      </c>
      <c r="N45" s="742">
        <v>45039</v>
      </c>
      <c r="O45" s="491"/>
      <c r="P45" s="700">
        <v>39.3253651574149</v>
      </c>
      <c r="Q45" s="700">
        <v>-84.285016775042095</v>
      </c>
      <c r="R45" s="683">
        <v>150</v>
      </c>
      <c r="S45" s="530"/>
      <c r="T45" s="694"/>
      <c r="U45" s="694" t="s">
        <v>8128</v>
      </c>
      <c r="V45" s="682" t="s">
        <v>8132</v>
      </c>
      <c r="W45" s="694"/>
      <c r="X45" s="698"/>
      <c r="Y45" s="698"/>
      <c r="Z45" s="491"/>
      <c r="AA45" s="690"/>
      <c r="AB45" s="474" t="s">
        <v>8133</v>
      </c>
      <c r="AC45" s="474"/>
      <c r="AD45" s="743" t="s">
        <v>8451</v>
      </c>
      <c r="AE45" s="474"/>
      <c r="AF45" s="691">
        <f t="shared" si="2"/>
        <v>27</v>
      </c>
      <c r="AG45" s="694"/>
      <c r="AH45" s="694"/>
      <c r="AI45" s="694"/>
      <c r="AJ45" s="694"/>
    </row>
    <row r="46" spans="1:36" s="704" customFormat="1" ht="90">
      <c r="A46" s="687">
        <v>7045</v>
      </c>
      <c r="B46" s="491" t="s">
        <v>176</v>
      </c>
      <c r="C46" s="474" t="s">
        <v>3483</v>
      </c>
      <c r="D46" s="474" t="s">
        <v>3767</v>
      </c>
      <c r="E46" s="491" t="s">
        <v>166</v>
      </c>
      <c r="F46" s="694" t="s">
        <v>2244</v>
      </c>
      <c r="G46" s="474" t="s">
        <v>3484</v>
      </c>
      <c r="H46" s="711" t="s">
        <v>3768</v>
      </c>
      <c r="I46" s="529" t="s">
        <v>3769</v>
      </c>
      <c r="J46" s="711" t="s">
        <v>3770</v>
      </c>
      <c r="K46" s="711" t="s">
        <v>3772</v>
      </c>
      <c r="L46" s="711" t="s">
        <v>8341</v>
      </c>
      <c r="M46" s="711" t="s">
        <v>5</v>
      </c>
      <c r="N46" s="712">
        <v>29356</v>
      </c>
      <c r="O46" s="711" t="s">
        <v>3771</v>
      </c>
      <c r="P46" s="700">
        <v>35.124587856677202</v>
      </c>
      <c r="Q46" s="713">
        <v>-82.312263284438004</v>
      </c>
      <c r="R46" s="683"/>
      <c r="S46" s="530"/>
      <c r="T46" s="694"/>
      <c r="U46" s="474" t="s">
        <v>3767</v>
      </c>
      <c r="V46" s="529" t="s">
        <v>3769</v>
      </c>
      <c r="W46" s="694" t="s">
        <v>3772</v>
      </c>
      <c r="X46" s="698" t="s">
        <v>805</v>
      </c>
      <c r="Y46" s="698" t="s">
        <v>5</v>
      </c>
      <c r="Z46" s="491" t="s">
        <v>174</v>
      </c>
      <c r="AA46" s="690" t="s">
        <v>8342</v>
      </c>
      <c r="AB46" s="474" t="s">
        <v>3773</v>
      </c>
      <c r="AC46" s="694"/>
      <c r="AD46" s="714" t="s">
        <v>3774</v>
      </c>
      <c r="AE46" s="694"/>
      <c r="AF46" s="691">
        <f t="shared" si="2"/>
        <v>28</v>
      </c>
      <c r="AG46" s="388" t="s">
        <v>3775</v>
      </c>
      <c r="AH46" s="388" t="s">
        <v>3776</v>
      </c>
      <c r="AI46" s="388" t="s">
        <v>3771</v>
      </c>
      <c r="AJ46" s="694"/>
    </row>
    <row r="47" spans="1:36" s="704" customFormat="1" ht="60">
      <c r="A47" s="687">
        <v>7046</v>
      </c>
      <c r="B47" s="491" t="s">
        <v>176</v>
      </c>
      <c r="C47" s="474" t="s">
        <v>3483</v>
      </c>
      <c r="D47" s="474" t="s">
        <v>3777</v>
      </c>
      <c r="E47" s="491" t="s">
        <v>166</v>
      </c>
      <c r="F47" s="474" t="s">
        <v>3777</v>
      </c>
      <c r="G47" s="474" t="s">
        <v>3484</v>
      </c>
      <c r="H47" s="474" t="s">
        <v>3778</v>
      </c>
      <c r="I47" s="529" t="s">
        <v>3779</v>
      </c>
      <c r="J47" s="474" t="s">
        <v>3780</v>
      </c>
      <c r="K47" s="474" t="s">
        <v>3616</v>
      </c>
      <c r="L47" s="698" t="s">
        <v>756</v>
      </c>
      <c r="M47" s="491" t="s">
        <v>5</v>
      </c>
      <c r="N47" s="712" t="s">
        <v>7606</v>
      </c>
      <c r="O47" s="715" t="s">
        <v>3781</v>
      </c>
      <c r="P47" s="689">
        <v>41.9547466251354</v>
      </c>
      <c r="Q47" s="689">
        <v>-70.701545790245902</v>
      </c>
      <c r="R47" s="683">
        <v>20</v>
      </c>
      <c r="S47" s="530"/>
      <c r="T47" s="694"/>
      <c r="U47" s="694" t="s">
        <v>3782</v>
      </c>
      <c r="V47" s="529" t="s">
        <v>3779</v>
      </c>
      <c r="W47" s="694" t="s">
        <v>3616</v>
      </c>
      <c r="X47" s="698" t="s">
        <v>756</v>
      </c>
      <c r="Y47" s="698" t="s">
        <v>5</v>
      </c>
      <c r="Z47" s="491" t="s">
        <v>174</v>
      </c>
      <c r="AA47" s="690">
        <v>45300</v>
      </c>
      <c r="AB47" s="699" t="s">
        <v>3783</v>
      </c>
      <c r="AC47" s="694"/>
      <c r="AD47" s="474" t="s">
        <v>3784</v>
      </c>
      <c r="AE47" s="528"/>
      <c r="AF47" s="691">
        <f t="shared" si="2"/>
        <v>22</v>
      </c>
      <c r="AG47" s="694"/>
      <c r="AH47" s="694"/>
      <c r="AI47" s="694"/>
      <c r="AJ47" s="694"/>
    </row>
    <row r="48" spans="1:36" s="704" customFormat="1" ht="90">
      <c r="A48" s="687">
        <v>7047</v>
      </c>
      <c r="B48" s="491" t="s">
        <v>176</v>
      </c>
      <c r="C48" s="491" t="s">
        <v>3483</v>
      </c>
      <c r="D48" s="474" t="s">
        <v>1882</v>
      </c>
      <c r="E48" s="491" t="s">
        <v>178</v>
      </c>
      <c r="F48" s="474" t="s">
        <v>1882</v>
      </c>
      <c r="G48" s="474" t="s">
        <v>3484</v>
      </c>
      <c r="H48" s="474" t="s">
        <v>3604</v>
      </c>
      <c r="I48" s="474" t="s">
        <v>1884</v>
      </c>
      <c r="J48" s="474" t="s">
        <v>1885</v>
      </c>
      <c r="K48" s="474" t="s">
        <v>1886</v>
      </c>
      <c r="L48" s="698" t="s">
        <v>739</v>
      </c>
      <c r="M48" s="491" t="s">
        <v>5</v>
      </c>
      <c r="N48" s="698">
        <v>80241</v>
      </c>
      <c r="O48" s="491" t="s">
        <v>1887</v>
      </c>
      <c r="P48" s="689">
        <v>39.920424677799602</v>
      </c>
      <c r="Q48" s="689">
        <v>-104.98311545595</v>
      </c>
      <c r="R48" s="683">
        <v>50</v>
      </c>
      <c r="S48" s="530"/>
      <c r="T48" s="694"/>
      <c r="U48" s="694" t="s">
        <v>1882</v>
      </c>
      <c r="V48" s="694" t="s">
        <v>1884</v>
      </c>
      <c r="W48" s="694" t="s">
        <v>1886</v>
      </c>
      <c r="X48" s="698" t="s">
        <v>739</v>
      </c>
      <c r="Y48" s="698" t="s">
        <v>5</v>
      </c>
      <c r="Z48" s="698" t="s">
        <v>174</v>
      </c>
      <c r="AA48" s="702">
        <v>44778</v>
      </c>
      <c r="AB48" s="474" t="s">
        <v>3785</v>
      </c>
      <c r="AC48" s="474" t="s">
        <v>3787</v>
      </c>
      <c r="AD48" s="474" t="s">
        <v>3786</v>
      </c>
      <c r="AE48" s="529" t="s">
        <v>1884</v>
      </c>
      <c r="AF48" s="691">
        <f t="shared" si="2"/>
        <v>24</v>
      </c>
      <c r="AG48" s="694"/>
      <c r="AH48" s="694"/>
      <c r="AI48" s="694"/>
      <c r="AJ48" s="694"/>
    </row>
    <row r="49" spans="1:36" s="704" customFormat="1" ht="105">
      <c r="A49" s="687">
        <v>7048</v>
      </c>
      <c r="B49" s="491" t="s">
        <v>176</v>
      </c>
      <c r="C49" s="491" t="s">
        <v>3483</v>
      </c>
      <c r="D49" s="474" t="s">
        <v>3788</v>
      </c>
      <c r="E49" s="491" t="s">
        <v>178</v>
      </c>
      <c r="F49" s="474" t="s">
        <v>3789</v>
      </c>
      <c r="G49" s="474" t="s">
        <v>3484</v>
      </c>
      <c r="H49" s="474" t="s">
        <v>3604</v>
      </c>
      <c r="I49" s="529" t="s">
        <v>3790</v>
      </c>
      <c r="J49" s="474" t="s">
        <v>3791</v>
      </c>
      <c r="K49" s="474" t="s">
        <v>3792</v>
      </c>
      <c r="L49" s="698" t="s">
        <v>539</v>
      </c>
      <c r="M49" s="491" t="s">
        <v>5</v>
      </c>
      <c r="N49" s="698">
        <v>55303</v>
      </c>
      <c r="O49" s="491" t="s">
        <v>3793</v>
      </c>
      <c r="P49" s="689">
        <v>45.240449451757399</v>
      </c>
      <c r="Q49" s="689">
        <v>-93.480062377784407</v>
      </c>
      <c r="R49" s="683">
        <v>115</v>
      </c>
      <c r="S49" s="530"/>
      <c r="T49" s="694"/>
      <c r="U49" s="694" t="s">
        <v>3794</v>
      </c>
      <c r="V49" s="694" t="s">
        <v>3795</v>
      </c>
      <c r="W49" s="694" t="s">
        <v>3792</v>
      </c>
      <c r="X49" s="698" t="s">
        <v>539</v>
      </c>
      <c r="Y49" s="698" t="s">
        <v>5</v>
      </c>
      <c r="Z49" s="698" t="s">
        <v>174</v>
      </c>
      <c r="AA49" s="702">
        <v>44778</v>
      </c>
      <c r="AB49" s="474" t="s">
        <v>3796</v>
      </c>
      <c r="AC49" s="694" t="s">
        <v>3798</v>
      </c>
      <c r="AD49" s="474" t="s">
        <v>3797</v>
      </c>
      <c r="AE49" s="529" t="s">
        <v>3799</v>
      </c>
      <c r="AF49" s="691">
        <f t="shared" si="2"/>
        <v>26</v>
      </c>
      <c r="AG49" s="694"/>
      <c r="AH49" s="694"/>
      <c r="AI49" s="694"/>
      <c r="AJ49" s="694"/>
    </row>
    <row r="50" spans="1:36" s="704" customFormat="1" ht="105">
      <c r="A50" s="687">
        <v>7049</v>
      </c>
      <c r="B50" s="491" t="s">
        <v>176</v>
      </c>
      <c r="C50" s="491" t="s">
        <v>3483</v>
      </c>
      <c r="D50" s="474" t="s">
        <v>3788</v>
      </c>
      <c r="E50" s="491" t="s">
        <v>178</v>
      </c>
      <c r="F50" s="474" t="s">
        <v>3800</v>
      </c>
      <c r="G50" s="474" t="s">
        <v>3484</v>
      </c>
      <c r="H50" s="474" t="s">
        <v>3604</v>
      </c>
      <c r="I50" s="474" t="s">
        <v>3790</v>
      </c>
      <c r="J50" s="474" t="s">
        <v>3801</v>
      </c>
      <c r="K50" s="474" t="s">
        <v>3802</v>
      </c>
      <c r="L50" s="698" t="s">
        <v>1365</v>
      </c>
      <c r="M50" s="491" t="s">
        <v>5</v>
      </c>
      <c r="N50" s="698">
        <v>18848</v>
      </c>
      <c r="O50" s="491" t="s">
        <v>3803</v>
      </c>
      <c r="P50" s="689">
        <v>41.796116345304902</v>
      </c>
      <c r="Q50" s="689">
        <v>-76.468541389026598</v>
      </c>
      <c r="R50" s="683">
        <v>23</v>
      </c>
      <c r="S50" s="530"/>
      <c r="T50" s="694"/>
      <c r="U50" s="694" t="s">
        <v>3794</v>
      </c>
      <c r="V50" s="694" t="s">
        <v>3795</v>
      </c>
      <c r="W50" s="694" t="s">
        <v>3792</v>
      </c>
      <c r="X50" s="698" t="s">
        <v>539</v>
      </c>
      <c r="Y50" s="698" t="s">
        <v>5</v>
      </c>
      <c r="Z50" s="698" t="s">
        <v>174</v>
      </c>
      <c r="AA50" s="702">
        <v>44778</v>
      </c>
      <c r="AB50" s="474" t="s">
        <v>3796</v>
      </c>
      <c r="AC50" s="694" t="s">
        <v>3804</v>
      </c>
      <c r="AD50" s="474" t="s">
        <v>3797</v>
      </c>
      <c r="AE50" s="529" t="s">
        <v>3799</v>
      </c>
      <c r="AF50" s="691">
        <f t="shared" si="2"/>
        <v>26</v>
      </c>
      <c r="AG50" s="694"/>
      <c r="AH50" s="694"/>
      <c r="AI50" s="694"/>
      <c r="AJ50" s="694"/>
    </row>
    <row r="51" spans="1:36" s="704" customFormat="1" ht="105">
      <c r="A51" s="687">
        <v>7050</v>
      </c>
      <c r="B51" s="491" t="s">
        <v>176</v>
      </c>
      <c r="C51" s="474" t="s">
        <v>3483</v>
      </c>
      <c r="D51" s="474" t="s">
        <v>8135</v>
      </c>
      <c r="E51" s="491" t="s">
        <v>178</v>
      </c>
      <c r="F51" s="694" t="s">
        <v>7635</v>
      </c>
      <c r="G51" s="474" t="s">
        <v>3547</v>
      </c>
      <c r="H51" s="474" t="s">
        <v>7636</v>
      </c>
      <c r="I51" s="474" t="s">
        <v>7637</v>
      </c>
      <c r="J51" s="474" t="s">
        <v>7638</v>
      </c>
      <c r="K51" s="474" t="s">
        <v>4765</v>
      </c>
      <c r="L51" s="698" t="s">
        <v>863</v>
      </c>
      <c r="M51" s="698" t="s">
        <v>5</v>
      </c>
      <c r="N51" s="698">
        <v>60173</v>
      </c>
      <c r="O51" s="491"/>
      <c r="P51" s="700">
        <v>42.0363197876881</v>
      </c>
      <c r="Q51" s="700">
        <v>-88.034420242327798</v>
      </c>
      <c r="R51" s="683"/>
      <c r="S51" s="530"/>
      <c r="T51" s="694"/>
      <c r="U51" s="474" t="s">
        <v>7634</v>
      </c>
      <c r="V51" s="474" t="s">
        <v>7637</v>
      </c>
      <c r="W51" s="694" t="s">
        <v>7639</v>
      </c>
      <c r="X51" s="698" t="s">
        <v>7640</v>
      </c>
      <c r="Y51" s="698" t="s">
        <v>997</v>
      </c>
      <c r="Z51" s="491" t="s">
        <v>174</v>
      </c>
      <c r="AA51" s="690" t="s">
        <v>8137</v>
      </c>
      <c r="AB51" s="474" t="s">
        <v>7637</v>
      </c>
      <c r="AC51" s="694"/>
      <c r="AD51" s="474" t="s">
        <v>8443</v>
      </c>
      <c r="AE51" s="694"/>
      <c r="AF51" s="691">
        <f t="shared" si="2"/>
        <v>30</v>
      </c>
      <c r="AG51" s="694"/>
      <c r="AH51" s="694"/>
      <c r="AI51" s="694"/>
      <c r="AJ51" s="694"/>
    </row>
    <row r="52" spans="1:36" s="704" customFormat="1" ht="90">
      <c r="A52" s="687">
        <v>7051</v>
      </c>
      <c r="B52" s="491" t="s">
        <v>176</v>
      </c>
      <c r="C52" s="491" t="s">
        <v>3483</v>
      </c>
      <c r="D52" s="474" t="s">
        <v>3805</v>
      </c>
      <c r="E52" s="491" t="s">
        <v>166</v>
      </c>
      <c r="F52" s="474" t="s">
        <v>3805</v>
      </c>
      <c r="G52" s="474" t="s">
        <v>3484</v>
      </c>
      <c r="H52" s="474" t="s">
        <v>3806</v>
      </c>
      <c r="I52" s="474" t="s">
        <v>3807</v>
      </c>
      <c r="J52" s="474" t="s">
        <v>3808</v>
      </c>
      <c r="K52" s="474" t="s">
        <v>3809</v>
      </c>
      <c r="L52" s="698" t="s">
        <v>1423</v>
      </c>
      <c r="M52" s="491" t="s">
        <v>5</v>
      </c>
      <c r="N52" s="698" t="s">
        <v>7607</v>
      </c>
      <c r="O52" s="491" t="s">
        <v>3810</v>
      </c>
      <c r="P52" s="689">
        <v>40.402879850201103</v>
      </c>
      <c r="Q52" s="689">
        <v>-74.853876544878105</v>
      </c>
      <c r="R52" s="683">
        <v>15</v>
      </c>
      <c r="S52" s="530"/>
      <c r="T52" s="694"/>
      <c r="U52" s="694" t="s">
        <v>3805</v>
      </c>
      <c r="V52" s="694" t="s">
        <v>3807</v>
      </c>
      <c r="W52" s="694" t="s">
        <v>3809</v>
      </c>
      <c r="X52" s="698" t="s">
        <v>1423</v>
      </c>
      <c r="Y52" s="698" t="s">
        <v>5</v>
      </c>
      <c r="Z52" s="698" t="s">
        <v>174</v>
      </c>
      <c r="AA52" s="702">
        <v>44778</v>
      </c>
      <c r="AB52" s="474" t="s">
        <v>3811</v>
      </c>
      <c r="AC52" s="474" t="s">
        <v>3813</v>
      </c>
      <c r="AD52" s="716" t="s">
        <v>3812</v>
      </c>
      <c r="AE52" s="529" t="s">
        <v>3814</v>
      </c>
      <c r="AF52" s="691">
        <f t="shared" si="2"/>
        <v>30</v>
      </c>
      <c r="AG52" s="694"/>
      <c r="AH52" s="694"/>
      <c r="AI52" s="694"/>
      <c r="AJ52" s="694"/>
    </row>
    <row r="53" spans="1:36" s="704" customFormat="1" ht="120">
      <c r="A53" s="687">
        <v>7052</v>
      </c>
      <c r="B53" s="491" t="s">
        <v>176</v>
      </c>
      <c r="C53" s="491" t="s">
        <v>3483</v>
      </c>
      <c r="D53" s="474" t="s">
        <v>3818</v>
      </c>
      <c r="E53" s="491" t="s">
        <v>178</v>
      </c>
      <c r="F53" s="474" t="s">
        <v>3819</v>
      </c>
      <c r="G53" s="474" t="s">
        <v>3484</v>
      </c>
      <c r="H53" s="474" t="s">
        <v>3690</v>
      </c>
      <c r="I53" s="529" t="s">
        <v>3820</v>
      </c>
      <c r="J53" s="474" t="s">
        <v>3821</v>
      </c>
      <c r="K53" s="474" t="s">
        <v>2690</v>
      </c>
      <c r="L53" s="698" t="s">
        <v>1485</v>
      </c>
      <c r="M53" s="491" t="s">
        <v>5</v>
      </c>
      <c r="N53" s="698">
        <v>34232</v>
      </c>
      <c r="O53" s="491" t="s">
        <v>3822</v>
      </c>
      <c r="P53" s="689">
        <v>27.323053541664301</v>
      </c>
      <c r="Q53" s="689">
        <v>-82.449116540496803</v>
      </c>
      <c r="R53" s="683">
        <v>108</v>
      </c>
      <c r="S53" s="530"/>
      <c r="T53" s="694"/>
      <c r="U53" s="474" t="s">
        <v>3823</v>
      </c>
      <c r="V53" s="694" t="s">
        <v>3820</v>
      </c>
      <c r="W53" s="694" t="s">
        <v>2690</v>
      </c>
      <c r="X53" s="698" t="s">
        <v>1485</v>
      </c>
      <c r="Y53" s="698" t="s">
        <v>5</v>
      </c>
      <c r="Z53" s="491" t="s">
        <v>174</v>
      </c>
      <c r="AA53" s="690">
        <v>44801</v>
      </c>
      <c r="AB53" s="474" t="s">
        <v>3824</v>
      </c>
      <c r="AC53" s="694"/>
      <c r="AD53" s="474" t="s">
        <v>3825</v>
      </c>
      <c r="AE53" s="529" t="s">
        <v>3826</v>
      </c>
      <c r="AF53" s="691">
        <f t="shared" ref="AF53:AF84" si="3">IF(LEN(TRIM(AD53))=0,0,LEN(TRIM(AD53))-LEN(SUBSTITUTE(AD53," ",""))+1)</f>
        <v>28</v>
      </c>
      <c r="AG53" s="694"/>
      <c r="AH53" s="694"/>
      <c r="AI53" s="694"/>
      <c r="AJ53" s="694"/>
    </row>
    <row r="54" spans="1:36" s="704" customFormat="1" ht="90">
      <c r="A54" s="687">
        <v>7053</v>
      </c>
      <c r="B54" s="491" t="s">
        <v>176</v>
      </c>
      <c r="C54" s="491" t="s">
        <v>3483</v>
      </c>
      <c r="D54" s="474" t="s">
        <v>2955</v>
      </c>
      <c r="E54" s="491" t="s">
        <v>166</v>
      </c>
      <c r="F54" s="474" t="s">
        <v>2955</v>
      </c>
      <c r="G54" s="474" t="s">
        <v>3484</v>
      </c>
      <c r="H54" s="474" t="s">
        <v>3827</v>
      </c>
      <c r="I54" s="474" t="s">
        <v>2957</v>
      </c>
      <c r="J54" s="474" t="s">
        <v>3828</v>
      </c>
      <c r="K54" s="474" t="s">
        <v>189</v>
      </c>
      <c r="L54" s="698" t="s">
        <v>190</v>
      </c>
      <c r="M54" s="491" t="s">
        <v>5</v>
      </c>
      <c r="N54" s="698">
        <v>28202</v>
      </c>
      <c r="O54" s="491" t="s">
        <v>2959</v>
      </c>
      <c r="P54" s="689">
        <v>35.224141438955201</v>
      </c>
      <c r="Q54" s="689">
        <v>-80.851357648248396</v>
      </c>
      <c r="R54" s="683">
        <v>1300</v>
      </c>
      <c r="S54" s="530"/>
      <c r="T54" s="694"/>
      <c r="U54" s="474" t="s">
        <v>2955</v>
      </c>
      <c r="V54" s="474" t="s">
        <v>2957</v>
      </c>
      <c r="W54" s="694" t="s">
        <v>189</v>
      </c>
      <c r="X54" s="698" t="s">
        <v>190</v>
      </c>
      <c r="Y54" s="698" t="s">
        <v>5</v>
      </c>
      <c r="Z54" s="491" t="s">
        <v>174</v>
      </c>
      <c r="AA54" s="690">
        <v>45295</v>
      </c>
      <c r="AB54" s="474" t="s">
        <v>3829</v>
      </c>
      <c r="AC54" s="694"/>
      <c r="AD54" s="717" t="s">
        <v>3830</v>
      </c>
      <c r="AE54" s="528" t="s">
        <v>2962</v>
      </c>
      <c r="AF54" s="691">
        <f t="shared" si="3"/>
        <v>22</v>
      </c>
      <c r="AG54" s="388" t="s">
        <v>2972</v>
      </c>
      <c r="AH54" s="388" t="s">
        <v>2973</v>
      </c>
      <c r="AI54" s="699" t="s">
        <v>3831</v>
      </c>
      <c r="AJ54" s="694"/>
    </row>
    <row r="55" spans="1:36" s="704" customFormat="1" ht="90">
      <c r="A55" s="687">
        <v>7054</v>
      </c>
      <c r="B55" s="491" t="s">
        <v>176</v>
      </c>
      <c r="C55" s="474" t="s">
        <v>3483</v>
      </c>
      <c r="D55" s="474" t="s">
        <v>7628</v>
      </c>
      <c r="E55" s="491" t="s">
        <v>166</v>
      </c>
      <c r="F55" s="474" t="s">
        <v>7628</v>
      </c>
      <c r="G55" s="474" t="s">
        <v>3547</v>
      </c>
      <c r="H55" s="474" t="s">
        <v>7629</v>
      </c>
      <c r="I55" s="682" t="s">
        <v>7630</v>
      </c>
      <c r="J55" s="737" t="s">
        <v>8056</v>
      </c>
      <c r="K55" s="738" t="s">
        <v>4355</v>
      </c>
      <c r="L55" s="698" t="s">
        <v>2158</v>
      </c>
      <c r="M55" s="698" t="s">
        <v>5</v>
      </c>
      <c r="N55" s="698" t="s">
        <v>8057</v>
      </c>
      <c r="O55" s="491" t="s">
        <v>8058</v>
      </c>
      <c r="P55" s="700">
        <v>39.034416612730197</v>
      </c>
      <c r="Q55" s="700">
        <v>-94.669892777269695</v>
      </c>
      <c r="R55" s="683">
        <v>200</v>
      </c>
      <c r="S55" s="530"/>
      <c r="T55" s="694"/>
      <c r="U55" s="474" t="s">
        <v>7631</v>
      </c>
      <c r="V55" s="682" t="s">
        <v>8053</v>
      </c>
      <c r="W55" s="694" t="s">
        <v>4355</v>
      </c>
      <c r="X55" s="698" t="s">
        <v>2158</v>
      </c>
      <c r="Y55" s="698" t="s">
        <v>5</v>
      </c>
      <c r="Z55" s="491" t="s">
        <v>174</v>
      </c>
      <c r="AA55" s="690" t="s">
        <v>8055</v>
      </c>
      <c r="AB55" s="474"/>
      <c r="AC55" s="694"/>
      <c r="AD55" s="474" t="s">
        <v>8441</v>
      </c>
      <c r="AE55" s="682" t="s">
        <v>7630</v>
      </c>
      <c r="AF55" s="691">
        <f t="shared" si="3"/>
        <v>30</v>
      </c>
      <c r="AG55" s="694"/>
      <c r="AH55" s="694"/>
      <c r="AI55" s="694"/>
      <c r="AJ55" s="694"/>
    </row>
    <row r="56" spans="1:36" s="704" customFormat="1" ht="90">
      <c r="A56" s="687">
        <v>7055</v>
      </c>
      <c r="B56" s="491" t="s">
        <v>176</v>
      </c>
      <c r="C56" s="491" t="s">
        <v>3483</v>
      </c>
      <c r="D56" s="474" t="s">
        <v>3832</v>
      </c>
      <c r="E56" s="491" t="s">
        <v>178</v>
      </c>
      <c r="F56" s="474" t="s">
        <v>3832</v>
      </c>
      <c r="G56" s="474" t="s">
        <v>3484</v>
      </c>
      <c r="H56" s="474" t="s">
        <v>3833</v>
      </c>
      <c r="I56" s="474" t="s">
        <v>3834</v>
      </c>
      <c r="J56" s="474" t="s">
        <v>3835</v>
      </c>
      <c r="K56" s="474" t="s">
        <v>3836</v>
      </c>
      <c r="L56" s="698" t="s">
        <v>736</v>
      </c>
      <c r="M56" s="491" t="s">
        <v>5</v>
      </c>
      <c r="N56" s="698">
        <v>35217</v>
      </c>
      <c r="O56" s="491" t="s">
        <v>3837</v>
      </c>
      <c r="P56" s="689">
        <v>33.637110399690698</v>
      </c>
      <c r="Q56" s="689">
        <v>-86.729701173916794</v>
      </c>
      <c r="R56" s="683">
        <v>28</v>
      </c>
      <c r="S56" s="530"/>
      <c r="T56" s="694"/>
      <c r="U56" s="694" t="s">
        <v>3832</v>
      </c>
      <c r="V56" s="474" t="s">
        <v>3834</v>
      </c>
      <c r="W56" s="694" t="s">
        <v>3836</v>
      </c>
      <c r="X56" s="698" t="s">
        <v>736</v>
      </c>
      <c r="Y56" s="698" t="s">
        <v>5</v>
      </c>
      <c r="Z56" s="698" t="s">
        <v>174</v>
      </c>
      <c r="AA56" s="702">
        <v>44778</v>
      </c>
      <c r="AB56" s="474" t="s">
        <v>3838</v>
      </c>
      <c r="AC56" s="694"/>
      <c r="AD56" s="474" t="s">
        <v>3839</v>
      </c>
      <c r="AE56" s="529" t="s">
        <v>3834</v>
      </c>
      <c r="AF56" s="691">
        <f t="shared" si="3"/>
        <v>27</v>
      </c>
      <c r="AG56" s="694"/>
      <c r="AH56" s="694"/>
      <c r="AI56" s="694"/>
      <c r="AJ56" s="694"/>
    </row>
    <row r="57" spans="1:36" s="704" customFormat="1" ht="90">
      <c r="A57" s="687">
        <v>7056</v>
      </c>
      <c r="B57" s="491" t="s">
        <v>176</v>
      </c>
      <c r="C57" s="491" t="s">
        <v>3483</v>
      </c>
      <c r="D57" s="474" t="s">
        <v>3832</v>
      </c>
      <c r="E57" s="491" t="s">
        <v>178</v>
      </c>
      <c r="F57" s="474" t="s">
        <v>3832</v>
      </c>
      <c r="G57" s="474" t="s">
        <v>3484</v>
      </c>
      <c r="H57" s="474" t="s">
        <v>3604</v>
      </c>
      <c r="I57" s="474" t="s">
        <v>3834</v>
      </c>
      <c r="J57" s="474" t="s">
        <v>3835</v>
      </c>
      <c r="K57" s="474" t="s">
        <v>3836</v>
      </c>
      <c r="L57" s="698" t="s">
        <v>736</v>
      </c>
      <c r="M57" s="491" t="s">
        <v>5</v>
      </c>
      <c r="N57" s="698">
        <v>35217</v>
      </c>
      <c r="O57" s="491" t="s">
        <v>3840</v>
      </c>
      <c r="P57" s="689">
        <v>33.637110399690698</v>
      </c>
      <c r="Q57" s="689">
        <v>-86.729701173916794</v>
      </c>
      <c r="R57" s="683">
        <v>28</v>
      </c>
      <c r="S57" s="530"/>
      <c r="T57" s="694"/>
      <c r="U57" s="694" t="s">
        <v>3832</v>
      </c>
      <c r="V57" s="474" t="s">
        <v>3834</v>
      </c>
      <c r="W57" s="694" t="s">
        <v>3836</v>
      </c>
      <c r="X57" s="698" t="s">
        <v>736</v>
      </c>
      <c r="Y57" s="698" t="s">
        <v>5</v>
      </c>
      <c r="Z57" s="698" t="s">
        <v>174</v>
      </c>
      <c r="AA57" s="702">
        <v>44778</v>
      </c>
      <c r="AB57" s="474" t="s">
        <v>3838</v>
      </c>
      <c r="AC57" s="694"/>
      <c r="AD57" s="474" t="s">
        <v>3839</v>
      </c>
      <c r="AE57" s="529" t="s">
        <v>3834</v>
      </c>
      <c r="AF57" s="691">
        <f t="shared" si="3"/>
        <v>27</v>
      </c>
      <c r="AG57" s="694"/>
      <c r="AH57" s="694"/>
      <c r="AI57" s="694"/>
      <c r="AJ57" s="694"/>
    </row>
    <row r="58" spans="1:36" s="704" customFormat="1" ht="90">
      <c r="A58" s="687">
        <v>7057</v>
      </c>
      <c r="B58" s="491" t="s">
        <v>176</v>
      </c>
      <c r="C58" s="491" t="s">
        <v>3483</v>
      </c>
      <c r="D58" s="474" t="s">
        <v>3832</v>
      </c>
      <c r="E58" s="491" t="s">
        <v>178</v>
      </c>
      <c r="F58" s="474" t="s">
        <v>3832</v>
      </c>
      <c r="G58" s="474" t="s">
        <v>3484</v>
      </c>
      <c r="H58" s="474" t="s">
        <v>3676</v>
      </c>
      <c r="I58" s="474" t="s">
        <v>3834</v>
      </c>
      <c r="J58" s="474" t="s">
        <v>3835</v>
      </c>
      <c r="K58" s="474" t="s">
        <v>3836</v>
      </c>
      <c r="L58" s="698" t="s">
        <v>736</v>
      </c>
      <c r="M58" s="491" t="s">
        <v>5</v>
      </c>
      <c r="N58" s="698">
        <v>35218</v>
      </c>
      <c r="O58" s="491" t="s">
        <v>3840</v>
      </c>
      <c r="P58" s="689">
        <v>33.637110399690698</v>
      </c>
      <c r="Q58" s="689">
        <v>-86.729701173916794</v>
      </c>
      <c r="R58" s="683">
        <v>28</v>
      </c>
      <c r="S58" s="530"/>
      <c r="T58" s="694"/>
      <c r="U58" s="694" t="s">
        <v>3832</v>
      </c>
      <c r="V58" s="474" t="s">
        <v>3834</v>
      </c>
      <c r="W58" s="694" t="s">
        <v>3836</v>
      </c>
      <c r="X58" s="698" t="s">
        <v>736</v>
      </c>
      <c r="Y58" s="698" t="s">
        <v>5</v>
      </c>
      <c r="Z58" s="698" t="s">
        <v>174</v>
      </c>
      <c r="AA58" s="702">
        <v>44778</v>
      </c>
      <c r="AB58" s="474" t="s">
        <v>3838</v>
      </c>
      <c r="AC58" s="694"/>
      <c r="AD58" s="474" t="s">
        <v>3839</v>
      </c>
      <c r="AE58" s="529" t="s">
        <v>3834</v>
      </c>
      <c r="AF58" s="691">
        <f t="shared" si="3"/>
        <v>27</v>
      </c>
      <c r="AG58" s="694"/>
      <c r="AH58" s="694"/>
      <c r="AI58" s="694"/>
      <c r="AJ58" s="694"/>
    </row>
    <row r="59" spans="1:36" s="704" customFormat="1" ht="60">
      <c r="A59" s="687">
        <v>7058</v>
      </c>
      <c r="B59" s="491" t="s">
        <v>163</v>
      </c>
      <c r="C59" s="491" t="s">
        <v>3483</v>
      </c>
      <c r="D59" s="474" t="s">
        <v>3841</v>
      </c>
      <c r="E59" s="491" t="s">
        <v>178</v>
      </c>
      <c r="F59" s="474" t="s">
        <v>3841</v>
      </c>
      <c r="G59" s="474" t="s">
        <v>3484</v>
      </c>
      <c r="H59" s="474" t="s">
        <v>3604</v>
      </c>
      <c r="I59" s="474" t="s">
        <v>3842</v>
      </c>
      <c r="J59" s="474" t="s">
        <v>3843</v>
      </c>
      <c r="K59" s="474" t="s">
        <v>2980</v>
      </c>
      <c r="L59" s="698" t="s">
        <v>444</v>
      </c>
      <c r="M59" s="491" t="s">
        <v>5</v>
      </c>
      <c r="N59" s="698">
        <v>48084</v>
      </c>
      <c r="O59" s="491" t="s">
        <v>3844</v>
      </c>
      <c r="P59" s="689">
        <v>42.5491193458056</v>
      </c>
      <c r="Q59" s="689">
        <v>-83.153751088999499</v>
      </c>
      <c r="R59" s="683">
        <v>10</v>
      </c>
      <c r="S59" s="530"/>
      <c r="T59" s="694"/>
      <c r="U59" s="694" t="s">
        <v>3841</v>
      </c>
      <c r="V59" s="529" t="s">
        <v>3845</v>
      </c>
      <c r="W59" s="694" t="s">
        <v>2980</v>
      </c>
      <c r="X59" s="698" t="s">
        <v>444</v>
      </c>
      <c r="Y59" s="698" t="s">
        <v>5</v>
      </c>
      <c r="Z59" s="491" t="s">
        <v>174</v>
      </c>
      <c r="AA59" s="690">
        <v>44801</v>
      </c>
      <c r="AB59" s="474" t="s">
        <v>3846</v>
      </c>
      <c r="AC59" s="474" t="s">
        <v>3848</v>
      </c>
      <c r="AD59" s="474" t="s">
        <v>3847</v>
      </c>
      <c r="AE59" s="529" t="s">
        <v>3849</v>
      </c>
      <c r="AF59" s="691">
        <f t="shared" si="3"/>
        <v>17</v>
      </c>
      <c r="AG59" s="694"/>
      <c r="AH59" s="694"/>
      <c r="AI59" s="694"/>
      <c r="AJ59" s="694"/>
    </row>
    <row r="60" spans="1:36" s="704" customFormat="1" ht="103.7" customHeight="1">
      <c r="A60" s="687">
        <v>7059</v>
      </c>
      <c r="B60" s="491" t="s">
        <v>176</v>
      </c>
      <c r="C60" s="474" t="s">
        <v>3483</v>
      </c>
      <c r="D60" s="474" t="s">
        <v>7681</v>
      </c>
      <c r="E60" s="491" t="s">
        <v>166</v>
      </c>
      <c r="F60" s="694" t="s">
        <v>7682</v>
      </c>
      <c r="G60" s="474" t="s">
        <v>7683</v>
      </c>
      <c r="H60" s="474" t="s">
        <v>7684</v>
      </c>
      <c r="I60" s="529" t="s">
        <v>7685</v>
      </c>
      <c r="J60" s="474" t="s">
        <v>7686</v>
      </c>
      <c r="K60" s="474" t="s">
        <v>2690</v>
      </c>
      <c r="L60" s="698" t="s">
        <v>1485</v>
      </c>
      <c r="M60" s="698" t="s">
        <v>5</v>
      </c>
      <c r="N60" s="491">
        <v>34232</v>
      </c>
      <c r="O60" s="491" t="s">
        <v>7687</v>
      </c>
      <c r="P60" s="700">
        <v>27.3353130355082</v>
      </c>
      <c r="Q60" s="700">
        <v>-82.458177999999904</v>
      </c>
      <c r="R60" s="683"/>
      <c r="S60" s="530"/>
      <c r="T60" s="694"/>
      <c r="U60" s="694" t="s">
        <v>7688</v>
      </c>
      <c r="V60" s="529" t="s">
        <v>7685</v>
      </c>
      <c r="W60" s="694" t="s">
        <v>2690</v>
      </c>
      <c r="X60" s="698" t="s">
        <v>1485</v>
      </c>
      <c r="Y60" s="698" t="s">
        <v>5</v>
      </c>
      <c r="Z60" s="491" t="s">
        <v>174</v>
      </c>
      <c r="AA60" s="690" t="s">
        <v>8143</v>
      </c>
      <c r="AB60" s="474" t="s">
        <v>319</v>
      </c>
      <c r="AC60" s="694"/>
      <c r="AD60" s="474" t="s">
        <v>8449</v>
      </c>
      <c r="AE60" s="694"/>
      <c r="AF60" s="691">
        <f t="shared" si="3"/>
        <v>31</v>
      </c>
      <c r="AG60" s="694" t="s">
        <v>7689</v>
      </c>
      <c r="AH60" s="707" t="s">
        <v>7690</v>
      </c>
      <c r="AI60" s="694">
        <v>6178175659</v>
      </c>
      <c r="AJ60" s="694"/>
    </row>
    <row r="61" spans="1:36" s="704" customFormat="1" ht="103.7" customHeight="1">
      <c r="A61" s="687">
        <v>7060</v>
      </c>
      <c r="B61" s="491" t="s">
        <v>163</v>
      </c>
      <c r="C61" s="491" t="s">
        <v>3483</v>
      </c>
      <c r="D61" s="474" t="s">
        <v>3850</v>
      </c>
      <c r="E61" s="491" t="s">
        <v>178</v>
      </c>
      <c r="F61" s="474" t="s">
        <v>3851</v>
      </c>
      <c r="G61" s="474" t="s">
        <v>3484</v>
      </c>
      <c r="H61" s="474" t="s">
        <v>3852</v>
      </c>
      <c r="I61" s="474" t="s">
        <v>3853</v>
      </c>
      <c r="J61" s="474" t="s">
        <v>3854</v>
      </c>
      <c r="K61" s="474" t="s">
        <v>3855</v>
      </c>
      <c r="L61" s="491" t="s">
        <v>539</v>
      </c>
      <c r="M61" s="491" t="s">
        <v>5</v>
      </c>
      <c r="N61" s="491">
        <v>55432</v>
      </c>
      <c r="O61" s="491" t="s">
        <v>3856</v>
      </c>
      <c r="P61" s="689">
        <v>45.067211150281601</v>
      </c>
      <c r="Q61" s="689">
        <v>-93.233538802389504</v>
      </c>
      <c r="R61" s="525">
        <v>5</v>
      </c>
      <c r="S61" s="526"/>
      <c r="T61" s="474"/>
      <c r="U61" s="526" t="s">
        <v>3857</v>
      </c>
      <c r="V61" s="474" t="s">
        <v>3853</v>
      </c>
      <c r="W61" s="474" t="s">
        <v>3855</v>
      </c>
      <c r="X61" s="491" t="s">
        <v>539</v>
      </c>
      <c r="Y61" s="491" t="s">
        <v>5</v>
      </c>
      <c r="Z61" s="491" t="s">
        <v>174</v>
      </c>
      <c r="AA61" s="690">
        <v>44892</v>
      </c>
      <c r="AB61" s="491" t="s">
        <v>3858</v>
      </c>
      <c r="AC61" s="694"/>
      <c r="AD61" s="474" t="s">
        <v>3859</v>
      </c>
      <c r="AE61" s="529" t="s">
        <v>3853</v>
      </c>
      <c r="AF61" s="691">
        <f t="shared" si="3"/>
        <v>11</v>
      </c>
      <c r="AG61" s="694"/>
      <c r="AH61" s="694"/>
      <c r="AI61" s="694"/>
      <c r="AJ61" s="694"/>
    </row>
    <row r="62" spans="1:36" s="704" customFormat="1" ht="105">
      <c r="A62" s="687">
        <v>7061</v>
      </c>
      <c r="B62" s="491" t="s">
        <v>176</v>
      </c>
      <c r="C62" s="474" t="s">
        <v>3483</v>
      </c>
      <c r="D62" s="474" t="s">
        <v>3860</v>
      </c>
      <c r="E62" s="491" t="s">
        <v>178</v>
      </c>
      <c r="F62" s="474" t="s">
        <v>3861</v>
      </c>
      <c r="G62" s="474" t="s">
        <v>3547</v>
      </c>
      <c r="H62" s="474" t="s">
        <v>3862</v>
      </c>
      <c r="I62" s="474" t="s">
        <v>3863</v>
      </c>
      <c r="J62" s="474" t="s">
        <v>3864</v>
      </c>
      <c r="K62" s="474" t="s">
        <v>3865</v>
      </c>
      <c r="L62" s="491" t="s">
        <v>444</v>
      </c>
      <c r="M62" s="491" t="s">
        <v>5</v>
      </c>
      <c r="N62" s="491">
        <v>49048</v>
      </c>
      <c r="O62" s="491"/>
      <c r="P62" s="689">
        <v>42.246417687560402</v>
      </c>
      <c r="Q62" s="689">
        <v>-85.5153510460501</v>
      </c>
      <c r="R62" s="525">
        <v>51</v>
      </c>
      <c r="S62" s="526"/>
      <c r="T62" s="474"/>
      <c r="U62" s="527" t="s">
        <v>3860</v>
      </c>
      <c r="V62" s="528" t="s">
        <v>3866</v>
      </c>
      <c r="W62" s="474" t="s">
        <v>3865</v>
      </c>
      <c r="X62" s="491" t="s">
        <v>444</v>
      </c>
      <c r="Y62" s="491" t="s">
        <v>5</v>
      </c>
      <c r="Z62" s="491" t="s">
        <v>174</v>
      </c>
      <c r="AA62" s="690">
        <v>45339</v>
      </c>
      <c r="AB62" s="474" t="s">
        <v>319</v>
      </c>
      <c r="AC62" s="474"/>
      <c r="AD62" s="598" t="s">
        <v>3867</v>
      </c>
      <c r="AE62" s="528"/>
      <c r="AF62" s="691">
        <f t="shared" si="3"/>
        <v>28</v>
      </c>
      <c r="AG62" s="388" t="s">
        <v>3868</v>
      </c>
      <c r="AH62" s="389" t="s">
        <v>3869</v>
      </c>
      <c r="AI62" s="694"/>
      <c r="AJ62" s="694"/>
    </row>
    <row r="63" spans="1:36" s="704" customFormat="1" ht="105">
      <c r="A63" s="687">
        <v>7062</v>
      </c>
      <c r="B63" s="491" t="s">
        <v>176</v>
      </c>
      <c r="C63" s="474" t="s">
        <v>3483</v>
      </c>
      <c r="D63" s="474" t="s">
        <v>3860</v>
      </c>
      <c r="E63" s="491" t="s">
        <v>178</v>
      </c>
      <c r="F63" s="474" t="s">
        <v>3861</v>
      </c>
      <c r="G63" s="474" t="s">
        <v>3547</v>
      </c>
      <c r="H63" s="474" t="s">
        <v>3870</v>
      </c>
      <c r="I63" s="474" t="s">
        <v>3863</v>
      </c>
      <c r="J63" s="474" t="s">
        <v>3871</v>
      </c>
      <c r="K63" s="474" t="s">
        <v>3872</v>
      </c>
      <c r="L63" s="491" t="s">
        <v>539</v>
      </c>
      <c r="M63" s="491" t="s">
        <v>5</v>
      </c>
      <c r="N63" s="491">
        <v>55330</v>
      </c>
      <c r="O63" s="491"/>
      <c r="P63" s="689">
        <v>45.319278752075597</v>
      </c>
      <c r="Q63" s="689">
        <v>-93.560071259372705</v>
      </c>
      <c r="R63" s="525">
        <v>25</v>
      </c>
      <c r="S63" s="526"/>
      <c r="T63" s="474"/>
      <c r="U63" s="527" t="s">
        <v>3860</v>
      </c>
      <c r="V63" s="528" t="s">
        <v>3866</v>
      </c>
      <c r="W63" s="474" t="s">
        <v>3865</v>
      </c>
      <c r="X63" s="491" t="s">
        <v>444</v>
      </c>
      <c r="Y63" s="491" t="s">
        <v>5</v>
      </c>
      <c r="Z63" s="491" t="s">
        <v>174</v>
      </c>
      <c r="AA63" s="690">
        <v>45339</v>
      </c>
      <c r="AB63" s="474" t="s">
        <v>319</v>
      </c>
      <c r="AC63" s="474"/>
      <c r="AD63" s="598" t="s">
        <v>3867</v>
      </c>
      <c r="AE63" s="528"/>
      <c r="AF63" s="691">
        <f t="shared" si="3"/>
        <v>28</v>
      </c>
      <c r="AG63" s="388" t="s">
        <v>3868</v>
      </c>
      <c r="AH63" s="389" t="s">
        <v>3869</v>
      </c>
      <c r="AI63" s="694"/>
      <c r="AJ63" s="694"/>
    </row>
    <row r="64" spans="1:36" s="704" customFormat="1" ht="88.5" customHeight="1">
      <c r="A64" s="687">
        <v>7063</v>
      </c>
      <c r="B64" s="491" t="s">
        <v>176</v>
      </c>
      <c r="C64" s="474" t="s">
        <v>3483</v>
      </c>
      <c r="D64" s="474" t="s">
        <v>3860</v>
      </c>
      <c r="E64" s="491" t="s">
        <v>178</v>
      </c>
      <c r="F64" s="474" t="s">
        <v>3861</v>
      </c>
      <c r="G64" s="474" t="s">
        <v>3547</v>
      </c>
      <c r="H64" s="474" t="s">
        <v>3873</v>
      </c>
      <c r="I64" s="474" t="s">
        <v>3863</v>
      </c>
      <c r="J64" s="474" t="s">
        <v>3874</v>
      </c>
      <c r="K64" s="474" t="s">
        <v>770</v>
      </c>
      <c r="L64" s="491" t="s">
        <v>771</v>
      </c>
      <c r="M64" s="491" t="s">
        <v>5</v>
      </c>
      <c r="N64" s="491">
        <v>75223</v>
      </c>
      <c r="O64" s="491"/>
      <c r="P64" s="689">
        <v>32.783952852216203</v>
      </c>
      <c r="Q64" s="689">
        <v>-96.761838604174201</v>
      </c>
      <c r="R64" s="525">
        <v>18</v>
      </c>
      <c r="S64" s="526"/>
      <c r="T64" s="474"/>
      <c r="U64" s="527" t="s">
        <v>3860</v>
      </c>
      <c r="V64" s="528" t="s">
        <v>3866</v>
      </c>
      <c r="W64" s="474" t="s">
        <v>3865</v>
      </c>
      <c r="X64" s="491" t="s">
        <v>444</v>
      </c>
      <c r="Y64" s="491" t="s">
        <v>5</v>
      </c>
      <c r="Z64" s="491" t="s">
        <v>174</v>
      </c>
      <c r="AA64" s="690">
        <v>45339</v>
      </c>
      <c r="AB64" s="474" t="s">
        <v>319</v>
      </c>
      <c r="AC64" s="474"/>
      <c r="AD64" s="598" t="s">
        <v>3867</v>
      </c>
      <c r="AE64" s="528"/>
      <c r="AF64" s="691">
        <f t="shared" si="3"/>
        <v>28</v>
      </c>
      <c r="AG64" s="388" t="s">
        <v>3868</v>
      </c>
      <c r="AH64" s="389" t="s">
        <v>3869</v>
      </c>
      <c r="AI64" s="694"/>
      <c r="AJ64" s="694"/>
    </row>
    <row r="65" spans="1:36" s="704" customFormat="1" ht="87.6" customHeight="1">
      <c r="A65" s="687">
        <v>7064</v>
      </c>
      <c r="B65" s="491" t="s">
        <v>176</v>
      </c>
      <c r="C65" s="474" t="s">
        <v>3483</v>
      </c>
      <c r="D65" s="474" t="s">
        <v>7647</v>
      </c>
      <c r="E65" s="491" t="s">
        <v>178</v>
      </c>
      <c r="F65" s="474" t="s">
        <v>7647</v>
      </c>
      <c r="G65" s="474" t="s">
        <v>3547</v>
      </c>
      <c r="H65" s="474" t="s">
        <v>7648</v>
      </c>
      <c r="I65" s="474" t="s">
        <v>7649</v>
      </c>
      <c r="J65" s="474" t="s">
        <v>7650</v>
      </c>
      <c r="K65" s="474" t="s">
        <v>7651</v>
      </c>
      <c r="L65" s="698" t="s">
        <v>1365</v>
      </c>
      <c r="M65" s="698" t="s">
        <v>5</v>
      </c>
      <c r="N65" s="698">
        <v>15632</v>
      </c>
      <c r="O65" s="491"/>
      <c r="P65" s="700">
        <v>40.399839780424799</v>
      </c>
      <c r="Q65" s="700">
        <v>-79.613656932265798</v>
      </c>
      <c r="R65" s="683"/>
      <c r="S65" s="530"/>
      <c r="T65" s="694"/>
      <c r="U65" s="694" t="s">
        <v>7652</v>
      </c>
      <c r="V65" s="474" t="s">
        <v>7649</v>
      </c>
      <c r="W65" s="694" t="s">
        <v>7653</v>
      </c>
      <c r="X65" s="698" t="s">
        <v>1365</v>
      </c>
      <c r="Y65" s="698" t="s">
        <v>5</v>
      </c>
      <c r="Z65" s="491" t="s">
        <v>174</v>
      </c>
      <c r="AA65" s="690">
        <v>45497</v>
      </c>
      <c r="AB65" s="474" t="s">
        <v>7654</v>
      </c>
      <c r="AC65" s="68"/>
      <c r="AD65" s="474" t="s">
        <v>8444</v>
      </c>
      <c r="AE65" s="694"/>
      <c r="AF65" s="691">
        <f t="shared" si="3"/>
        <v>26</v>
      </c>
      <c r="AG65" s="694"/>
      <c r="AH65" s="694"/>
      <c r="AI65" s="694"/>
      <c r="AJ65" s="694"/>
    </row>
    <row r="66" spans="1:36" s="704" customFormat="1" ht="90">
      <c r="A66" s="687">
        <v>7065</v>
      </c>
      <c r="B66" s="491" t="s">
        <v>176</v>
      </c>
      <c r="C66" s="491" t="s">
        <v>3483</v>
      </c>
      <c r="D66" s="474" t="s">
        <v>3875</v>
      </c>
      <c r="E66" s="491" t="s">
        <v>178</v>
      </c>
      <c r="F66" s="474" t="s">
        <v>3875</v>
      </c>
      <c r="G66" s="474" t="s">
        <v>3509</v>
      </c>
      <c r="H66" s="474" t="s">
        <v>7</v>
      </c>
      <c r="I66" s="529" t="s">
        <v>3876</v>
      </c>
      <c r="J66" s="474" t="s">
        <v>3877</v>
      </c>
      <c r="K66" s="474" t="s">
        <v>2734</v>
      </c>
      <c r="L66" s="698" t="s">
        <v>172</v>
      </c>
      <c r="M66" s="491" t="s">
        <v>5</v>
      </c>
      <c r="N66" s="698">
        <v>94608</v>
      </c>
      <c r="O66" s="491" t="s">
        <v>3878</v>
      </c>
      <c r="P66" s="689">
        <v>37.832006233964101</v>
      </c>
      <c r="Q66" s="689">
        <v>-122.282006029633</v>
      </c>
      <c r="R66" s="683">
        <v>30</v>
      </c>
      <c r="S66" s="530"/>
      <c r="T66" s="694"/>
      <c r="U66" s="694" t="s">
        <v>3875</v>
      </c>
      <c r="V66" s="474" t="s">
        <v>3879</v>
      </c>
      <c r="W66" s="694" t="s">
        <v>2734</v>
      </c>
      <c r="X66" s="698" t="s">
        <v>172</v>
      </c>
      <c r="Y66" s="698" t="s">
        <v>5</v>
      </c>
      <c r="Z66" s="491" t="s">
        <v>174</v>
      </c>
      <c r="AA66" s="690">
        <v>44801</v>
      </c>
      <c r="AB66" s="474" t="s">
        <v>3880</v>
      </c>
      <c r="AC66" s="474" t="s">
        <v>3882</v>
      </c>
      <c r="AD66" s="474" t="s">
        <v>3881</v>
      </c>
      <c r="AE66" s="529" t="s">
        <v>3879</v>
      </c>
      <c r="AF66" s="691">
        <f t="shared" si="3"/>
        <v>25</v>
      </c>
      <c r="AG66" s="694"/>
      <c r="AH66" s="694"/>
      <c r="AI66" s="694"/>
      <c r="AJ66" s="694"/>
    </row>
    <row r="67" spans="1:36" s="704" customFormat="1" ht="145.5" customHeight="1">
      <c r="A67" s="687">
        <v>7066</v>
      </c>
      <c r="B67" s="491" t="s">
        <v>176</v>
      </c>
      <c r="C67" s="491" t="s">
        <v>3483</v>
      </c>
      <c r="D67" s="474" t="s">
        <v>3883</v>
      </c>
      <c r="E67" s="491" t="s">
        <v>178</v>
      </c>
      <c r="F67" s="694" t="s">
        <v>3883</v>
      </c>
      <c r="G67" s="474" t="s">
        <v>3509</v>
      </c>
      <c r="H67" s="474" t="s">
        <v>3884</v>
      </c>
      <c r="I67" s="529" t="s">
        <v>8957</v>
      </c>
      <c r="J67" s="474" t="s">
        <v>3885</v>
      </c>
      <c r="K67" s="474" t="s">
        <v>3886</v>
      </c>
      <c r="L67" s="491" t="s">
        <v>3887</v>
      </c>
      <c r="M67" s="491" t="s">
        <v>5</v>
      </c>
      <c r="N67" s="491">
        <v>74107</v>
      </c>
      <c r="O67" s="491" t="s">
        <v>3888</v>
      </c>
      <c r="P67" s="689">
        <v>36.100172230309099</v>
      </c>
      <c r="Q67" s="689">
        <v>-96.048643631518999</v>
      </c>
      <c r="R67" s="525">
        <v>130</v>
      </c>
      <c r="S67" s="530"/>
      <c r="T67" s="694"/>
      <c r="U67" s="474" t="s">
        <v>3889</v>
      </c>
      <c r="V67" s="529" t="s">
        <v>8957</v>
      </c>
      <c r="W67" s="474" t="s">
        <v>3886</v>
      </c>
      <c r="X67" s="491" t="s">
        <v>3887</v>
      </c>
      <c r="Y67" s="491" t="s">
        <v>5</v>
      </c>
      <c r="Z67" s="491" t="s">
        <v>8727</v>
      </c>
      <c r="AA67" s="690" t="s">
        <v>8956</v>
      </c>
      <c r="AB67" s="474" t="s">
        <v>3890</v>
      </c>
      <c r="AC67" s="694"/>
      <c r="AD67" s="474" t="s">
        <v>3891</v>
      </c>
      <c r="AE67" s="529" t="s">
        <v>3892</v>
      </c>
      <c r="AF67" s="691">
        <f t="shared" si="3"/>
        <v>24</v>
      </c>
      <c r="AG67" s="694" t="s">
        <v>8955</v>
      </c>
      <c r="AH67" s="388" t="s">
        <v>8954</v>
      </c>
      <c r="AI67" s="694" t="s">
        <v>3888</v>
      </c>
      <c r="AJ67" s="694"/>
    </row>
    <row r="68" spans="1:36" s="704" customFormat="1" ht="145.5" customHeight="1">
      <c r="A68" s="687">
        <v>7067</v>
      </c>
      <c r="B68" s="491" t="s">
        <v>176</v>
      </c>
      <c r="C68" s="474" t="s">
        <v>3483</v>
      </c>
      <c r="D68" s="474" t="s">
        <v>3883</v>
      </c>
      <c r="E68" s="491" t="s">
        <v>178</v>
      </c>
      <c r="F68" s="474" t="s">
        <v>8958</v>
      </c>
      <c r="G68" s="474" t="s">
        <v>8961</v>
      </c>
      <c r="H68" s="474" t="s">
        <v>3884</v>
      </c>
      <c r="I68" s="529" t="s">
        <v>8957</v>
      </c>
      <c r="J68" s="388" t="s">
        <v>8959</v>
      </c>
      <c r="K68" s="388" t="s">
        <v>8959</v>
      </c>
      <c r="L68" s="491" t="s">
        <v>172</v>
      </c>
      <c r="M68" s="491" t="s">
        <v>5</v>
      </c>
      <c r="N68" s="699" t="s">
        <v>8960</v>
      </c>
      <c r="O68" s="491"/>
      <c r="P68" s="689">
        <v>37.396636701557</v>
      </c>
      <c r="Q68" s="689">
        <v>-121.913564304282</v>
      </c>
      <c r="R68" s="525">
        <v>30</v>
      </c>
      <c r="S68" s="530"/>
      <c r="T68" s="694"/>
      <c r="U68" s="474" t="s">
        <v>3889</v>
      </c>
      <c r="V68" s="529" t="s">
        <v>8957</v>
      </c>
      <c r="W68" s="474" t="s">
        <v>3886</v>
      </c>
      <c r="X68" s="491" t="s">
        <v>3887</v>
      </c>
      <c r="Y68" s="491" t="s">
        <v>5</v>
      </c>
      <c r="Z68" s="491" t="s">
        <v>8245</v>
      </c>
      <c r="AA68" s="690">
        <v>45689</v>
      </c>
      <c r="AB68" s="474" t="s">
        <v>319</v>
      </c>
      <c r="AC68" s="694" t="s">
        <v>8962</v>
      </c>
      <c r="AD68" s="474" t="s">
        <v>3891</v>
      </c>
      <c r="AE68" s="528"/>
      <c r="AF68" s="691">
        <f t="shared" si="3"/>
        <v>24</v>
      </c>
      <c r="AG68" s="694" t="s">
        <v>8955</v>
      </c>
      <c r="AH68" s="388" t="s">
        <v>8954</v>
      </c>
      <c r="AI68" s="694" t="s">
        <v>3888</v>
      </c>
      <c r="AJ68" s="694"/>
    </row>
    <row r="69" spans="1:36" s="704" customFormat="1" ht="156.6" customHeight="1">
      <c r="A69" s="687">
        <v>7068</v>
      </c>
      <c r="B69" s="491" t="s">
        <v>176</v>
      </c>
      <c r="C69" s="491" t="s">
        <v>3483</v>
      </c>
      <c r="D69" s="474" t="s">
        <v>3893</v>
      </c>
      <c r="E69" s="491" t="s">
        <v>166</v>
      </c>
      <c r="F69" s="474" t="s">
        <v>3893</v>
      </c>
      <c r="G69" s="474" t="s">
        <v>3484</v>
      </c>
      <c r="H69" s="474" t="s">
        <v>3768</v>
      </c>
      <c r="I69" s="474" t="s">
        <v>3894</v>
      </c>
      <c r="J69" s="474" t="s">
        <v>3895</v>
      </c>
      <c r="K69" s="474" t="s">
        <v>3896</v>
      </c>
      <c r="L69" s="698" t="s">
        <v>3897</v>
      </c>
      <c r="M69" s="491" t="s">
        <v>5</v>
      </c>
      <c r="N69" s="698">
        <v>52302</v>
      </c>
      <c r="O69" s="491" t="s">
        <v>3898</v>
      </c>
      <c r="P69" s="689">
        <v>42.0291358457551</v>
      </c>
      <c r="Q69" s="689">
        <v>-91.572182402495798</v>
      </c>
      <c r="R69" s="683"/>
      <c r="S69" s="530"/>
      <c r="T69" s="694"/>
      <c r="U69" s="694" t="s">
        <v>3893</v>
      </c>
      <c r="V69" s="474" t="s">
        <v>3894</v>
      </c>
      <c r="W69" s="694" t="s">
        <v>3896</v>
      </c>
      <c r="X69" s="698" t="s">
        <v>3897</v>
      </c>
      <c r="Y69" s="698" t="s">
        <v>5</v>
      </c>
      <c r="Z69" s="698"/>
      <c r="AA69" s="702"/>
      <c r="AB69" s="474" t="s">
        <v>3899</v>
      </c>
      <c r="AC69" s="694"/>
      <c r="AD69" s="474" t="s">
        <v>3900</v>
      </c>
      <c r="AE69" s="529" t="s">
        <v>3901</v>
      </c>
      <c r="AF69" s="691">
        <f t="shared" si="3"/>
        <v>18</v>
      </c>
      <c r="AG69" s="694"/>
      <c r="AH69" s="694"/>
      <c r="AI69" s="694"/>
      <c r="AJ69" s="694"/>
    </row>
    <row r="70" spans="1:36" s="704" customFormat="1" ht="96.6" customHeight="1">
      <c r="A70" s="687">
        <v>7069</v>
      </c>
      <c r="B70" s="491" t="s">
        <v>176</v>
      </c>
      <c r="C70" s="491" t="s">
        <v>3483</v>
      </c>
      <c r="D70" s="474" t="s">
        <v>3893</v>
      </c>
      <c r="E70" s="491" t="s">
        <v>166</v>
      </c>
      <c r="F70" s="474" t="s">
        <v>3893</v>
      </c>
      <c r="G70" s="474" t="s">
        <v>3484</v>
      </c>
      <c r="H70" s="474" t="s">
        <v>3806</v>
      </c>
      <c r="I70" s="474" t="s">
        <v>3894</v>
      </c>
      <c r="J70" s="474" t="s">
        <v>3895</v>
      </c>
      <c r="K70" s="474" t="s">
        <v>3896</v>
      </c>
      <c r="L70" s="698" t="s">
        <v>3897</v>
      </c>
      <c r="M70" s="491" t="s">
        <v>5</v>
      </c>
      <c r="N70" s="698">
        <v>52302</v>
      </c>
      <c r="O70" s="491" t="s">
        <v>3898</v>
      </c>
      <c r="P70" s="689">
        <v>42.0291358457551</v>
      </c>
      <c r="Q70" s="689">
        <v>-91.572182402495798</v>
      </c>
      <c r="R70" s="683"/>
      <c r="S70" s="530"/>
      <c r="T70" s="694"/>
      <c r="U70" s="694" t="s">
        <v>3893</v>
      </c>
      <c r="V70" s="474" t="s">
        <v>3894</v>
      </c>
      <c r="W70" s="694" t="s">
        <v>3896</v>
      </c>
      <c r="X70" s="698" t="s">
        <v>3897</v>
      </c>
      <c r="Y70" s="698" t="s">
        <v>5</v>
      </c>
      <c r="Z70" s="698"/>
      <c r="AA70" s="702"/>
      <c r="AB70" s="474" t="s">
        <v>3899</v>
      </c>
      <c r="AC70" s="694"/>
      <c r="AD70" s="474" t="s">
        <v>3900</v>
      </c>
      <c r="AE70" s="529" t="s">
        <v>3901</v>
      </c>
      <c r="AF70" s="691">
        <f t="shared" si="3"/>
        <v>18</v>
      </c>
      <c r="AG70" s="694"/>
      <c r="AH70" s="694"/>
      <c r="AI70" s="694"/>
      <c r="AJ70" s="694"/>
    </row>
    <row r="71" spans="1:36" s="704" customFormat="1" ht="101.25" customHeight="1">
      <c r="A71" s="687">
        <v>7070</v>
      </c>
      <c r="B71" s="491" t="s">
        <v>176</v>
      </c>
      <c r="C71" s="474" t="s">
        <v>3483</v>
      </c>
      <c r="D71" s="474" t="s">
        <v>8899</v>
      </c>
      <c r="E71" s="491" t="s">
        <v>166</v>
      </c>
      <c r="F71" s="474" t="s">
        <v>8902</v>
      </c>
      <c r="G71" s="474" t="s">
        <v>7662</v>
      </c>
      <c r="H71" s="474" t="s">
        <v>8903</v>
      </c>
      <c r="I71" s="529" t="s">
        <v>8900</v>
      </c>
      <c r="J71" s="389" t="s">
        <v>8892</v>
      </c>
      <c r="K71" s="474" t="s">
        <v>4823</v>
      </c>
      <c r="L71" s="698" t="s">
        <v>3887</v>
      </c>
      <c r="M71" s="698" t="s">
        <v>5</v>
      </c>
      <c r="N71" s="698">
        <v>73114</v>
      </c>
      <c r="O71" s="491" t="s">
        <v>8893</v>
      </c>
      <c r="P71" s="700">
        <v>35.607934373560198</v>
      </c>
      <c r="Q71" s="700">
        <v>-97.517048117863993</v>
      </c>
      <c r="R71" s="683">
        <v>200</v>
      </c>
      <c r="S71" s="530"/>
      <c r="T71" s="694"/>
      <c r="U71" s="694" t="s">
        <v>8899</v>
      </c>
      <c r="V71" s="528" t="s">
        <v>8900</v>
      </c>
      <c r="W71" s="694" t="s">
        <v>8891</v>
      </c>
      <c r="X71" s="698" t="s">
        <v>863</v>
      </c>
      <c r="Y71" s="698" t="s">
        <v>5</v>
      </c>
      <c r="Z71" s="491" t="s">
        <v>8245</v>
      </c>
      <c r="AA71" s="690">
        <v>45688</v>
      </c>
      <c r="AB71" s="528" t="s">
        <v>319</v>
      </c>
      <c r="AC71" s="694"/>
      <c r="AD71" s="474" t="s">
        <v>9381</v>
      </c>
      <c r="AE71" s="694"/>
      <c r="AF71" s="691">
        <f t="shared" si="3"/>
        <v>24</v>
      </c>
      <c r="AG71" s="694" t="s">
        <v>8888</v>
      </c>
      <c r="AH71" s="388" t="s">
        <v>8889</v>
      </c>
      <c r="AI71" s="699" t="s">
        <v>8890</v>
      </c>
      <c r="AJ71" s="694"/>
    </row>
    <row r="72" spans="1:36" s="704" customFormat="1" ht="61.35" customHeight="1">
      <c r="A72" s="687">
        <v>7071</v>
      </c>
      <c r="B72" s="491" t="s">
        <v>176</v>
      </c>
      <c r="C72" s="474" t="s">
        <v>3483</v>
      </c>
      <c r="D72" s="474" t="s">
        <v>8899</v>
      </c>
      <c r="E72" s="491" t="s">
        <v>166</v>
      </c>
      <c r="F72" s="474" t="s">
        <v>8894</v>
      </c>
      <c r="G72" s="474" t="s">
        <v>7662</v>
      </c>
      <c r="H72" s="474" t="s">
        <v>8903</v>
      </c>
      <c r="I72" s="529" t="s">
        <v>8900</v>
      </c>
      <c r="J72" s="474" t="s">
        <v>8895</v>
      </c>
      <c r="K72" s="474" t="s">
        <v>8896</v>
      </c>
      <c r="L72" s="698" t="s">
        <v>1022</v>
      </c>
      <c r="M72" s="698" t="s">
        <v>5</v>
      </c>
      <c r="N72" s="698">
        <v>54956</v>
      </c>
      <c r="O72" s="491" t="s">
        <v>8897</v>
      </c>
      <c r="P72" s="700">
        <v>44.1571937279287</v>
      </c>
      <c r="Q72" s="700">
        <v>-88.493594134596407</v>
      </c>
      <c r="R72" s="683">
        <v>100</v>
      </c>
      <c r="S72" s="530"/>
      <c r="T72" s="694"/>
      <c r="U72" s="694" t="s">
        <v>8899</v>
      </c>
      <c r="V72" s="528" t="s">
        <v>8900</v>
      </c>
      <c r="W72" s="694" t="s">
        <v>8891</v>
      </c>
      <c r="X72" s="698" t="s">
        <v>863</v>
      </c>
      <c r="Y72" s="698" t="s">
        <v>5</v>
      </c>
      <c r="Z72" s="491" t="s">
        <v>8245</v>
      </c>
      <c r="AA72" s="690">
        <v>45688</v>
      </c>
      <c r="AB72" s="529" t="s">
        <v>9382</v>
      </c>
      <c r="AC72" s="694"/>
      <c r="AD72" s="474" t="s">
        <v>9381</v>
      </c>
      <c r="AE72" s="694"/>
      <c r="AF72" s="691">
        <f t="shared" si="3"/>
        <v>24</v>
      </c>
      <c r="AG72" s="694" t="s">
        <v>8888</v>
      </c>
      <c r="AH72" s="707" t="s">
        <v>8889</v>
      </c>
      <c r="AI72" s="1171" t="s">
        <v>8890</v>
      </c>
      <c r="AJ72" s="694"/>
    </row>
    <row r="73" spans="1:36" s="704" customFormat="1" ht="117" customHeight="1">
      <c r="A73" s="687">
        <v>7072</v>
      </c>
      <c r="B73" s="491" t="s">
        <v>176</v>
      </c>
      <c r="C73" s="491" t="s">
        <v>3483</v>
      </c>
      <c r="D73" s="474" t="s">
        <v>3902</v>
      </c>
      <c r="E73" s="491" t="s">
        <v>178</v>
      </c>
      <c r="F73" s="474" t="s">
        <v>3902</v>
      </c>
      <c r="G73" s="474" t="s">
        <v>3738</v>
      </c>
      <c r="H73" s="474" t="s">
        <v>3739</v>
      </c>
      <c r="I73" s="474" t="s">
        <v>3903</v>
      </c>
      <c r="J73" s="474" t="s">
        <v>3904</v>
      </c>
      <c r="K73" s="474" t="s">
        <v>3905</v>
      </c>
      <c r="L73" s="491" t="s">
        <v>863</v>
      </c>
      <c r="M73" s="491" t="s">
        <v>5</v>
      </c>
      <c r="N73" s="491">
        <v>60527</v>
      </c>
      <c r="O73" s="491" t="s">
        <v>3906</v>
      </c>
      <c r="P73" s="689">
        <v>41.760090603818497</v>
      </c>
      <c r="Q73" s="689">
        <v>-87.938255744833199</v>
      </c>
      <c r="R73" s="525">
        <v>150</v>
      </c>
      <c r="S73" s="530"/>
      <c r="T73" s="694"/>
      <c r="U73" s="474" t="s">
        <v>3907</v>
      </c>
      <c r="V73" s="474" t="s">
        <v>3903</v>
      </c>
      <c r="W73" s="474" t="s">
        <v>3905</v>
      </c>
      <c r="X73" s="491" t="s">
        <v>863</v>
      </c>
      <c r="Y73" s="491" t="s">
        <v>5</v>
      </c>
      <c r="Z73" s="491" t="s">
        <v>174</v>
      </c>
      <c r="AA73" s="690">
        <v>44766</v>
      </c>
      <c r="AB73" s="474" t="s">
        <v>3908</v>
      </c>
      <c r="AC73" s="694"/>
      <c r="AD73" s="474" t="s">
        <v>3909</v>
      </c>
      <c r="AE73" s="529" t="s">
        <v>3910</v>
      </c>
      <c r="AF73" s="691">
        <f t="shared" si="3"/>
        <v>17</v>
      </c>
      <c r="AG73" s="694"/>
      <c r="AH73" s="694"/>
      <c r="AI73" s="694"/>
      <c r="AJ73" s="694"/>
    </row>
    <row r="74" spans="1:36" s="704" customFormat="1" ht="106.5" customHeight="1">
      <c r="A74" s="687">
        <v>7073</v>
      </c>
      <c r="B74" s="491" t="s">
        <v>176</v>
      </c>
      <c r="C74" s="491" t="s">
        <v>3483</v>
      </c>
      <c r="D74" s="474" t="s">
        <v>3902</v>
      </c>
      <c r="E74" s="491" t="s">
        <v>178</v>
      </c>
      <c r="F74" s="474" t="s">
        <v>3902</v>
      </c>
      <c r="G74" s="474" t="s">
        <v>3738</v>
      </c>
      <c r="H74" s="474" t="s">
        <v>3911</v>
      </c>
      <c r="I74" s="474" t="s">
        <v>3903</v>
      </c>
      <c r="J74" s="474" t="s">
        <v>3904</v>
      </c>
      <c r="K74" s="474" t="s">
        <v>3905</v>
      </c>
      <c r="L74" s="491" t="s">
        <v>863</v>
      </c>
      <c r="M74" s="491" t="s">
        <v>5</v>
      </c>
      <c r="N74" s="491">
        <v>60527</v>
      </c>
      <c r="O74" s="491" t="s">
        <v>3906</v>
      </c>
      <c r="P74" s="689">
        <v>41.760090603818497</v>
      </c>
      <c r="Q74" s="689">
        <v>-87.938255744833199</v>
      </c>
      <c r="R74" s="525">
        <v>150</v>
      </c>
      <c r="S74" s="530"/>
      <c r="T74" s="694"/>
      <c r="U74" s="474" t="s">
        <v>3907</v>
      </c>
      <c r="V74" s="474" t="s">
        <v>3903</v>
      </c>
      <c r="W74" s="474" t="s">
        <v>3905</v>
      </c>
      <c r="X74" s="491" t="s">
        <v>863</v>
      </c>
      <c r="Y74" s="491" t="s">
        <v>5</v>
      </c>
      <c r="Z74" s="491" t="s">
        <v>174</v>
      </c>
      <c r="AA74" s="690">
        <v>44766</v>
      </c>
      <c r="AB74" s="474" t="s">
        <v>3908</v>
      </c>
      <c r="AC74" s="694"/>
      <c r="AD74" s="474" t="s">
        <v>3912</v>
      </c>
      <c r="AE74" s="529" t="s">
        <v>3910</v>
      </c>
      <c r="AF74" s="691">
        <f t="shared" si="3"/>
        <v>22</v>
      </c>
      <c r="AG74" s="694"/>
      <c r="AH74" s="694"/>
      <c r="AI74" s="694"/>
      <c r="AJ74" s="694"/>
    </row>
    <row r="75" spans="1:36" s="704" customFormat="1" ht="90">
      <c r="A75" s="687">
        <v>7074</v>
      </c>
      <c r="B75" s="491" t="s">
        <v>176</v>
      </c>
      <c r="C75" s="491" t="s">
        <v>3483</v>
      </c>
      <c r="D75" s="474" t="s">
        <v>3902</v>
      </c>
      <c r="E75" s="491" t="s">
        <v>178</v>
      </c>
      <c r="F75" s="474" t="s">
        <v>3902</v>
      </c>
      <c r="G75" s="474" t="s">
        <v>3738</v>
      </c>
      <c r="H75" s="474" t="s">
        <v>3913</v>
      </c>
      <c r="I75" s="474" t="s">
        <v>3903</v>
      </c>
      <c r="J75" s="474" t="s">
        <v>3904</v>
      </c>
      <c r="K75" s="474" t="s">
        <v>3905</v>
      </c>
      <c r="L75" s="491" t="s">
        <v>863</v>
      </c>
      <c r="M75" s="491" t="s">
        <v>5</v>
      </c>
      <c r="N75" s="491">
        <v>60527</v>
      </c>
      <c r="O75" s="491" t="s">
        <v>3906</v>
      </c>
      <c r="P75" s="689">
        <v>41.760090603818497</v>
      </c>
      <c r="Q75" s="689">
        <v>-87.938255744833199</v>
      </c>
      <c r="R75" s="525">
        <v>50</v>
      </c>
      <c r="S75" s="530"/>
      <c r="T75" s="694"/>
      <c r="U75" s="474" t="s">
        <v>3907</v>
      </c>
      <c r="V75" s="474" t="s">
        <v>3903</v>
      </c>
      <c r="W75" s="474" t="s">
        <v>3905</v>
      </c>
      <c r="X75" s="491" t="s">
        <v>863</v>
      </c>
      <c r="Y75" s="491" t="s">
        <v>5</v>
      </c>
      <c r="Z75" s="491" t="s">
        <v>174</v>
      </c>
      <c r="AA75" s="690">
        <v>44766</v>
      </c>
      <c r="AB75" s="474" t="s">
        <v>3908</v>
      </c>
      <c r="AC75" s="694"/>
      <c r="AD75" s="474" t="s">
        <v>3912</v>
      </c>
      <c r="AE75" s="529" t="s">
        <v>3910</v>
      </c>
      <c r="AF75" s="691">
        <f t="shared" si="3"/>
        <v>22</v>
      </c>
      <c r="AG75" s="694"/>
      <c r="AH75" s="694"/>
      <c r="AI75" s="694"/>
      <c r="AJ75" s="694"/>
    </row>
    <row r="76" spans="1:36" s="704" customFormat="1" ht="120">
      <c r="A76" s="687">
        <v>7075</v>
      </c>
      <c r="B76" s="491" t="s">
        <v>176</v>
      </c>
      <c r="C76" s="474" t="s">
        <v>3483</v>
      </c>
      <c r="D76" s="474" t="s">
        <v>7676</v>
      </c>
      <c r="E76" s="491" t="s">
        <v>178</v>
      </c>
      <c r="F76" s="694" t="s">
        <v>7676</v>
      </c>
      <c r="G76" s="474" t="s">
        <v>7662</v>
      </c>
      <c r="H76" s="474" t="s">
        <v>8145</v>
      </c>
      <c r="I76" s="474" t="s">
        <v>7677</v>
      </c>
      <c r="J76" s="474" t="s">
        <v>7678</v>
      </c>
      <c r="K76" s="474" t="s">
        <v>4765</v>
      </c>
      <c r="L76" s="698" t="s">
        <v>863</v>
      </c>
      <c r="M76" s="698" t="s">
        <v>5</v>
      </c>
      <c r="N76" s="698">
        <v>6013</v>
      </c>
      <c r="O76" s="491" t="s">
        <v>7679</v>
      </c>
      <c r="P76" s="700">
        <v>42.042444750142103</v>
      </c>
      <c r="Q76" s="700">
        <v>-88.043141984655705</v>
      </c>
      <c r="R76" s="683">
        <v>5000</v>
      </c>
      <c r="S76" s="530"/>
      <c r="T76" s="694"/>
      <c r="U76" s="694" t="s">
        <v>7676</v>
      </c>
      <c r="V76" s="474" t="s">
        <v>7677</v>
      </c>
      <c r="W76" s="474" t="s">
        <v>4765</v>
      </c>
      <c r="X76" s="698" t="s">
        <v>863</v>
      </c>
      <c r="Y76" s="698" t="s">
        <v>5</v>
      </c>
      <c r="Z76" s="491" t="s">
        <v>174</v>
      </c>
      <c r="AA76" s="690">
        <v>45504</v>
      </c>
      <c r="AB76" s="474" t="s">
        <v>7677</v>
      </c>
      <c r="AC76" s="694"/>
      <c r="AD76" s="474" t="s">
        <v>8448</v>
      </c>
      <c r="AE76" s="694"/>
      <c r="AF76" s="691">
        <f t="shared" si="3"/>
        <v>25</v>
      </c>
      <c r="AG76" s="694"/>
      <c r="AH76" s="694"/>
      <c r="AI76" s="694"/>
      <c r="AJ76" s="474" t="s">
        <v>7680</v>
      </c>
    </row>
    <row r="77" spans="1:36" s="704" customFormat="1" ht="80.25" customHeight="1">
      <c r="A77" s="687">
        <v>7076</v>
      </c>
      <c r="B77" s="491" t="s">
        <v>176</v>
      </c>
      <c r="C77" s="474" t="s">
        <v>3483</v>
      </c>
      <c r="D77" s="597" t="s">
        <v>7632</v>
      </c>
      <c r="E77" s="491" t="s">
        <v>166</v>
      </c>
      <c r="F77" s="597" t="s">
        <v>8065</v>
      </c>
      <c r="G77" s="597" t="s">
        <v>8060</v>
      </c>
      <c r="H77" s="597" t="s">
        <v>8059</v>
      </c>
      <c r="I77" s="597" t="s">
        <v>7633</v>
      </c>
      <c r="J77" s="597" t="s">
        <v>8066</v>
      </c>
      <c r="K77" s="597" t="s">
        <v>1456</v>
      </c>
      <c r="L77" s="698" t="s">
        <v>771</v>
      </c>
      <c r="M77" s="698" t="s">
        <v>5</v>
      </c>
      <c r="N77" s="698">
        <v>78757</v>
      </c>
      <c r="O77" s="725"/>
      <c r="P77" s="706">
        <v>30.360394007423</v>
      </c>
      <c r="Q77" s="706">
        <v>-97.742139760381306</v>
      </c>
      <c r="R77" s="719">
        <v>10000</v>
      </c>
      <c r="S77" s="739"/>
      <c r="T77" s="706"/>
      <c r="U77" s="597" t="s">
        <v>7632</v>
      </c>
      <c r="V77" s="682" t="s">
        <v>7633</v>
      </c>
      <c r="W77" s="706" t="s">
        <v>5426</v>
      </c>
      <c r="X77" s="698" t="s">
        <v>756</v>
      </c>
      <c r="Y77" s="698" t="s">
        <v>5</v>
      </c>
      <c r="Z77" s="491" t="s">
        <v>174</v>
      </c>
      <c r="AA77" s="690" t="s">
        <v>8062</v>
      </c>
      <c r="AB77" s="597" t="s">
        <v>8061</v>
      </c>
      <c r="AC77" s="597" t="s">
        <v>8064</v>
      </c>
      <c r="AD77" s="597" t="s">
        <v>8442</v>
      </c>
      <c r="AE77" s="662" t="s">
        <v>8063</v>
      </c>
      <c r="AF77" s="691">
        <f t="shared" si="3"/>
        <v>25</v>
      </c>
      <c r="AG77" s="706"/>
      <c r="AH77" s="706"/>
      <c r="AI77" s="706"/>
      <c r="AJ77" s="694"/>
    </row>
    <row r="78" spans="1:36" s="704" customFormat="1" ht="90">
      <c r="A78" s="687">
        <v>7077</v>
      </c>
      <c r="B78" s="491" t="s">
        <v>176</v>
      </c>
      <c r="C78" s="491" t="s">
        <v>3483</v>
      </c>
      <c r="D78" s="474" t="s">
        <v>3914</v>
      </c>
      <c r="E78" s="491" t="s">
        <v>166</v>
      </c>
      <c r="F78" s="694" t="s">
        <v>3914</v>
      </c>
      <c r="G78" s="474" t="s">
        <v>3484</v>
      </c>
      <c r="H78" s="474" t="s">
        <v>7</v>
      </c>
      <c r="I78" s="474" t="s">
        <v>3915</v>
      </c>
      <c r="J78" s="474" t="s">
        <v>3916</v>
      </c>
      <c r="K78" s="474" t="s">
        <v>2475</v>
      </c>
      <c r="L78" s="698" t="s">
        <v>172</v>
      </c>
      <c r="M78" s="491" t="s">
        <v>5</v>
      </c>
      <c r="N78" s="698">
        <v>94804</v>
      </c>
      <c r="O78" s="491" t="s">
        <v>3917</v>
      </c>
      <c r="P78" s="689">
        <v>37.920155007071898</v>
      </c>
      <c r="Q78" s="689">
        <v>-122.35119301612001</v>
      </c>
      <c r="R78" s="683">
        <v>22</v>
      </c>
      <c r="S78" s="530"/>
      <c r="T78" s="694"/>
      <c r="U78" s="694" t="s">
        <v>3914</v>
      </c>
      <c r="V78" s="474" t="s">
        <v>3915</v>
      </c>
      <c r="W78" s="694" t="s">
        <v>2475</v>
      </c>
      <c r="X78" s="698" t="s">
        <v>172</v>
      </c>
      <c r="Y78" s="698" t="s">
        <v>5</v>
      </c>
      <c r="Z78" s="698" t="s">
        <v>174</v>
      </c>
      <c r="AA78" s="702">
        <v>44413</v>
      </c>
      <c r="AB78" s="474" t="s">
        <v>3918</v>
      </c>
      <c r="AC78" s="474"/>
      <c r="AD78" s="474" t="s">
        <v>3919</v>
      </c>
      <c r="AE78" s="529" t="s">
        <v>3920</v>
      </c>
      <c r="AF78" s="691">
        <f t="shared" si="3"/>
        <v>25</v>
      </c>
      <c r="AG78" s="694"/>
      <c r="AH78" s="694"/>
      <c r="AI78" s="694"/>
      <c r="AJ78" s="694"/>
    </row>
    <row r="79" spans="1:36" s="704" customFormat="1" ht="90">
      <c r="A79" s="687">
        <v>7078</v>
      </c>
      <c r="B79" s="491" t="s">
        <v>176</v>
      </c>
      <c r="C79" s="491" t="s">
        <v>3483</v>
      </c>
      <c r="D79" s="474" t="s">
        <v>3914</v>
      </c>
      <c r="E79" s="491" t="s">
        <v>166</v>
      </c>
      <c r="F79" s="694" t="s">
        <v>3914</v>
      </c>
      <c r="G79" s="474" t="s">
        <v>3509</v>
      </c>
      <c r="H79" s="474" t="s">
        <v>7</v>
      </c>
      <c r="I79" s="474" t="s">
        <v>3915</v>
      </c>
      <c r="J79" s="474" t="s">
        <v>3916</v>
      </c>
      <c r="K79" s="474" t="s">
        <v>2475</v>
      </c>
      <c r="L79" s="698" t="s">
        <v>172</v>
      </c>
      <c r="M79" s="491" t="s">
        <v>5</v>
      </c>
      <c r="N79" s="698">
        <v>94804</v>
      </c>
      <c r="O79" s="491" t="s">
        <v>3917</v>
      </c>
      <c r="P79" s="689">
        <v>37.920155007071898</v>
      </c>
      <c r="Q79" s="689">
        <v>-122.35119301612001</v>
      </c>
      <c r="R79" s="683">
        <v>21</v>
      </c>
      <c r="S79" s="530"/>
      <c r="T79" s="694"/>
      <c r="U79" s="694" t="s">
        <v>3914</v>
      </c>
      <c r="V79" s="474" t="s">
        <v>3915</v>
      </c>
      <c r="W79" s="694" t="s">
        <v>2475</v>
      </c>
      <c r="X79" s="698" t="s">
        <v>172</v>
      </c>
      <c r="Y79" s="698" t="s">
        <v>5</v>
      </c>
      <c r="Z79" s="698" t="s">
        <v>174</v>
      </c>
      <c r="AA79" s="702">
        <v>44413</v>
      </c>
      <c r="AB79" s="474" t="s">
        <v>3918</v>
      </c>
      <c r="AC79" s="474"/>
      <c r="AD79" s="474" t="s">
        <v>3919</v>
      </c>
      <c r="AE79" s="529" t="s">
        <v>3920</v>
      </c>
      <c r="AF79" s="691">
        <f t="shared" si="3"/>
        <v>25</v>
      </c>
      <c r="AG79" s="694"/>
      <c r="AH79" s="694"/>
      <c r="AI79" s="694"/>
      <c r="AJ79" s="694"/>
    </row>
    <row r="80" spans="1:36" s="704" customFormat="1" ht="165">
      <c r="A80" s="687">
        <v>7079</v>
      </c>
      <c r="B80" s="491" t="s">
        <v>176</v>
      </c>
      <c r="C80" s="491" t="s">
        <v>3483</v>
      </c>
      <c r="D80" s="474" t="s">
        <v>3921</v>
      </c>
      <c r="E80" s="491" t="s">
        <v>166</v>
      </c>
      <c r="F80" s="694" t="s">
        <v>189</v>
      </c>
      <c r="G80" s="474" t="s">
        <v>3547</v>
      </c>
      <c r="H80" s="474" t="s">
        <v>3922</v>
      </c>
      <c r="I80" s="474" t="s">
        <v>3923</v>
      </c>
      <c r="J80" s="474" t="s">
        <v>3924</v>
      </c>
      <c r="K80" s="474" t="s">
        <v>189</v>
      </c>
      <c r="L80" s="698" t="s">
        <v>190</v>
      </c>
      <c r="M80" s="491" t="s">
        <v>5</v>
      </c>
      <c r="N80" s="698">
        <v>28216</v>
      </c>
      <c r="O80" s="491" t="s">
        <v>3925</v>
      </c>
      <c r="P80" s="689">
        <v>35.279942840435801</v>
      </c>
      <c r="Q80" s="689">
        <v>-80.877288259885304</v>
      </c>
      <c r="R80" s="683">
        <v>60</v>
      </c>
      <c r="S80" s="530"/>
      <c r="T80" s="694"/>
      <c r="U80" s="694" t="s">
        <v>3926</v>
      </c>
      <c r="V80" s="474" t="s">
        <v>3927</v>
      </c>
      <c r="W80" s="694" t="s">
        <v>189</v>
      </c>
      <c r="X80" s="698" t="s">
        <v>190</v>
      </c>
      <c r="Y80" s="698" t="s">
        <v>5</v>
      </c>
      <c r="Z80" s="491" t="s">
        <v>174</v>
      </c>
      <c r="AA80" s="690">
        <v>45289</v>
      </c>
      <c r="AB80" s="474" t="s">
        <v>2962</v>
      </c>
      <c r="AC80" s="474"/>
      <c r="AD80" s="474" t="s">
        <v>3928</v>
      </c>
      <c r="AE80" s="694"/>
      <c r="AF80" s="691">
        <f t="shared" si="3"/>
        <v>25</v>
      </c>
      <c r="AG80" s="694"/>
      <c r="AH80" s="694"/>
      <c r="AI80" s="694"/>
      <c r="AJ80" s="694"/>
    </row>
    <row r="81" spans="1:88" s="704" customFormat="1" ht="60">
      <c r="A81" s="687">
        <v>7080</v>
      </c>
      <c r="B81" s="491" t="s">
        <v>176</v>
      </c>
      <c r="C81" s="491" t="s">
        <v>3483</v>
      </c>
      <c r="D81" s="474" t="s">
        <v>3929</v>
      </c>
      <c r="E81" s="491" t="s">
        <v>166</v>
      </c>
      <c r="F81" s="694" t="s">
        <v>189</v>
      </c>
      <c r="G81" s="474" t="s">
        <v>3547</v>
      </c>
      <c r="H81" s="474" t="s">
        <v>3930</v>
      </c>
      <c r="I81" s="529" t="s">
        <v>3931</v>
      </c>
      <c r="J81" s="474" t="s">
        <v>3924</v>
      </c>
      <c r="K81" s="474" t="s">
        <v>189</v>
      </c>
      <c r="L81" s="698" t="s">
        <v>190</v>
      </c>
      <c r="M81" s="491" t="s">
        <v>5</v>
      </c>
      <c r="N81" s="698">
        <v>28216</v>
      </c>
      <c r="O81" s="491" t="s">
        <v>3932</v>
      </c>
      <c r="P81" s="689">
        <v>35.279942840435801</v>
      </c>
      <c r="Q81" s="689">
        <v>-80.877288259885304</v>
      </c>
      <c r="R81" s="683">
        <v>150</v>
      </c>
      <c r="S81" s="530"/>
      <c r="T81" s="694"/>
      <c r="U81" s="694" t="s">
        <v>3926</v>
      </c>
      <c r="V81" s="474" t="s">
        <v>3927</v>
      </c>
      <c r="W81" s="694" t="s">
        <v>189</v>
      </c>
      <c r="X81" s="698" t="s">
        <v>190</v>
      </c>
      <c r="Y81" s="698" t="s">
        <v>5</v>
      </c>
      <c r="Z81" s="491" t="s">
        <v>174</v>
      </c>
      <c r="AA81" s="690">
        <v>45289</v>
      </c>
      <c r="AB81" s="474" t="s">
        <v>2962</v>
      </c>
      <c r="AC81" s="474"/>
      <c r="AD81" s="474" t="s">
        <v>3933</v>
      </c>
      <c r="AE81" s="694"/>
      <c r="AF81" s="691">
        <f t="shared" si="3"/>
        <v>17</v>
      </c>
      <c r="AG81" s="694"/>
      <c r="AH81" s="694"/>
      <c r="AI81" s="694"/>
      <c r="AJ81" s="694"/>
    </row>
    <row r="82" spans="1:88" s="704" customFormat="1" ht="101.25" customHeight="1">
      <c r="A82" s="687">
        <v>7081</v>
      </c>
      <c r="B82" s="474" t="s">
        <v>176</v>
      </c>
      <c r="C82" s="474" t="s">
        <v>3483</v>
      </c>
      <c r="D82" s="474" t="s">
        <v>3934</v>
      </c>
      <c r="E82" s="491" t="s">
        <v>178</v>
      </c>
      <c r="F82" s="694" t="s">
        <v>3935</v>
      </c>
      <c r="G82" s="474" t="s">
        <v>3484</v>
      </c>
      <c r="H82" s="474" t="s">
        <v>3936</v>
      </c>
      <c r="I82" s="388" t="s">
        <v>3937</v>
      </c>
      <c r="J82" s="474" t="s">
        <v>3938</v>
      </c>
      <c r="K82" s="474" t="s">
        <v>2704</v>
      </c>
      <c r="L82" s="694" t="s">
        <v>1365</v>
      </c>
      <c r="M82" s="474" t="s">
        <v>5</v>
      </c>
      <c r="N82" s="718" t="s">
        <v>4671</v>
      </c>
      <c r="O82" s="474" t="s">
        <v>3939</v>
      </c>
      <c r="P82" s="689">
        <v>40.0596416265453</v>
      </c>
      <c r="Q82" s="689">
        <v>-75.642886545093603</v>
      </c>
      <c r="R82" s="719">
        <v>65</v>
      </c>
      <c r="S82" s="720"/>
      <c r="T82" s="694"/>
      <c r="U82" s="474" t="s">
        <v>3940</v>
      </c>
      <c r="V82" s="389" t="s">
        <v>3937</v>
      </c>
      <c r="W82" s="694" t="s">
        <v>3941</v>
      </c>
      <c r="X82" s="698" t="s">
        <v>1704</v>
      </c>
      <c r="Y82" s="491" t="s">
        <v>940</v>
      </c>
      <c r="Z82" s="491" t="s">
        <v>174</v>
      </c>
      <c r="AA82" s="690">
        <v>45084</v>
      </c>
      <c r="AB82" s="474" t="s">
        <v>3942</v>
      </c>
      <c r="AC82" s="474"/>
      <c r="AD82" s="721" t="s">
        <v>3943</v>
      </c>
      <c r="AE82" s="529" t="s">
        <v>3937</v>
      </c>
      <c r="AF82" s="691">
        <f t="shared" si="3"/>
        <v>29</v>
      </c>
      <c r="AG82" s="694"/>
      <c r="AH82" s="694"/>
      <c r="AI82" s="694"/>
      <c r="AJ82" s="694"/>
    </row>
    <row r="83" spans="1:88" s="704" customFormat="1" ht="126" customHeight="1">
      <c r="A83" s="687">
        <v>7082</v>
      </c>
      <c r="B83" s="474" t="s">
        <v>176</v>
      </c>
      <c r="C83" s="474" t="s">
        <v>3483</v>
      </c>
      <c r="D83" s="474" t="s">
        <v>3944</v>
      </c>
      <c r="E83" s="491" t="s">
        <v>178</v>
      </c>
      <c r="F83" s="694" t="s">
        <v>3945</v>
      </c>
      <c r="G83" s="474" t="s">
        <v>3509</v>
      </c>
      <c r="H83" s="474" t="s">
        <v>3946</v>
      </c>
      <c r="I83" s="722" t="s">
        <v>3947</v>
      </c>
      <c r="J83" s="474" t="s">
        <v>3948</v>
      </c>
      <c r="K83" s="474" t="s">
        <v>2704</v>
      </c>
      <c r="L83" s="694" t="s">
        <v>1365</v>
      </c>
      <c r="M83" s="474" t="s">
        <v>5</v>
      </c>
      <c r="N83" s="718" t="s">
        <v>4671</v>
      </c>
      <c r="O83" s="474" t="s">
        <v>3939</v>
      </c>
      <c r="P83" s="689">
        <v>40.0596416265453</v>
      </c>
      <c r="Q83" s="689">
        <v>-75.642886545093603</v>
      </c>
      <c r="R83" s="719">
        <v>72</v>
      </c>
      <c r="S83" s="720"/>
      <c r="T83" s="694"/>
      <c r="U83" s="474" t="s">
        <v>3940</v>
      </c>
      <c r="V83" s="722" t="s">
        <v>3947</v>
      </c>
      <c r="W83" s="694" t="s">
        <v>3941</v>
      </c>
      <c r="X83" s="698" t="s">
        <v>1704</v>
      </c>
      <c r="Y83" s="491" t="s">
        <v>940</v>
      </c>
      <c r="Z83" s="491" t="s">
        <v>174</v>
      </c>
      <c r="AA83" s="690">
        <v>45084</v>
      </c>
      <c r="AB83" s="474" t="s">
        <v>3942</v>
      </c>
      <c r="AC83" s="474"/>
      <c r="AD83" s="703" t="s">
        <v>3949</v>
      </c>
      <c r="AE83" s="529" t="s">
        <v>3947</v>
      </c>
      <c r="AF83" s="691">
        <f t="shared" si="3"/>
        <v>16</v>
      </c>
      <c r="AG83" s="694"/>
      <c r="AH83" s="694"/>
      <c r="AI83" s="694"/>
      <c r="AJ83" s="694"/>
    </row>
    <row r="84" spans="1:88" s="704" customFormat="1" ht="122.25" customHeight="1">
      <c r="A84" s="687">
        <v>7083</v>
      </c>
      <c r="B84" s="491" t="s">
        <v>176</v>
      </c>
      <c r="C84" s="491" t="s">
        <v>3483</v>
      </c>
      <c r="D84" s="474" t="s">
        <v>3950</v>
      </c>
      <c r="E84" s="491" t="s">
        <v>166</v>
      </c>
      <c r="F84" s="474" t="s">
        <v>3951</v>
      </c>
      <c r="G84" s="474" t="s">
        <v>3484</v>
      </c>
      <c r="H84" s="474" t="s">
        <v>3952</v>
      </c>
      <c r="I84" s="474" t="s">
        <v>3953</v>
      </c>
      <c r="J84" s="474" t="s">
        <v>3954</v>
      </c>
      <c r="K84" s="474" t="s">
        <v>3951</v>
      </c>
      <c r="L84" s="491" t="s">
        <v>949</v>
      </c>
      <c r="M84" s="491" t="s">
        <v>5</v>
      </c>
      <c r="N84" s="491">
        <v>43035</v>
      </c>
      <c r="O84" s="491" t="s">
        <v>3955</v>
      </c>
      <c r="P84" s="689">
        <v>40.154128985146201</v>
      </c>
      <c r="Q84" s="689">
        <v>-83.008964129321598</v>
      </c>
      <c r="R84" s="525">
        <v>65</v>
      </c>
      <c r="S84" s="530"/>
      <c r="T84" s="694"/>
      <c r="U84" s="526" t="s">
        <v>3950</v>
      </c>
      <c r="V84" s="474" t="s">
        <v>3953</v>
      </c>
      <c r="W84" s="474" t="s">
        <v>3951</v>
      </c>
      <c r="X84" s="491" t="s">
        <v>949</v>
      </c>
      <c r="Y84" s="491" t="s">
        <v>5</v>
      </c>
      <c r="Z84" s="491" t="s">
        <v>174</v>
      </c>
      <c r="AA84" s="702">
        <v>44891</v>
      </c>
      <c r="AB84" s="491" t="s">
        <v>3956</v>
      </c>
      <c r="AC84" s="474" t="s">
        <v>3958</v>
      </c>
      <c r="AD84" s="474" t="s">
        <v>3957</v>
      </c>
      <c r="AE84" s="529" t="s">
        <v>3959</v>
      </c>
      <c r="AF84" s="691">
        <f t="shared" si="3"/>
        <v>26</v>
      </c>
      <c r="AG84" s="694"/>
      <c r="AH84" s="694"/>
      <c r="AI84" s="694"/>
      <c r="AJ84" s="694"/>
    </row>
    <row r="85" spans="1:88" s="704" customFormat="1" ht="126" customHeight="1">
      <c r="A85" s="687">
        <v>7084</v>
      </c>
      <c r="B85" s="491" t="s">
        <v>176</v>
      </c>
      <c r="C85" s="491" t="s">
        <v>3483</v>
      </c>
      <c r="D85" s="474" t="s">
        <v>3960</v>
      </c>
      <c r="E85" s="491" t="s">
        <v>166</v>
      </c>
      <c r="F85" s="474" t="s">
        <v>3960</v>
      </c>
      <c r="G85" s="474" t="s">
        <v>3484</v>
      </c>
      <c r="H85" s="723" t="s">
        <v>3961</v>
      </c>
      <c r="I85" s="474" t="s">
        <v>3962</v>
      </c>
      <c r="J85" s="474" t="s">
        <v>3963</v>
      </c>
      <c r="K85" s="474" t="s">
        <v>273</v>
      </c>
      <c r="L85" s="698" t="s">
        <v>172</v>
      </c>
      <c r="M85" s="491" t="s">
        <v>5</v>
      </c>
      <c r="N85" s="698">
        <v>92010</v>
      </c>
      <c r="O85" s="491" t="s">
        <v>3964</v>
      </c>
      <c r="P85" s="689">
        <v>33.133662545515897</v>
      </c>
      <c r="Q85" s="689">
        <v>-117.257091118109</v>
      </c>
      <c r="R85" s="683"/>
      <c r="S85" s="530"/>
      <c r="T85" s="694"/>
      <c r="U85" s="694" t="s">
        <v>3960</v>
      </c>
      <c r="V85" s="474" t="s">
        <v>3962</v>
      </c>
      <c r="W85" s="694" t="s">
        <v>273</v>
      </c>
      <c r="X85" s="698" t="s">
        <v>172</v>
      </c>
      <c r="Y85" s="698" t="s">
        <v>5</v>
      </c>
      <c r="Z85" s="698"/>
      <c r="AA85" s="702"/>
      <c r="AB85" s="529" t="s">
        <v>3965</v>
      </c>
      <c r="AC85" s="694"/>
      <c r="AD85" s="716" t="s">
        <v>3966</v>
      </c>
      <c r="AE85" s="474"/>
      <c r="AF85" s="691">
        <f t="shared" ref="AF85:AF91" si="4">IF(LEN(TRIM(AD85))=0,0,LEN(TRIM(AD85))-LEN(SUBSTITUTE(AD85," ",""))+1)</f>
        <v>20</v>
      </c>
      <c r="AG85" s="694"/>
      <c r="AH85" s="694"/>
      <c r="AI85" s="694"/>
      <c r="AJ85" s="694"/>
    </row>
    <row r="86" spans="1:88" s="704" customFormat="1" ht="143.25" customHeight="1">
      <c r="A86" s="687">
        <v>7085</v>
      </c>
      <c r="B86" s="491" t="s">
        <v>176</v>
      </c>
      <c r="C86" s="491" t="s">
        <v>3483</v>
      </c>
      <c r="D86" s="389" t="s">
        <v>3967</v>
      </c>
      <c r="E86" s="705" t="s">
        <v>166</v>
      </c>
      <c r="F86" s="389" t="s">
        <v>3968</v>
      </c>
      <c r="G86" s="474" t="s">
        <v>3484</v>
      </c>
      <c r="H86" s="474" t="s">
        <v>3969</v>
      </c>
      <c r="I86" s="706" t="s">
        <v>1297</v>
      </c>
      <c r="J86" s="388" t="s">
        <v>3970</v>
      </c>
      <c r="K86" s="388" t="s">
        <v>3971</v>
      </c>
      <c r="L86" s="705" t="s">
        <v>3972</v>
      </c>
      <c r="M86" s="705" t="s">
        <v>6</v>
      </c>
      <c r="N86" s="705" t="s">
        <v>7608</v>
      </c>
      <c r="O86" s="705" t="s">
        <v>3973</v>
      </c>
      <c r="P86" s="694">
        <v>44.661161300000003</v>
      </c>
      <c r="Q86" s="724">
        <v>-63.5426839</v>
      </c>
      <c r="R86" s="705">
        <v>55</v>
      </c>
      <c r="S86" s="388"/>
      <c r="T86" s="388"/>
      <c r="U86" s="389" t="s">
        <v>3968</v>
      </c>
      <c r="V86" s="682" t="s">
        <v>3974</v>
      </c>
      <c r="W86" s="694" t="s">
        <v>3971</v>
      </c>
      <c r="X86" s="698" t="s">
        <v>3972</v>
      </c>
      <c r="Y86" s="698" t="s">
        <v>6</v>
      </c>
      <c r="Z86" s="491" t="s">
        <v>174</v>
      </c>
      <c r="AA86" s="690">
        <v>44774</v>
      </c>
      <c r="AB86" s="474" t="s">
        <v>3975</v>
      </c>
      <c r="AC86" s="474" t="s">
        <v>3977</v>
      </c>
      <c r="AD86" s="474" t="s">
        <v>3976</v>
      </c>
      <c r="AE86" s="529" t="s">
        <v>3978</v>
      </c>
      <c r="AF86" s="691">
        <f t="shared" si="4"/>
        <v>28</v>
      </c>
      <c r="AG86" s="694"/>
      <c r="AH86" s="694"/>
      <c r="AI86" s="694"/>
      <c r="AJ86" s="694"/>
    </row>
    <row r="87" spans="1:88" s="704" customFormat="1" ht="105">
      <c r="A87" s="687">
        <v>7086</v>
      </c>
      <c r="B87" s="491" t="s">
        <v>176</v>
      </c>
      <c r="C87" s="491" t="s">
        <v>3483</v>
      </c>
      <c r="D87" s="474" t="s">
        <v>3979</v>
      </c>
      <c r="E87" s="491" t="s">
        <v>166</v>
      </c>
      <c r="F87" s="474" t="s">
        <v>3980</v>
      </c>
      <c r="G87" s="474" t="s">
        <v>3484</v>
      </c>
      <c r="H87" s="694" t="s">
        <v>3687</v>
      </c>
      <c r="I87" s="529" t="s">
        <v>3981</v>
      </c>
      <c r="J87" s="474" t="s">
        <v>3982</v>
      </c>
      <c r="K87" s="474" t="s">
        <v>738</v>
      </c>
      <c r="L87" s="698" t="s">
        <v>739</v>
      </c>
      <c r="M87" s="491" t="s">
        <v>5</v>
      </c>
      <c r="N87" s="698">
        <v>80112</v>
      </c>
      <c r="O87" s="491" t="s">
        <v>3983</v>
      </c>
      <c r="P87" s="689">
        <v>39.581995868111598</v>
      </c>
      <c r="Q87" s="689">
        <v>-104.837602031412</v>
      </c>
      <c r="R87" s="683">
        <v>30</v>
      </c>
      <c r="S87" s="530"/>
      <c r="T87" s="694"/>
      <c r="U87" s="694" t="s">
        <v>3979</v>
      </c>
      <c r="V87" s="474" t="s">
        <v>3984</v>
      </c>
      <c r="W87" s="694" t="s">
        <v>738</v>
      </c>
      <c r="X87" s="698" t="s">
        <v>739</v>
      </c>
      <c r="Y87" s="698" t="s">
        <v>5</v>
      </c>
      <c r="Z87" s="491" t="s">
        <v>174</v>
      </c>
      <c r="AA87" s="690">
        <v>44443</v>
      </c>
      <c r="AB87" s="474" t="s">
        <v>3985</v>
      </c>
      <c r="AC87" s="694"/>
      <c r="AD87" s="474" t="s">
        <v>3986</v>
      </c>
      <c r="AE87" s="529" t="s">
        <v>3987</v>
      </c>
      <c r="AF87" s="691">
        <f t="shared" si="4"/>
        <v>26</v>
      </c>
      <c r="AG87" s="694"/>
      <c r="AH87" s="694"/>
      <c r="AI87" s="694"/>
      <c r="AJ87" s="694"/>
    </row>
    <row r="88" spans="1:88" s="704" customFormat="1" ht="75">
      <c r="A88" s="687">
        <v>7087</v>
      </c>
      <c r="B88" s="491" t="s">
        <v>176</v>
      </c>
      <c r="C88" s="491" t="s">
        <v>3483</v>
      </c>
      <c r="D88" s="491" t="s">
        <v>3988</v>
      </c>
      <c r="E88" s="491" t="s">
        <v>166</v>
      </c>
      <c r="F88" s="491" t="s">
        <v>3988</v>
      </c>
      <c r="G88" s="491" t="s">
        <v>3484</v>
      </c>
      <c r="H88" s="491" t="s">
        <v>3989</v>
      </c>
      <c r="I88" s="491" t="s">
        <v>3990</v>
      </c>
      <c r="J88" s="491" t="s">
        <v>3991</v>
      </c>
      <c r="K88" s="491" t="s">
        <v>3992</v>
      </c>
      <c r="L88" s="491" t="s">
        <v>444</v>
      </c>
      <c r="M88" s="491" t="s">
        <v>5</v>
      </c>
      <c r="N88" s="491">
        <v>49707</v>
      </c>
      <c r="O88" s="491" t="s">
        <v>3993</v>
      </c>
      <c r="P88" s="491">
        <v>45.069170884781002</v>
      </c>
      <c r="Q88" s="491">
        <v>-83.439632203567101</v>
      </c>
      <c r="R88" s="491">
        <v>15</v>
      </c>
      <c r="S88" s="491"/>
      <c r="T88" s="491"/>
      <c r="U88" s="491" t="s">
        <v>3988</v>
      </c>
      <c r="V88" s="491" t="s">
        <v>3990</v>
      </c>
      <c r="W88" s="491" t="s">
        <v>3992</v>
      </c>
      <c r="X88" s="491" t="s">
        <v>444</v>
      </c>
      <c r="Y88" s="491" t="s">
        <v>5</v>
      </c>
      <c r="Z88" s="491" t="s">
        <v>174</v>
      </c>
      <c r="AA88" s="690">
        <v>45340</v>
      </c>
      <c r="AB88" s="491"/>
      <c r="AC88" s="491"/>
      <c r="AD88" s="491" t="s">
        <v>3994</v>
      </c>
      <c r="AE88" s="491"/>
      <c r="AF88" s="691">
        <f t="shared" si="4"/>
        <v>26</v>
      </c>
      <c r="AG88" s="388" t="s">
        <v>3995</v>
      </c>
      <c r="AH88" s="389" t="s">
        <v>3996</v>
      </c>
      <c r="AI88" s="491"/>
      <c r="AJ88" s="694"/>
    </row>
    <row r="89" spans="1:88" s="704" customFormat="1" ht="180">
      <c r="A89" s="687">
        <v>7088</v>
      </c>
      <c r="B89" s="491" t="s">
        <v>176</v>
      </c>
      <c r="C89" s="474" t="s">
        <v>3483</v>
      </c>
      <c r="D89" s="474" t="s">
        <v>7671</v>
      </c>
      <c r="E89" s="491" t="s">
        <v>178</v>
      </c>
      <c r="F89" s="694" t="s">
        <v>7671</v>
      </c>
      <c r="G89" s="474" t="s">
        <v>8454</v>
      </c>
      <c r="H89" s="474" t="s">
        <v>8196</v>
      </c>
      <c r="I89" s="529" t="s">
        <v>7528</v>
      </c>
      <c r="J89" s="474" t="s">
        <v>7672</v>
      </c>
      <c r="K89" s="474" t="s">
        <v>7673</v>
      </c>
      <c r="L89" s="698" t="s">
        <v>2568</v>
      </c>
      <c r="M89" s="698" t="s">
        <v>5</v>
      </c>
      <c r="N89" s="698">
        <v>6795</v>
      </c>
      <c r="O89" s="491" t="s">
        <v>7674</v>
      </c>
      <c r="P89" s="741">
        <v>41.616210000000002</v>
      </c>
      <c r="Q89" s="741">
        <v>-73.09599</v>
      </c>
      <c r="R89" s="683">
        <v>30</v>
      </c>
      <c r="S89" s="530"/>
      <c r="T89" s="694"/>
      <c r="U89" s="694" t="s">
        <v>7671</v>
      </c>
      <c r="V89" s="529" t="s">
        <v>7528</v>
      </c>
      <c r="W89" s="694" t="s">
        <v>7673</v>
      </c>
      <c r="X89" s="698" t="s">
        <v>2568</v>
      </c>
      <c r="Y89" s="698" t="s">
        <v>5</v>
      </c>
      <c r="Z89" s="491" t="s">
        <v>174</v>
      </c>
      <c r="AA89" s="690" t="s">
        <v>8197</v>
      </c>
      <c r="AB89" s="529" t="s">
        <v>7528</v>
      </c>
      <c r="AC89" s="474" t="s">
        <v>8198</v>
      </c>
      <c r="AD89" s="474" t="s">
        <v>8447</v>
      </c>
      <c r="AE89" s="707" t="s">
        <v>7528</v>
      </c>
      <c r="AF89" s="691">
        <f t="shared" si="4"/>
        <v>22</v>
      </c>
      <c r="AG89" s="694"/>
      <c r="AH89" s="694"/>
      <c r="AI89" s="694"/>
      <c r="AJ89" s="474" t="s">
        <v>7675</v>
      </c>
    </row>
    <row r="90" spans="1:88" s="704" customFormat="1" ht="45">
      <c r="A90" s="687">
        <v>7089</v>
      </c>
      <c r="B90" s="491" t="s">
        <v>176</v>
      </c>
      <c r="C90" s="491" t="s">
        <v>3483</v>
      </c>
      <c r="D90" s="474" t="s">
        <v>3997</v>
      </c>
      <c r="E90" s="491" t="s">
        <v>178</v>
      </c>
      <c r="F90" s="491" t="s">
        <v>3998</v>
      </c>
      <c r="G90" s="474" t="s">
        <v>3547</v>
      </c>
      <c r="H90" s="474" t="s">
        <v>3999</v>
      </c>
      <c r="I90" s="474" t="s">
        <v>4000</v>
      </c>
      <c r="J90" s="474" t="s">
        <v>4001</v>
      </c>
      <c r="K90" s="474" t="s">
        <v>4002</v>
      </c>
      <c r="L90" s="491" t="s">
        <v>1485</v>
      </c>
      <c r="M90" s="491" t="s">
        <v>5</v>
      </c>
      <c r="N90" s="491">
        <v>33431</v>
      </c>
      <c r="O90" s="491" t="s">
        <v>4003</v>
      </c>
      <c r="P90" s="689">
        <v>26.369944576213701</v>
      </c>
      <c r="Q90" s="689">
        <v>-80.128639904416701</v>
      </c>
      <c r="R90" s="525">
        <v>10</v>
      </c>
      <c r="S90" s="530">
        <v>20</v>
      </c>
      <c r="T90" s="474" t="s">
        <v>4004</v>
      </c>
      <c r="U90" s="526" t="s">
        <v>4005</v>
      </c>
      <c r="V90" s="474" t="s">
        <v>4006</v>
      </c>
      <c r="W90" s="474" t="s">
        <v>4007</v>
      </c>
      <c r="X90" s="491"/>
      <c r="Y90" s="491" t="s">
        <v>1522</v>
      </c>
      <c r="Z90" s="491" t="s">
        <v>174</v>
      </c>
      <c r="AA90" s="690">
        <v>45340</v>
      </c>
      <c r="AB90" s="474"/>
      <c r="AC90" s="540"/>
      <c r="AD90" s="474" t="s">
        <v>4008</v>
      </c>
      <c r="AE90" s="474"/>
      <c r="AF90" s="725">
        <f t="shared" si="4"/>
        <v>11</v>
      </c>
      <c r="AG90" s="694" t="s">
        <v>4009</v>
      </c>
      <c r="AH90" s="389" t="s">
        <v>4010</v>
      </c>
      <c r="AI90" s="694"/>
      <c r="AJ90" s="694"/>
    </row>
    <row r="91" spans="1:88" s="704" customFormat="1" ht="90">
      <c r="A91" s="687">
        <v>7090</v>
      </c>
      <c r="B91" s="491" t="s">
        <v>176</v>
      </c>
      <c r="C91" s="491" t="s">
        <v>3483</v>
      </c>
      <c r="D91" s="474" t="s">
        <v>4011</v>
      </c>
      <c r="E91" s="491" t="s">
        <v>166</v>
      </c>
      <c r="F91" s="474" t="s">
        <v>4012</v>
      </c>
      <c r="G91" s="474" t="s">
        <v>3484</v>
      </c>
      <c r="H91" s="474" t="s">
        <v>4013</v>
      </c>
      <c r="I91" s="474" t="s">
        <v>4014</v>
      </c>
      <c r="J91" s="474" t="s">
        <v>4015</v>
      </c>
      <c r="K91" s="474" t="s">
        <v>4016</v>
      </c>
      <c r="L91" s="698" t="s">
        <v>863</v>
      </c>
      <c r="M91" s="491" t="s">
        <v>5</v>
      </c>
      <c r="N91" s="698">
        <v>60124</v>
      </c>
      <c r="O91" s="491" t="s">
        <v>4017</v>
      </c>
      <c r="P91" s="689">
        <v>42.090009521817798</v>
      </c>
      <c r="Q91" s="689">
        <v>-88.340825019074799</v>
      </c>
      <c r="R91" s="683"/>
      <c r="S91" s="530"/>
      <c r="T91" s="694"/>
      <c r="U91" s="694" t="s">
        <v>4018</v>
      </c>
      <c r="V91" s="474" t="s">
        <v>4014</v>
      </c>
      <c r="W91" s="694" t="s">
        <v>4019</v>
      </c>
      <c r="X91" s="698"/>
      <c r="Y91" s="698" t="s">
        <v>940</v>
      </c>
      <c r="Z91" s="491" t="s">
        <v>174</v>
      </c>
      <c r="AA91" s="690">
        <v>45289</v>
      </c>
      <c r="AB91" s="474" t="s">
        <v>4020</v>
      </c>
      <c r="AC91" s="694"/>
      <c r="AD91" s="474" t="s">
        <v>4021</v>
      </c>
      <c r="AE91" s="694"/>
      <c r="AF91" s="691">
        <f t="shared" si="4"/>
        <v>23</v>
      </c>
      <c r="AG91" s="694"/>
      <c r="AH91" s="694"/>
      <c r="AI91" s="694"/>
      <c r="AJ91" s="694"/>
    </row>
    <row r="92" spans="1:88" s="704" customFormat="1" ht="75">
      <c r="A92" s="687">
        <v>7091</v>
      </c>
      <c r="B92" s="491" t="s">
        <v>176</v>
      </c>
      <c r="C92" s="474" t="s">
        <v>3483</v>
      </c>
      <c r="D92" s="474" t="s">
        <v>4022</v>
      </c>
      <c r="E92" s="491" t="s">
        <v>166</v>
      </c>
      <c r="F92" s="474" t="s">
        <v>4023</v>
      </c>
      <c r="G92" s="474" t="s">
        <v>3547</v>
      </c>
      <c r="H92" s="474" t="s">
        <v>4024</v>
      </c>
      <c r="I92" s="474" t="s">
        <v>4025</v>
      </c>
      <c r="J92" s="474" t="s">
        <v>4026</v>
      </c>
      <c r="K92" s="474" t="s">
        <v>1553</v>
      </c>
      <c r="L92" s="491" t="s">
        <v>771</v>
      </c>
      <c r="M92" s="491" t="s">
        <v>5</v>
      </c>
      <c r="N92" s="491" t="s">
        <v>7609</v>
      </c>
      <c r="O92" s="491" t="s">
        <v>4027</v>
      </c>
      <c r="P92" s="689">
        <v>29.833266780371801</v>
      </c>
      <c r="Q92" s="689">
        <v>-95.515179075456402</v>
      </c>
      <c r="R92" s="525">
        <v>30</v>
      </c>
      <c r="S92" s="526"/>
      <c r="T92" s="474"/>
      <c r="U92" s="527" t="s">
        <v>4022</v>
      </c>
      <c r="V92" s="528" t="s">
        <v>4025</v>
      </c>
      <c r="W92" s="474" t="s">
        <v>1553</v>
      </c>
      <c r="X92" s="491" t="s">
        <v>771</v>
      </c>
      <c r="Y92" s="491" t="s">
        <v>5</v>
      </c>
      <c r="Z92" s="491" t="s">
        <v>174</v>
      </c>
      <c r="AA92" s="690">
        <v>45336</v>
      </c>
      <c r="AB92" s="474" t="s">
        <v>3552</v>
      </c>
      <c r="AC92" s="474"/>
      <c r="AD92" s="474" t="s">
        <v>4028</v>
      </c>
      <c r="AE92" s="528"/>
      <c r="AF92" s="691">
        <v>20</v>
      </c>
      <c r="AG92" s="694" t="s">
        <v>4029</v>
      </c>
      <c r="AH92" s="474" t="s">
        <v>4031</v>
      </c>
      <c r="AI92" s="694" t="s">
        <v>4030</v>
      </c>
      <c r="AJ92" s="694"/>
    </row>
    <row r="93" spans="1:88" s="704" customFormat="1" ht="120">
      <c r="A93" s="687">
        <v>7092</v>
      </c>
      <c r="B93" s="726" t="s">
        <v>176</v>
      </c>
      <c r="C93" s="727" t="s">
        <v>3483</v>
      </c>
      <c r="D93" s="728" t="s">
        <v>4032</v>
      </c>
      <c r="E93" s="727" t="s">
        <v>178</v>
      </c>
      <c r="F93" s="728" t="s">
        <v>4032</v>
      </c>
      <c r="G93" s="696" t="s">
        <v>3484</v>
      </c>
      <c r="H93" s="696" t="s">
        <v>7</v>
      </c>
      <c r="I93" s="684" t="s">
        <v>4033</v>
      </c>
      <c r="J93" s="728" t="s">
        <v>4034</v>
      </c>
      <c r="K93" s="728" t="s">
        <v>4035</v>
      </c>
      <c r="L93" s="727" t="s">
        <v>1365</v>
      </c>
      <c r="M93" s="727" t="s">
        <v>5</v>
      </c>
      <c r="N93" s="727">
        <v>18106</v>
      </c>
      <c r="O93" s="727" t="s">
        <v>4036</v>
      </c>
      <c r="P93" s="728">
        <v>40.587011672911999</v>
      </c>
      <c r="Q93" s="729">
        <v>-75.597542461162902</v>
      </c>
      <c r="R93" s="727">
        <v>60</v>
      </c>
      <c r="S93" s="728"/>
      <c r="T93" s="728"/>
      <c r="U93" s="728" t="s">
        <v>4032</v>
      </c>
      <c r="V93" s="684" t="s">
        <v>4033</v>
      </c>
      <c r="W93" s="728" t="s">
        <v>4035</v>
      </c>
      <c r="X93" s="727" t="s">
        <v>1365</v>
      </c>
      <c r="Y93" s="727" t="s">
        <v>5</v>
      </c>
      <c r="Z93" s="491" t="s">
        <v>174</v>
      </c>
      <c r="AA93" s="690">
        <v>45289</v>
      </c>
      <c r="AB93" s="685" t="s">
        <v>4037</v>
      </c>
      <c r="AC93" s="696" t="s">
        <v>4039</v>
      </c>
      <c r="AD93" s="474" t="s">
        <v>4038</v>
      </c>
      <c r="AE93" s="694"/>
      <c r="AF93" s="691">
        <f t="shared" ref="AF93:AF105" si="5">IF(LEN(TRIM(AD93))=0,0,LEN(TRIM(AD93))-LEN(SUBSTITUTE(AD93," ",""))+1)</f>
        <v>30</v>
      </c>
      <c r="AG93" s="694"/>
      <c r="AH93" s="694"/>
      <c r="AI93" s="694"/>
      <c r="AJ93" s="694"/>
    </row>
    <row r="94" spans="1:88" s="735" customFormat="1" ht="120">
      <c r="A94" s="687">
        <v>7093</v>
      </c>
      <c r="B94" s="730" t="s">
        <v>176</v>
      </c>
      <c r="C94" s="731" t="s">
        <v>3483</v>
      </c>
      <c r="D94" s="731" t="s">
        <v>4032</v>
      </c>
      <c r="E94" s="730" t="s">
        <v>178</v>
      </c>
      <c r="F94" s="732" t="s">
        <v>4032</v>
      </c>
      <c r="G94" s="731" t="s">
        <v>3484</v>
      </c>
      <c r="H94" s="731" t="s">
        <v>7</v>
      </c>
      <c r="I94" s="686" t="s">
        <v>4033</v>
      </c>
      <c r="J94" s="731" t="s">
        <v>4040</v>
      </c>
      <c r="K94" s="731" t="s">
        <v>4041</v>
      </c>
      <c r="L94" s="733" t="s">
        <v>870</v>
      </c>
      <c r="M94" s="727" t="s">
        <v>5</v>
      </c>
      <c r="N94" s="733">
        <v>30117</v>
      </c>
      <c r="O94" s="730" t="s">
        <v>4042</v>
      </c>
      <c r="P94" s="732">
        <v>33.578214682724202</v>
      </c>
      <c r="Q94" s="732">
        <v>-85.042980732620407</v>
      </c>
      <c r="R94" s="733">
        <v>20</v>
      </c>
      <c r="S94" s="732"/>
      <c r="T94" s="732"/>
      <c r="U94" s="732" t="s">
        <v>4032</v>
      </c>
      <c r="V94" s="686" t="s">
        <v>4033</v>
      </c>
      <c r="W94" s="732" t="s">
        <v>4035</v>
      </c>
      <c r="X94" s="733" t="s">
        <v>1365</v>
      </c>
      <c r="Y94" s="727" t="s">
        <v>5</v>
      </c>
      <c r="Z94" s="491" t="s">
        <v>174</v>
      </c>
      <c r="AA94" s="690">
        <v>45289</v>
      </c>
      <c r="AB94" s="685" t="s">
        <v>4037</v>
      </c>
      <c r="AC94" s="731" t="s">
        <v>4039</v>
      </c>
      <c r="AD94" s="474" t="s">
        <v>4038</v>
      </c>
      <c r="AE94" s="694"/>
      <c r="AF94" s="691">
        <f t="shared" si="5"/>
        <v>30</v>
      </c>
      <c r="AG94" s="694"/>
      <c r="AH94" s="694"/>
      <c r="AI94" s="694"/>
      <c r="AJ94" s="694"/>
      <c r="AK94" s="704"/>
      <c r="AL94" s="704"/>
      <c r="AM94" s="704"/>
      <c r="AN94" s="704"/>
      <c r="AO94" s="704"/>
      <c r="AP94" s="704"/>
      <c r="AQ94" s="704"/>
      <c r="AR94" s="704"/>
      <c r="AS94" s="704"/>
      <c r="AT94" s="704"/>
      <c r="AU94" s="704"/>
      <c r="AV94" s="704"/>
      <c r="AW94" s="704"/>
      <c r="AX94" s="704"/>
      <c r="AY94" s="704"/>
      <c r="AZ94" s="704"/>
      <c r="BA94" s="704"/>
      <c r="BB94" s="704"/>
      <c r="BC94" s="704"/>
      <c r="BD94" s="704"/>
      <c r="BE94" s="704"/>
      <c r="BF94" s="704"/>
      <c r="BG94" s="704"/>
      <c r="BH94" s="704"/>
      <c r="BI94" s="704"/>
      <c r="BJ94" s="704"/>
      <c r="BK94" s="704"/>
      <c r="BL94" s="704"/>
      <c r="BM94" s="704"/>
      <c r="BN94" s="704"/>
      <c r="BO94" s="704"/>
      <c r="BP94" s="704"/>
      <c r="BQ94" s="704"/>
      <c r="BR94" s="704"/>
      <c r="BS94" s="704"/>
      <c r="BT94" s="704"/>
      <c r="BU94" s="704"/>
      <c r="BV94" s="704"/>
      <c r="BW94" s="704"/>
      <c r="BX94" s="704"/>
      <c r="BY94" s="704"/>
      <c r="BZ94" s="704"/>
      <c r="CA94" s="704"/>
      <c r="CB94" s="704"/>
      <c r="CC94" s="704"/>
      <c r="CD94" s="704"/>
      <c r="CE94" s="704"/>
      <c r="CF94" s="704"/>
      <c r="CG94" s="704"/>
      <c r="CH94" s="704"/>
      <c r="CI94" s="704"/>
      <c r="CJ94" s="704"/>
    </row>
    <row r="95" spans="1:88" s="704" customFormat="1" ht="120">
      <c r="A95" s="687">
        <v>7094</v>
      </c>
      <c r="B95" s="726" t="s">
        <v>176</v>
      </c>
      <c r="C95" s="696" t="s">
        <v>3483</v>
      </c>
      <c r="D95" s="696" t="s">
        <v>4032</v>
      </c>
      <c r="E95" s="726" t="s">
        <v>178</v>
      </c>
      <c r="F95" s="728" t="s">
        <v>4032</v>
      </c>
      <c r="G95" s="696" t="s">
        <v>3484</v>
      </c>
      <c r="H95" s="696" t="s">
        <v>7</v>
      </c>
      <c r="I95" s="686" t="s">
        <v>4033</v>
      </c>
      <c r="J95" s="696" t="s">
        <v>4043</v>
      </c>
      <c r="K95" s="696" t="s">
        <v>4044</v>
      </c>
      <c r="L95" s="727" t="s">
        <v>908</v>
      </c>
      <c r="M95" s="727" t="s">
        <v>5</v>
      </c>
      <c r="N95" s="727">
        <v>42351</v>
      </c>
      <c r="O95" s="726" t="s">
        <v>4045</v>
      </c>
      <c r="P95" s="728">
        <v>37.912711503941097</v>
      </c>
      <c r="Q95" s="728">
        <v>-86.902495903609605</v>
      </c>
      <c r="R95" s="727">
        <v>20</v>
      </c>
      <c r="S95" s="728"/>
      <c r="T95" s="728"/>
      <c r="U95" s="728" t="s">
        <v>4032</v>
      </c>
      <c r="V95" s="686" t="s">
        <v>4033</v>
      </c>
      <c r="W95" s="728" t="s">
        <v>4035</v>
      </c>
      <c r="X95" s="727" t="s">
        <v>1365</v>
      </c>
      <c r="Y95" s="727" t="s">
        <v>5</v>
      </c>
      <c r="Z95" s="491" t="s">
        <v>174</v>
      </c>
      <c r="AA95" s="690">
        <v>45289</v>
      </c>
      <c r="AB95" s="685" t="s">
        <v>4037</v>
      </c>
      <c r="AC95" s="696" t="s">
        <v>4039</v>
      </c>
      <c r="AD95" s="474" t="s">
        <v>4038</v>
      </c>
      <c r="AE95" s="694"/>
      <c r="AF95" s="691">
        <f t="shared" si="5"/>
        <v>30</v>
      </c>
      <c r="AG95" s="694"/>
      <c r="AH95" s="694"/>
      <c r="AI95" s="694"/>
      <c r="AJ95" s="694"/>
    </row>
    <row r="96" spans="1:88" s="735" customFormat="1" ht="120">
      <c r="A96" s="687">
        <v>7095</v>
      </c>
      <c r="B96" s="730" t="s">
        <v>176</v>
      </c>
      <c r="C96" s="731" t="s">
        <v>3483</v>
      </c>
      <c r="D96" s="731" t="s">
        <v>4032</v>
      </c>
      <c r="E96" s="730" t="s">
        <v>178</v>
      </c>
      <c r="F96" s="732" t="s">
        <v>4032</v>
      </c>
      <c r="G96" s="731" t="s">
        <v>3484</v>
      </c>
      <c r="H96" s="731" t="s">
        <v>7</v>
      </c>
      <c r="I96" s="686" t="s">
        <v>4033</v>
      </c>
      <c r="J96" s="731" t="s">
        <v>4046</v>
      </c>
      <c r="K96" s="731" t="s">
        <v>4047</v>
      </c>
      <c r="L96" s="733" t="s">
        <v>1208</v>
      </c>
      <c r="M96" s="727" t="s">
        <v>5</v>
      </c>
      <c r="N96" s="733">
        <v>71854</v>
      </c>
      <c r="O96" s="730" t="s">
        <v>4048</v>
      </c>
      <c r="P96" s="732">
        <v>33.442521229946003</v>
      </c>
      <c r="Q96" s="732">
        <v>-93.998775632625495</v>
      </c>
      <c r="R96" s="733">
        <v>20</v>
      </c>
      <c r="S96" s="732"/>
      <c r="T96" s="732"/>
      <c r="U96" s="732" t="s">
        <v>4032</v>
      </c>
      <c r="V96" s="686" t="s">
        <v>4033</v>
      </c>
      <c r="W96" s="732" t="s">
        <v>4035</v>
      </c>
      <c r="X96" s="733" t="s">
        <v>1365</v>
      </c>
      <c r="Y96" s="727" t="s">
        <v>5</v>
      </c>
      <c r="Z96" s="491" t="s">
        <v>174</v>
      </c>
      <c r="AA96" s="690">
        <v>45289</v>
      </c>
      <c r="AB96" s="685" t="s">
        <v>4037</v>
      </c>
      <c r="AC96" s="731" t="s">
        <v>4039</v>
      </c>
      <c r="AD96" s="474" t="s">
        <v>4038</v>
      </c>
      <c r="AE96" s="694"/>
      <c r="AF96" s="691">
        <f t="shared" si="5"/>
        <v>30</v>
      </c>
      <c r="AG96" s="694"/>
      <c r="AH96" s="694"/>
      <c r="AI96" s="694"/>
      <c r="AJ96" s="694"/>
      <c r="AK96" s="704"/>
      <c r="AL96" s="704"/>
      <c r="AM96" s="704"/>
      <c r="AN96" s="704"/>
      <c r="AO96" s="704"/>
      <c r="AP96" s="704"/>
      <c r="AQ96" s="704"/>
      <c r="AR96" s="704"/>
      <c r="AS96" s="704"/>
      <c r="AT96" s="704"/>
      <c r="AU96" s="704"/>
      <c r="AV96" s="704"/>
      <c r="AW96" s="704"/>
      <c r="AX96" s="704"/>
      <c r="AY96" s="704"/>
      <c r="AZ96" s="704"/>
      <c r="BA96" s="704"/>
      <c r="BB96" s="704"/>
      <c r="BC96" s="704"/>
      <c r="BD96" s="704"/>
      <c r="BE96" s="704"/>
      <c r="BF96" s="704"/>
      <c r="BG96" s="704"/>
      <c r="BH96" s="704"/>
      <c r="BI96" s="704"/>
      <c r="BJ96" s="704"/>
      <c r="BK96" s="704"/>
      <c r="BL96" s="704"/>
      <c r="BM96" s="704"/>
      <c r="BN96" s="704"/>
      <c r="BO96" s="704"/>
      <c r="BP96" s="704"/>
      <c r="BQ96" s="704"/>
      <c r="BR96" s="704"/>
      <c r="BS96" s="704"/>
      <c r="BT96" s="704"/>
      <c r="BU96" s="704"/>
      <c r="BV96" s="704"/>
      <c r="BW96" s="704"/>
      <c r="BX96" s="704"/>
      <c r="BY96" s="704"/>
      <c r="BZ96" s="704"/>
      <c r="CA96" s="704"/>
      <c r="CB96" s="704"/>
      <c r="CC96" s="704"/>
      <c r="CD96" s="704"/>
      <c r="CE96" s="704"/>
      <c r="CF96" s="704"/>
      <c r="CG96" s="704"/>
      <c r="CH96" s="704"/>
      <c r="CI96" s="704"/>
      <c r="CJ96" s="704"/>
    </row>
    <row r="97" spans="1:88" s="735" customFormat="1" ht="93" customHeight="1">
      <c r="A97" s="687">
        <v>7096</v>
      </c>
      <c r="B97" s="491" t="s">
        <v>176</v>
      </c>
      <c r="C97" s="491" t="s">
        <v>3483</v>
      </c>
      <c r="D97" s="474" t="s">
        <v>4049</v>
      </c>
      <c r="E97" s="491" t="s">
        <v>166</v>
      </c>
      <c r="F97" s="474" t="s">
        <v>4049</v>
      </c>
      <c r="G97" s="474" t="s">
        <v>3484</v>
      </c>
      <c r="H97" s="474" t="s">
        <v>3687</v>
      </c>
      <c r="I97" s="474" t="s">
        <v>4050</v>
      </c>
      <c r="J97" s="474" t="s">
        <v>4051</v>
      </c>
      <c r="K97" s="474" t="s">
        <v>4052</v>
      </c>
      <c r="L97" s="698" t="s">
        <v>3668</v>
      </c>
      <c r="M97" s="491" t="s">
        <v>5</v>
      </c>
      <c r="N97" s="698">
        <v>10165</v>
      </c>
      <c r="O97" s="491" t="s">
        <v>4053</v>
      </c>
      <c r="P97" s="689">
        <v>40.752232299503902</v>
      </c>
      <c r="Q97" s="689">
        <v>-73.978600385343796</v>
      </c>
      <c r="R97" s="683"/>
      <c r="S97" s="530"/>
      <c r="T97" s="694"/>
      <c r="U97" s="694" t="s">
        <v>4054</v>
      </c>
      <c r="V97" s="694" t="s">
        <v>4050</v>
      </c>
      <c r="W97" s="694" t="s">
        <v>4052</v>
      </c>
      <c r="X97" s="698" t="s">
        <v>829</v>
      </c>
      <c r="Y97" s="698" t="s">
        <v>5</v>
      </c>
      <c r="Z97" s="698" t="s">
        <v>174</v>
      </c>
      <c r="AA97" s="702">
        <v>44801</v>
      </c>
      <c r="AB97" s="474" t="s">
        <v>4055</v>
      </c>
      <c r="AC97" s="694"/>
      <c r="AD97" s="474" t="s">
        <v>4056</v>
      </c>
      <c r="AE97" s="529" t="s">
        <v>4050</v>
      </c>
      <c r="AF97" s="691">
        <f t="shared" si="5"/>
        <v>28</v>
      </c>
      <c r="AG97" s="694"/>
      <c r="AH97" s="694"/>
      <c r="AI97" s="694"/>
      <c r="AJ97" s="694"/>
      <c r="AK97" s="704"/>
      <c r="AL97" s="704"/>
      <c r="AM97" s="704"/>
      <c r="AN97" s="704"/>
      <c r="AO97" s="704"/>
      <c r="AP97" s="704"/>
      <c r="AQ97" s="704"/>
      <c r="AR97" s="704"/>
      <c r="AS97" s="704"/>
      <c r="AT97" s="704"/>
      <c r="AU97" s="704"/>
      <c r="AV97" s="704"/>
      <c r="AW97" s="704"/>
      <c r="AX97" s="704"/>
      <c r="AY97" s="704"/>
      <c r="AZ97" s="704"/>
      <c r="BA97" s="704"/>
      <c r="BB97" s="704"/>
      <c r="BC97" s="704"/>
      <c r="BD97" s="704"/>
      <c r="BE97" s="704"/>
      <c r="BF97" s="704"/>
      <c r="BG97" s="704"/>
      <c r="BH97" s="704"/>
      <c r="BI97" s="704"/>
      <c r="BJ97" s="704"/>
      <c r="BK97" s="704"/>
      <c r="BL97" s="704"/>
      <c r="BM97" s="704"/>
      <c r="BN97" s="704"/>
      <c r="BO97" s="704"/>
      <c r="BP97" s="704"/>
      <c r="BQ97" s="704"/>
      <c r="BR97" s="704"/>
      <c r="BS97" s="704"/>
      <c r="BT97" s="704"/>
      <c r="BU97" s="704"/>
      <c r="BV97" s="704"/>
      <c r="BW97" s="704"/>
      <c r="BX97" s="704"/>
      <c r="BY97" s="704"/>
      <c r="BZ97" s="704"/>
      <c r="CA97" s="704"/>
      <c r="CB97" s="704"/>
      <c r="CC97" s="704"/>
      <c r="CD97" s="704"/>
      <c r="CE97" s="704"/>
      <c r="CF97" s="704"/>
      <c r="CG97" s="704"/>
      <c r="CH97" s="704"/>
      <c r="CI97" s="704"/>
      <c r="CJ97" s="704"/>
    </row>
    <row r="98" spans="1:88" s="735" customFormat="1" ht="93" customHeight="1">
      <c r="A98" s="687">
        <v>7097</v>
      </c>
      <c r="B98" s="491" t="s">
        <v>176</v>
      </c>
      <c r="C98" s="491" t="s">
        <v>3483</v>
      </c>
      <c r="D98" s="474" t="s">
        <v>4049</v>
      </c>
      <c r="E98" s="491" t="s">
        <v>166</v>
      </c>
      <c r="F98" s="474" t="s">
        <v>4049</v>
      </c>
      <c r="G98" s="474" t="s">
        <v>3484</v>
      </c>
      <c r="H98" s="474" t="s">
        <v>3690</v>
      </c>
      <c r="I98" s="474" t="s">
        <v>4050</v>
      </c>
      <c r="J98" s="474" t="s">
        <v>4051</v>
      </c>
      <c r="K98" s="474" t="s">
        <v>4052</v>
      </c>
      <c r="L98" s="698" t="s">
        <v>3668</v>
      </c>
      <c r="M98" s="491" t="s">
        <v>5</v>
      </c>
      <c r="N98" s="698">
        <v>10165</v>
      </c>
      <c r="O98" s="491" t="s">
        <v>4053</v>
      </c>
      <c r="P98" s="689">
        <v>40.752232299503902</v>
      </c>
      <c r="Q98" s="689">
        <v>-73.978600385343796</v>
      </c>
      <c r="R98" s="683"/>
      <c r="S98" s="530"/>
      <c r="T98" s="694"/>
      <c r="U98" s="694" t="s">
        <v>4054</v>
      </c>
      <c r="V98" s="694" t="s">
        <v>4050</v>
      </c>
      <c r="W98" s="694" t="s">
        <v>4052</v>
      </c>
      <c r="X98" s="698" t="s">
        <v>829</v>
      </c>
      <c r="Y98" s="698" t="s">
        <v>5</v>
      </c>
      <c r="Z98" s="698" t="s">
        <v>174</v>
      </c>
      <c r="AA98" s="702">
        <v>44801</v>
      </c>
      <c r="AB98" s="474" t="s">
        <v>4055</v>
      </c>
      <c r="AC98" s="694"/>
      <c r="AD98" s="474" t="s">
        <v>4056</v>
      </c>
      <c r="AE98" s="529" t="s">
        <v>4050</v>
      </c>
      <c r="AF98" s="691">
        <f t="shared" si="5"/>
        <v>28</v>
      </c>
      <c r="AG98" s="68"/>
      <c r="AH98" s="68"/>
      <c r="AI98" s="68"/>
      <c r="AJ98" s="694"/>
      <c r="AK98" s="704"/>
      <c r="AL98" s="704"/>
      <c r="AM98" s="704"/>
      <c r="AN98" s="704"/>
      <c r="AO98" s="704"/>
      <c r="AP98" s="704"/>
      <c r="AQ98" s="704"/>
      <c r="AR98" s="704"/>
      <c r="AS98" s="704"/>
      <c r="AT98" s="704"/>
      <c r="AU98" s="704"/>
      <c r="AV98" s="704"/>
      <c r="AW98" s="704"/>
      <c r="AX98" s="704"/>
      <c r="AY98" s="704"/>
      <c r="AZ98" s="704"/>
      <c r="BA98" s="704"/>
      <c r="BB98" s="704"/>
      <c r="BC98" s="704"/>
      <c r="BD98" s="704"/>
      <c r="BE98" s="704"/>
      <c r="BF98" s="704"/>
      <c r="BG98" s="704"/>
      <c r="BH98" s="704"/>
      <c r="BI98" s="704"/>
      <c r="BJ98" s="704"/>
      <c r="BK98" s="704"/>
      <c r="BL98" s="704"/>
      <c r="BM98" s="704"/>
      <c r="BN98" s="704"/>
      <c r="BO98" s="704"/>
      <c r="BP98" s="704"/>
      <c r="BQ98" s="704"/>
      <c r="BR98" s="704"/>
      <c r="BS98" s="704"/>
      <c r="BT98" s="704"/>
      <c r="BU98" s="704"/>
      <c r="BV98" s="704"/>
      <c r="BW98" s="704"/>
      <c r="BX98" s="704"/>
      <c r="BY98" s="704"/>
      <c r="BZ98" s="704"/>
      <c r="CA98" s="704"/>
      <c r="CB98" s="704"/>
      <c r="CC98" s="704"/>
      <c r="CD98" s="704"/>
      <c r="CE98" s="704"/>
      <c r="CF98" s="704"/>
      <c r="CG98" s="704"/>
      <c r="CH98" s="704"/>
      <c r="CI98" s="704"/>
      <c r="CJ98" s="704"/>
    </row>
    <row r="99" spans="1:88" s="735" customFormat="1" ht="93" customHeight="1">
      <c r="A99" s="687">
        <v>7098</v>
      </c>
      <c r="B99" s="491" t="s">
        <v>176</v>
      </c>
      <c r="C99" s="491" t="s">
        <v>3483</v>
      </c>
      <c r="D99" s="474" t="s">
        <v>4049</v>
      </c>
      <c r="E99" s="491" t="s">
        <v>166</v>
      </c>
      <c r="F99" s="474" t="s">
        <v>4049</v>
      </c>
      <c r="G99" s="474" t="s">
        <v>3484</v>
      </c>
      <c r="H99" s="474" t="s">
        <v>3688</v>
      </c>
      <c r="I99" s="474" t="s">
        <v>4050</v>
      </c>
      <c r="J99" s="474" t="s">
        <v>4051</v>
      </c>
      <c r="K99" s="474" t="s">
        <v>4052</v>
      </c>
      <c r="L99" s="698" t="s">
        <v>3668</v>
      </c>
      <c r="M99" s="491" t="s">
        <v>5</v>
      </c>
      <c r="N99" s="698">
        <v>10165</v>
      </c>
      <c r="O99" s="491" t="s">
        <v>4053</v>
      </c>
      <c r="P99" s="689">
        <v>40.752232299503902</v>
      </c>
      <c r="Q99" s="689">
        <v>-73.978600385343796</v>
      </c>
      <c r="R99" s="683"/>
      <c r="S99" s="530"/>
      <c r="T99" s="694"/>
      <c r="U99" s="694" t="s">
        <v>4054</v>
      </c>
      <c r="V99" s="694" t="s">
        <v>4050</v>
      </c>
      <c r="W99" s="694" t="s">
        <v>4052</v>
      </c>
      <c r="X99" s="698" t="s">
        <v>829</v>
      </c>
      <c r="Y99" s="698" t="s">
        <v>5</v>
      </c>
      <c r="Z99" s="698" t="s">
        <v>174</v>
      </c>
      <c r="AA99" s="702">
        <v>44801</v>
      </c>
      <c r="AB99" s="474" t="s">
        <v>4055</v>
      </c>
      <c r="AC99" s="694"/>
      <c r="AD99" s="474" t="s">
        <v>4056</v>
      </c>
      <c r="AE99" s="529" t="s">
        <v>4050</v>
      </c>
      <c r="AF99" s="691">
        <f t="shared" si="5"/>
        <v>28</v>
      </c>
      <c r="AG99" s="694"/>
      <c r="AH99" s="694"/>
      <c r="AI99" s="694"/>
      <c r="AJ99" s="694"/>
      <c r="AK99" s="704"/>
      <c r="AL99" s="704"/>
      <c r="AM99" s="704"/>
      <c r="AN99" s="704"/>
      <c r="AO99" s="704"/>
      <c r="AP99" s="704"/>
      <c r="AQ99" s="704"/>
      <c r="AR99" s="704"/>
      <c r="AS99" s="704"/>
      <c r="AT99" s="704"/>
      <c r="AU99" s="704"/>
      <c r="AV99" s="704"/>
      <c r="AW99" s="704"/>
      <c r="AX99" s="704"/>
      <c r="AY99" s="704"/>
      <c r="AZ99" s="704"/>
      <c r="BA99" s="704"/>
      <c r="BB99" s="704"/>
      <c r="BC99" s="704"/>
      <c r="BD99" s="704"/>
      <c r="BE99" s="704"/>
      <c r="BF99" s="704"/>
      <c r="BG99" s="704"/>
      <c r="BH99" s="704"/>
      <c r="BI99" s="704"/>
      <c r="BJ99" s="704"/>
      <c r="BK99" s="704"/>
      <c r="BL99" s="704"/>
      <c r="BM99" s="704"/>
      <c r="BN99" s="704"/>
      <c r="BO99" s="704"/>
      <c r="BP99" s="704"/>
      <c r="BQ99" s="704"/>
      <c r="BR99" s="704"/>
      <c r="BS99" s="704"/>
      <c r="BT99" s="704"/>
      <c r="BU99" s="704"/>
      <c r="BV99" s="704"/>
      <c r="BW99" s="704"/>
      <c r="BX99" s="704"/>
      <c r="BY99" s="704"/>
      <c r="BZ99" s="704"/>
      <c r="CA99" s="704"/>
      <c r="CB99" s="704"/>
      <c r="CC99" s="704"/>
      <c r="CD99" s="704"/>
      <c r="CE99" s="704"/>
      <c r="CF99" s="704"/>
      <c r="CG99" s="704"/>
      <c r="CH99" s="704"/>
      <c r="CI99" s="704"/>
      <c r="CJ99" s="704"/>
    </row>
    <row r="100" spans="1:88" s="735" customFormat="1" ht="93" customHeight="1">
      <c r="A100" s="687">
        <v>7099</v>
      </c>
      <c r="B100" s="491" t="s">
        <v>176</v>
      </c>
      <c r="C100" s="491" t="s">
        <v>3483</v>
      </c>
      <c r="D100" s="474" t="s">
        <v>4049</v>
      </c>
      <c r="E100" s="491" t="s">
        <v>166</v>
      </c>
      <c r="F100" s="474" t="s">
        <v>4049</v>
      </c>
      <c r="G100" s="474" t="s">
        <v>3484</v>
      </c>
      <c r="H100" s="474" t="s">
        <v>3686</v>
      </c>
      <c r="I100" s="474" t="s">
        <v>4050</v>
      </c>
      <c r="J100" s="474" t="s">
        <v>4051</v>
      </c>
      <c r="K100" s="474" t="s">
        <v>4052</v>
      </c>
      <c r="L100" s="698" t="s">
        <v>3668</v>
      </c>
      <c r="M100" s="491" t="s">
        <v>5</v>
      </c>
      <c r="N100" s="698">
        <v>10165</v>
      </c>
      <c r="O100" s="491" t="s">
        <v>4053</v>
      </c>
      <c r="P100" s="689">
        <v>40.752232299503902</v>
      </c>
      <c r="Q100" s="689">
        <v>-73.978600385343796</v>
      </c>
      <c r="R100" s="683"/>
      <c r="S100" s="530"/>
      <c r="T100" s="694"/>
      <c r="U100" s="694" t="s">
        <v>4054</v>
      </c>
      <c r="V100" s="694" t="s">
        <v>4050</v>
      </c>
      <c r="W100" s="694" t="s">
        <v>4052</v>
      </c>
      <c r="X100" s="698" t="s">
        <v>829</v>
      </c>
      <c r="Y100" s="698" t="s">
        <v>5</v>
      </c>
      <c r="Z100" s="698" t="s">
        <v>174</v>
      </c>
      <c r="AA100" s="702">
        <v>44801</v>
      </c>
      <c r="AB100" s="474" t="s">
        <v>4055</v>
      </c>
      <c r="AC100" s="694"/>
      <c r="AD100" s="474" t="s">
        <v>4056</v>
      </c>
      <c r="AE100" s="529" t="s">
        <v>4050</v>
      </c>
      <c r="AF100" s="691">
        <f t="shared" si="5"/>
        <v>28</v>
      </c>
      <c r="AG100" s="694"/>
      <c r="AH100" s="694"/>
      <c r="AI100" s="694"/>
      <c r="AJ100" s="694"/>
      <c r="AK100" s="704"/>
      <c r="AL100" s="704"/>
      <c r="AM100" s="704"/>
      <c r="AN100" s="704"/>
      <c r="AO100" s="704"/>
      <c r="AP100" s="704"/>
      <c r="AQ100" s="704"/>
      <c r="AR100" s="704"/>
      <c r="AS100" s="704"/>
      <c r="AT100" s="704"/>
      <c r="AU100" s="704"/>
      <c r="AV100" s="704"/>
      <c r="AW100" s="704"/>
      <c r="AX100" s="704"/>
      <c r="AY100" s="704"/>
      <c r="AZ100" s="704"/>
      <c r="BA100" s="704"/>
      <c r="BB100" s="704"/>
      <c r="BC100" s="704"/>
      <c r="BD100" s="704"/>
      <c r="BE100" s="704"/>
      <c r="BF100" s="704"/>
      <c r="BG100" s="704"/>
      <c r="BH100" s="704"/>
      <c r="BI100" s="704"/>
      <c r="BJ100" s="704"/>
      <c r="BK100" s="704"/>
      <c r="BL100" s="704"/>
      <c r="BM100" s="704"/>
      <c r="BN100" s="704"/>
      <c r="BO100" s="704"/>
      <c r="BP100" s="704"/>
      <c r="BQ100" s="704"/>
      <c r="BR100" s="704"/>
      <c r="BS100" s="704"/>
      <c r="BT100" s="704"/>
      <c r="BU100" s="704"/>
      <c r="BV100" s="704"/>
      <c r="BW100" s="704"/>
      <c r="BX100" s="704"/>
      <c r="BY100" s="704"/>
      <c r="BZ100" s="704"/>
      <c r="CA100" s="704"/>
      <c r="CB100" s="704"/>
      <c r="CC100" s="704"/>
      <c r="CD100" s="704"/>
      <c r="CE100" s="704"/>
      <c r="CF100" s="704"/>
      <c r="CG100" s="704"/>
      <c r="CH100" s="704"/>
      <c r="CI100" s="704"/>
      <c r="CJ100" s="704"/>
    </row>
    <row r="101" spans="1:88" s="735" customFormat="1" ht="93" customHeight="1">
      <c r="A101" s="687">
        <v>7100</v>
      </c>
      <c r="B101" s="491" t="s">
        <v>176</v>
      </c>
      <c r="C101" s="491" t="s">
        <v>3483</v>
      </c>
      <c r="D101" s="474" t="s">
        <v>4049</v>
      </c>
      <c r="E101" s="491" t="s">
        <v>166</v>
      </c>
      <c r="F101" s="474" t="s">
        <v>4049</v>
      </c>
      <c r="G101" s="474" t="s">
        <v>3484</v>
      </c>
      <c r="H101" s="474" t="s">
        <v>3768</v>
      </c>
      <c r="I101" s="474" t="s">
        <v>4050</v>
      </c>
      <c r="J101" s="474" t="s">
        <v>4051</v>
      </c>
      <c r="K101" s="474" t="s">
        <v>4052</v>
      </c>
      <c r="L101" s="698" t="s">
        <v>3668</v>
      </c>
      <c r="M101" s="491" t="s">
        <v>5</v>
      </c>
      <c r="N101" s="698">
        <v>10165</v>
      </c>
      <c r="O101" s="491" t="s">
        <v>4053</v>
      </c>
      <c r="P101" s="689">
        <v>40.752232299503902</v>
      </c>
      <c r="Q101" s="689">
        <v>-73.978600385343796</v>
      </c>
      <c r="R101" s="683"/>
      <c r="S101" s="530"/>
      <c r="T101" s="694"/>
      <c r="U101" s="694" t="s">
        <v>4054</v>
      </c>
      <c r="V101" s="694" t="s">
        <v>4050</v>
      </c>
      <c r="W101" s="694" t="s">
        <v>4052</v>
      </c>
      <c r="X101" s="698" t="s">
        <v>829</v>
      </c>
      <c r="Y101" s="698" t="s">
        <v>5</v>
      </c>
      <c r="Z101" s="698" t="s">
        <v>174</v>
      </c>
      <c r="AA101" s="702">
        <v>44801</v>
      </c>
      <c r="AB101" s="474" t="s">
        <v>4055</v>
      </c>
      <c r="AC101" s="694"/>
      <c r="AD101" s="474" t="s">
        <v>4056</v>
      </c>
      <c r="AE101" s="529" t="s">
        <v>4050</v>
      </c>
      <c r="AF101" s="691">
        <f t="shared" si="5"/>
        <v>28</v>
      </c>
      <c r="AG101" s="694"/>
      <c r="AH101" s="694"/>
      <c r="AI101" s="694"/>
      <c r="AJ101" s="694"/>
      <c r="AK101" s="704"/>
      <c r="AL101" s="704"/>
      <c r="AM101" s="704"/>
      <c r="AN101" s="704"/>
      <c r="AO101" s="704"/>
      <c r="AP101" s="704"/>
      <c r="AQ101" s="704"/>
      <c r="AR101" s="704"/>
      <c r="AS101" s="704"/>
      <c r="AT101" s="704"/>
      <c r="AU101" s="704"/>
      <c r="AV101" s="704"/>
      <c r="AW101" s="704"/>
      <c r="AX101" s="704"/>
      <c r="AY101" s="704"/>
      <c r="AZ101" s="704"/>
      <c r="BA101" s="704"/>
      <c r="BB101" s="704"/>
      <c r="BC101" s="704"/>
      <c r="BD101" s="704"/>
      <c r="BE101" s="704"/>
      <c r="BF101" s="704"/>
      <c r="BG101" s="704"/>
      <c r="BH101" s="704"/>
      <c r="BI101" s="704"/>
      <c r="BJ101" s="704"/>
      <c r="BK101" s="704"/>
      <c r="BL101" s="704"/>
      <c r="BM101" s="704"/>
      <c r="BN101" s="704"/>
      <c r="BO101" s="704"/>
      <c r="BP101" s="704"/>
      <c r="BQ101" s="704"/>
      <c r="BR101" s="704"/>
      <c r="BS101" s="704"/>
      <c r="BT101" s="704"/>
      <c r="BU101" s="704"/>
      <c r="BV101" s="704"/>
      <c r="BW101" s="704"/>
      <c r="BX101" s="704"/>
      <c r="BY101" s="704"/>
      <c r="BZ101" s="704"/>
      <c r="CA101" s="704"/>
      <c r="CB101" s="704"/>
      <c r="CC101" s="704"/>
      <c r="CD101" s="704"/>
      <c r="CE101" s="704"/>
      <c r="CF101" s="704"/>
      <c r="CG101" s="704"/>
      <c r="CH101" s="704"/>
      <c r="CI101" s="704"/>
      <c r="CJ101" s="704"/>
    </row>
    <row r="102" spans="1:88" s="704" customFormat="1" ht="119.1" customHeight="1">
      <c r="A102" s="687">
        <v>7101</v>
      </c>
      <c r="B102" s="491" t="s">
        <v>176</v>
      </c>
      <c r="C102" s="491" t="s">
        <v>3483</v>
      </c>
      <c r="D102" s="474" t="s">
        <v>4049</v>
      </c>
      <c r="E102" s="491" t="s">
        <v>166</v>
      </c>
      <c r="F102" s="474" t="s">
        <v>4049</v>
      </c>
      <c r="G102" s="474" t="s">
        <v>3484</v>
      </c>
      <c r="H102" s="474" t="s">
        <v>4057</v>
      </c>
      <c r="I102" s="529" t="s">
        <v>4050</v>
      </c>
      <c r="J102" s="474" t="s">
        <v>4051</v>
      </c>
      <c r="K102" s="474" t="s">
        <v>4052</v>
      </c>
      <c r="L102" s="698" t="s">
        <v>3668</v>
      </c>
      <c r="M102" s="491" t="s">
        <v>5</v>
      </c>
      <c r="N102" s="698">
        <v>10165</v>
      </c>
      <c r="O102" s="491" t="s">
        <v>4053</v>
      </c>
      <c r="P102" s="689">
        <v>40.752232299503902</v>
      </c>
      <c r="Q102" s="689">
        <v>-73.978600385343796</v>
      </c>
      <c r="R102" s="683"/>
      <c r="S102" s="530"/>
      <c r="T102" s="694"/>
      <c r="U102" s="694" t="s">
        <v>4054</v>
      </c>
      <c r="V102" s="694" t="s">
        <v>4050</v>
      </c>
      <c r="W102" s="694" t="s">
        <v>4052</v>
      </c>
      <c r="X102" s="698" t="s">
        <v>829</v>
      </c>
      <c r="Y102" s="698" t="s">
        <v>5</v>
      </c>
      <c r="Z102" s="698"/>
      <c r="AA102" s="702"/>
      <c r="AB102" s="474" t="s">
        <v>4055</v>
      </c>
      <c r="AC102" s="694"/>
      <c r="AD102" s="474" t="s">
        <v>4056</v>
      </c>
      <c r="AE102" s="529" t="s">
        <v>4050</v>
      </c>
      <c r="AF102" s="691">
        <f t="shared" si="5"/>
        <v>28</v>
      </c>
      <c r="AG102" s="694"/>
      <c r="AH102" s="694"/>
      <c r="AI102" s="694"/>
      <c r="AJ102" s="694"/>
    </row>
    <row r="103" spans="1:88" s="704" customFormat="1" ht="84" customHeight="1">
      <c r="A103" s="687">
        <v>7102</v>
      </c>
      <c r="B103" s="491" t="s">
        <v>176</v>
      </c>
      <c r="C103" s="491" t="s">
        <v>3483</v>
      </c>
      <c r="D103" s="474" t="s">
        <v>7613</v>
      </c>
      <c r="E103" s="491" t="s">
        <v>166</v>
      </c>
      <c r="F103" s="694" t="s">
        <v>4090</v>
      </c>
      <c r="G103" s="474" t="s">
        <v>3484</v>
      </c>
      <c r="H103" s="474" t="s">
        <v>7</v>
      </c>
      <c r="I103" s="682" t="s">
        <v>7614</v>
      </c>
      <c r="J103" s="474" t="s">
        <v>4092</v>
      </c>
      <c r="K103" s="474" t="s">
        <v>4093</v>
      </c>
      <c r="L103" s="491" t="s">
        <v>495</v>
      </c>
      <c r="M103" s="491" t="s">
        <v>5</v>
      </c>
      <c r="N103" s="491">
        <v>64153</v>
      </c>
      <c r="O103" s="491" t="s">
        <v>4094</v>
      </c>
      <c r="P103" s="689">
        <v>39.287607322192898</v>
      </c>
      <c r="Q103" s="689">
        <v>-94.671748473749901</v>
      </c>
      <c r="R103" s="525">
        <v>113</v>
      </c>
      <c r="S103" s="530"/>
      <c r="T103" s="694"/>
      <c r="U103" s="474" t="s">
        <v>7613</v>
      </c>
      <c r="V103" s="682" t="s">
        <v>7614</v>
      </c>
      <c r="W103" s="474" t="s">
        <v>7610</v>
      </c>
      <c r="X103" s="491" t="s">
        <v>1358</v>
      </c>
      <c r="Y103" s="491" t="s">
        <v>940</v>
      </c>
      <c r="Z103" s="491" t="s">
        <v>174</v>
      </c>
      <c r="AA103" s="690" t="s">
        <v>7615</v>
      </c>
      <c r="AB103" s="474" t="s">
        <v>7616</v>
      </c>
      <c r="AC103" s="474" t="s">
        <v>4098</v>
      </c>
      <c r="AD103" s="474" t="s">
        <v>8438</v>
      </c>
      <c r="AE103" s="529" t="s">
        <v>4099</v>
      </c>
      <c r="AF103" s="691">
        <f t="shared" si="5"/>
        <v>31</v>
      </c>
      <c r="AG103" s="694"/>
      <c r="AH103" s="694"/>
      <c r="AI103" s="694"/>
      <c r="AJ103" s="694"/>
    </row>
    <row r="104" spans="1:88" s="704" customFormat="1" ht="103.7" customHeight="1">
      <c r="A104" s="687">
        <v>7103</v>
      </c>
      <c r="B104" s="491" t="s">
        <v>176</v>
      </c>
      <c r="C104" s="491" t="s">
        <v>3483</v>
      </c>
      <c r="D104" s="474" t="s">
        <v>7613</v>
      </c>
      <c r="E104" s="491" t="s">
        <v>166</v>
      </c>
      <c r="F104" s="694" t="s">
        <v>2658</v>
      </c>
      <c r="G104" s="474" t="s">
        <v>3484</v>
      </c>
      <c r="H104" s="474" t="s">
        <v>7</v>
      </c>
      <c r="I104" s="682" t="s">
        <v>7614</v>
      </c>
      <c r="J104" s="474" t="s">
        <v>4100</v>
      </c>
      <c r="K104" s="474" t="s">
        <v>2658</v>
      </c>
      <c r="L104" s="491" t="s">
        <v>1022</v>
      </c>
      <c r="M104" s="491" t="s">
        <v>5</v>
      </c>
      <c r="N104" s="491">
        <v>53190</v>
      </c>
      <c r="O104" s="491" t="s">
        <v>4101</v>
      </c>
      <c r="P104" s="689">
        <v>42.8329277400927</v>
      </c>
      <c r="Q104" s="689">
        <v>-88.7161436947966</v>
      </c>
      <c r="R104" s="525"/>
      <c r="S104" s="530"/>
      <c r="T104" s="694"/>
      <c r="U104" s="474" t="s">
        <v>7613</v>
      </c>
      <c r="V104" s="682" t="s">
        <v>7614</v>
      </c>
      <c r="W104" s="474" t="s">
        <v>7610</v>
      </c>
      <c r="X104" s="491" t="s">
        <v>1358</v>
      </c>
      <c r="Y104" s="491" t="s">
        <v>940</v>
      </c>
      <c r="Z104" s="491" t="s">
        <v>174</v>
      </c>
      <c r="AA104" s="690" t="s">
        <v>7615</v>
      </c>
      <c r="AB104" s="474" t="s">
        <v>7617</v>
      </c>
      <c r="AC104" s="694" t="s">
        <v>4103</v>
      </c>
      <c r="AD104" s="474" t="s">
        <v>8438</v>
      </c>
      <c r="AE104" s="529" t="s">
        <v>4099</v>
      </c>
      <c r="AF104" s="691">
        <f t="shared" si="5"/>
        <v>31</v>
      </c>
      <c r="AG104" s="694"/>
      <c r="AH104" s="694"/>
      <c r="AI104" s="694"/>
      <c r="AJ104" s="694"/>
    </row>
    <row r="105" spans="1:88" s="704" customFormat="1" ht="90">
      <c r="A105" s="687">
        <v>7104</v>
      </c>
      <c r="B105" s="491" t="s">
        <v>176</v>
      </c>
      <c r="C105" s="491" t="s">
        <v>3483</v>
      </c>
      <c r="D105" s="474" t="s">
        <v>4058</v>
      </c>
      <c r="E105" s="491" t="s">
        <v>178</v>
      </c>
      <c r="F105" s="474" t="s">
        <v>4058</v>
      </c>
      <c r="G105" s="474" t="s">
        <v>3484</v>
      </c>
      <c r="H105" s="474" t="s">
        <v>4059</v>
      </c>
      <c r="I105" s="474" t="s">
        <v>4060</v>
      </c>
      <c r="J105" s="474" t="s">
        <v>4061</v>
      </c>
      <c r="K105" s="474" t="s">
        <v>4062</v>
      </c>
      <c r="L105" s="698" t="s">
        <v>993</v>
      </c>
      <c r="M105" s="491" t="s">
        <v>5</v>
      </c>
      <c r="N105" s="698">
        <v>59701</v>
      </c>
      <c r="O105" s="491" t="s">
        <v>4063</v>
      </c>
      <c r="P105" s="689">
        <v>46.014447786581798</v>
      </c>
      <c r="Q105" s="689">
        <v>-112.53532057352299</v>
      </c>
      <c r="R105" s="683">
        <v>30</v>
      </c>
      <c r="S105" s="530"/>
      <c r="T105" s="694"/>
      <c r="U105" s="694" t="s">
        <v>4064</v>
      </c>
      <c r="V105" s="694" t="s">
        <v>4065</v>
      </c>
      <c r="W105" s="694" t="s">
        <v>4062</v>
      </c>
      <c r="X105" s="698" t="s">
        <v>993</v>
      </c>
      <c r="Y105" s="698" t="s">
        <v>5</v>
      </c>
      <c r="Z105" s="698" t="s">
        <v>174</v>
      </c>
      <c r="AA105" s="702">
        <v>44801</v>
      </c>
      <c r="AB105" s="474" t="s">
        <v>4066</v>
      </c>
      <c r="AC105" s="694"/>
      <c r="AD105" s="474" t="s">
        <v>4067</v>
      </c>
      <c r="AE105" s="529" t="s">
        <v>4068</v>
      </c>
      <c r="AF105" s="691">
        <f t="shared" si="5"/>
        <v>29</v>
      </c>
      <c r="AG105" s="694"/>
      <c r="AH105" s="694"/>
      <c r="AI105" s="694"/>
      <c r="AJ105" s="694"/>
    </row>
    <row r="106" spans="1:88" s="704" customFormat="1" ht="300">
      <c r="A106" s="687">
        <v>7105</v>
      </c>
      <c r="B106" s="491" t="s">
        <v>176</v>
      </c>
      <c r="C106" s="474" t="s">
        <v>3483</v>
      </c>
      <c r="D106" s="474" t="s">
        <v>7834</v>
      </c>
      <c r="E106" s="491" t="s">
        <v>178</v>
      </c>
      <c r="F106" s="474" t="s">
        <v>6748</v>
      </c>
      <c r="G106" s="474" t="s">
        <v>8178</v>
      </c>
      <c r="H106" s="474" t="s">
        <v>8179</v>
      </c>
      <c r="I106" s="528" t="s">
        <v>7836</v>
      </c>
      <c r="J106" s="474" t="s">
        <v>7837</v>
      </c>
      <c r="K106" s="474" t="s">
        <v>7838</v>
      </c>
      <c r="L106" s="491" t="s">
        <v>1089</v>
      </c>
      <c r="M106" s="491" t="s">
        <v>5</v>
      </c>
      <c r="N106" s="491">
        <v>85224</v>
      </c>
      <c r="O106" s="491" t="s">
        <v>7839</v>
      </c>
      <c r="P106" s="689">
        <v>33.303719999999998</v>
      </c>
      <c r="Q106" s="689">
        <v>-111.8796</v>
      </c>
      <c r="R106" s="525">
        <v>2000</v>
      </c>
      <c r="S106" s="530"/>
      <c r="T106" s="694"/>
      <c r="U106" s="526" t="s">
        <v>7834</v>
      </c>
      <c r="V106" s="526" t="s">
        <v>7836</v>
      </c>
      <c r="W106" s="474" t="s">
        <v>7838</v>
      </c>
      <c r="X106" s="491" t="s">
        <v>771</v>
      </c>
      <c r="Y106" s="491" t="s">
        <v>5</v>
      </c>
      <c r="Z106" s="491" t="s">
        <v>174</v>
      </c>
      <c r="AA106" s="690" t="s">
        <v>8181</v>
      </c>
      <c r="AB106" s="528" t="s">
        <v>7836</v>
      </c>
      <c r="AC106" s="540" t="s">
        <v>8180</v>
      </c>
      <c r="AD106" s="540" t="s">
        <v>7840</v>
      </c>
      <c r="AE106" s="528" t="s">
        <v>7841</v>
      </c>
      <c r="AF106" s="725">
        <v>26</v>
      </c>
      <c r="AG106" s="474"/>
      <c r="AH106" s="474"/>
      <c r="AI106" s="474"/>
      <c r="AJ106" s="474" t="s">
        <v>7842</v>
      </c>
    </row>
    <row r="107" spans="1:88" s="704" customFormat="1" ht="90">
      <c r="A107" s="687">
        <v>7106</v>
      </c>
      <c r="B107" s="491" t="s">
        <v>176</v>
      </c>
      <c r="C107" s="491" t="s">
        <v>3483</v>
      </c>
      <c r="D107" s="474" t="s">
        <v>4069</v>
      </c>
      <c r="E107" s="491" t="s">
        <v>178</v>
      </c>
      <c r="F107" s="474" t="s">
        <v>4070</v>
      </c>
      <c r="G107" s="474" t="s">
        <v>3484</v>
      </c>
      <c r="H107" s="474" t="s">
        <v>4071</v>
      </c>
      <c r="I107" s="474" t="s">
        <v>4072</v>
      </c>
      <c r="J107" s="474" t="s">
        <v>4073</v>
      </c>
      <c r="K107" s="474" t="s">
        <v>4074</v>
      </c>
      <c r="L107" s="698" t="s">
        <v>870</v>
      </c>
      <c r="M107" s="491" t="s">
        <v>5</v>
      </c>
      <c r="N107" s="698">
        <v>31405</v>
      </c>
      <c r="O107" s="491" t="s">
        <v>4075</v>
      </c>
      <c r="P107" s="689">
        <v>32.056694108200098</v>
      </c>
      <c r="Q107" s="689">
        <v>-81.1466340608238</v>
      </c>
      <c r="R107" s="683">
        <v>50</v>
      </c>
      <c r="S107" s="530"/>
      <c r="T107" s="694"/>
      <c r="U107" s="474" t="s">
        <v>4070</v>
      </c>
      <c r="V107" s="707" t="s">
        <v>4072</v>
      </c>
      <c r="W107" s="694" t="s">
        <v>4076</v>
      </c>
      <c r="X107" s="698" t="s">
        <v>829</v>
      </c>
      <c r="Y107" s="698" t="s">
        <v>5</v>
      </c>
      <c r="Z107" s="698" t="s">
        <v>174</v>
      </c>
      <c r="AA107" s="702">
        <v>44892</v>
      </c>
      <c r="AB107" s="474" t="s">
        <v>4077</v>
      </c>
      <c r="AC107" s="694"/>
      <c r="AD107" s="474" t="s">
        <v>4078</v>
      </c>
      <c r="AE107" s="529" t="s">
        <v>4079</v>
      </c>
      <c r="AF107" s="691">
        <f t="shared" ref="AF107:AF112" si="6">IF(LEN(TRIM(AD107))=0,0,LEN(TRIM(AD107))-LEN(SUBSTITUTE(AD107," ",""))+1)</f>
        <v>28</v>
      </c>
      <c r="AG107" s="694"/>
      <c r="AH107" s="694"/>
      <c r="AI107" s="694"/>
      <c r="AJ107" s="694"/>
    </row>
    <row r="108" spans="1:88" s="704" customFormat="1" ht="90">
      <c r="A108" s="687">
        <v>7107</v>
      </c>
      <c r="B108" s="491" t="s">
        <v>176</v>
      </c>
      <c r="C108" s="491" t="s">
        <v>3483</v>
      </c>
      <c r="D108" s="474" t="s">
        <v>4080</v>
      </c>
      <c r="E108" s="491" t="s">
        <v>178</v>
      </c>
      <c r="F108" s="474" t="s">
        <v>4070</v>
      </c>
      <c r="G108" s="474" t="s">
        <v>3484</v>
      </c>
      <c r="H108" s="474" t="s">
        <v>4081</v>
      </c>
      <c r="I108" s="474" t="s">
        <v>4072</v>
      </c>
      <c r="J108" s="474" t="s">
        <v>4082</v>
      </c>
      <c r="K108" s="474" t="s">
        <v>4083</v>
      </c>
      <c r="L108" s="698" t="s">
        <v>3668</v>
      </c>
      <c r="M108" s="491" t="s">
        <v>5</v>
      </c>
      <c r="N108" s="698">
        <v>11788</v>
      </c>
      <c r="O108" s="491" t="s">
        <v>4075</v>
      </c>
      <c r="P108" s="689">
        <v>40.811040508102003</v>
      </c>
      <c r="Q108" s="689">
        <v>-73.234227973056804</v>
      </c>
      <c r="R108" s="683">
        <v>50</v>
      </c>
      <c r="S108" s="530"/>
      <c r="T108" s="694"/>
      <c r="U108" s="474" t="s">
        <v>4070</v>
      </c>
      <c r="V108" s="694" t="s">
        <v>4072</v>
      </c>
      <c r="W108" s="694" t="s">
        <v>4076</v>
      </c>
      <c r="X108" s="698" t="s">
        <v>829</v>
      </c>
      <c r="Y108" s="698" t="s">
        <v>5</v>
      </c>
      <c r="Z108" s="698" t="s">
        <v>174</v>
      </c>
      <c r="AA108" s="702">
        <v>44892</v>
      </c>
      <c r="AB108" s="474" t="s">
        <v>4077</v>
      </c>
      <c r="AC108" s="694"/>
      <c r="AD108" s="474" t="s">
        <v>4078</v>
      </c>
      <c r="AE108" s="529" t="s">
        <v>4079</v>
      </c>
      <c r="AF108" s="691">
        <f t="shared" si="6"/>
        <v>28</v>
      </c>
      <c r="AG108" s="694"/>
      <c r="AH108" s="694"/>
      <c r="AI108" s="694"/>
      <c r="AJ108" s="694"/>
    </row>
    <row r="109" spans="1:88" s="704" customFormat="1" ht="60">
      <c r="A109" s="687">
        <v>7108</v>
      </c>
      <c r="B109" s="491" t="s">
        <v>176</v>
      </c>
      <c r="C109" s="491" t="s">
        <v>3483</v>
      </c>
      <c r="D109" s="474" t="s">
        <v>4084</v>
      </c>
      <c r="E109" s="491" t="s">
        <v>178</v>
      </c>
      <c r="F109" s="474" t="s">
        <v>4070</v>
      </c>
      <c r="G109" s="474" t="s">
        <v>3484</v>
      </c>
      <c r="H109" s="474" t="s">
        <v>4085</v>
      </c>
      <c r="I109" s="529" t="s">
        <v>4086</v>
      </c>
      <c r="J109" s="474" t="s">
        <v>4087</v>
      </c>
      <c r="K109" s="474" t="s">
        <v>4074</v>
      </c>
      <c r="L109" s="698" t="s">
        <v>870</v>
      </c>
      <c r="M109" s="491" t="s">
        <v>5</v>
      </c>
      <c r="N109" s="698">
        <v>31405</v>
      </c>
      <c r="O109" s="491" t="s">
        <v>4075</v>
      </c>
      <c r="P109" s="689">
        <v>32.056694108200098</v>
      </c>
      <c r="Q109" s="689">
        <v>-81.1466340608238</v>
      </c>
      <c r="R109" s="683">
        <v>10</v>
      </c>
      <c r="S109" s="530"/>
      <c r="T109" s="694"/>
      <c r="U109" s="474" t="s">
        <v>4070</v>
      </c>
      <c r="V109" s="694" t="s">
        <v>4072</v>
      </c>
      <c r="W109" s="694" t="s">
        <v>4076</v>
      </c>
      <c r="X109" s="698" t="s">
        <v>829</v>
      </c>
      <c r="Y109" s="698" t="s">
        <v>5</v>
      </c>
      <c r="Z109" s="698" t="s">
        <v>174</v>
      </c>
      <c r="AA109" s="702">
        <v>44892</v>
      </c>
      <c r="AB109" s="474" t="s">
        <v>4077</v>
      </c>
      <c r="AC109" s="694"/>
      <c r="AD109" s="474" t="s">
        <v>4088</v>
      </c>
      <c r="AE109" s="529" t="s">
        <v>4079</v>
      </c>
      <c r="AF109" s="691">
        <f t="shared" si="6"/>
        <v>19</v>
      </c>
      <c r="AG109" s="694"/>
      <c r="AH109" s="694"/>
      <c r="AI109" s="694"/>
      <c r="AJ109" s="694"/>
    </row>
    <row r="110" spans="1:88" s="704" customFormat="1" ht="131.25" customHeight="1">
      <c r="A110" s="687">
        <v>7109</v>
      </c>
      <c r="B110" s="491" t="s">
        <v>176</v>
      </c>
      <c r="C110" s="491" t="s">
        <v>3483</v>
      </c>
      <c r="D110" s="474" t="s">
        <v>4089</v>
      </c>
      <c r="E110" s="491" t="s">
        <v>166</v>
      </c>
      <c r="F110" s="694" t="s">
        <v>4090</v>
      </c>
      <c r="G110" s="474" t="s">
        <v>3484</v>
      </c>
      <c r="H110" s="474" t="s">
        <v>7</v>
      </c>
      <c r="I110" s="529" t="s">
        <v>4091</v>
      </c>
      <c r="J110" s="474" t="s">
        <v>4092</v>
      </c>
      <c r="K110" s="474" t="s">
        <v>4093</v>
      </c>
      <c r="L110" s="491" t="s">
        <v>495</v>
      </c>
      <c r="M110" s="491" t="s">
        <v>5</v>
      </c>
      <c r="N110" s="491">
        <v>64153</v>
      </c>
      <c r="O110" s="491" t="s">
        <v>4094</v>
      </c>
      <c r="P110" s="689">
        <v>39.287607322192898</v>
      </c>
      <c r="Q110" s="689">
        <v>-94.671748473749901</v>
      </c>
      <c r="R110" s="525">
        <v>113</v>
      </c>
      <c r="S110" s="530"/>
      <c r="T110" s="694"/>
      <c r="U110" s="474" t="s">
        <v>4089</v>
      </c>
      <c r="V110" s="474" t="s">
        <v>4091</v>
      </c>
      <c r="W110" s="474" t="s">
        <v>7610</v>
      </c>
      <c r="X110" s="491" t="s">
        <v>1358</v>
      </c>
      <c r="Y110" s="491" t="s">
        <v>940</v>
      </c>
      <c r="Z110" s="491" t="s">
        <v>174</v>
      </c>
      <c r="AA110" s="690" t="s">
        <v>7611</v>
      </c>
      <c r="AB110" s="474" t="s">
        <v>4096</v>
      </c>
      <c r="AC110" s="474" t="s">
        <v>4098</v>
      </c>
      <c r="AD110" s="474" t="s">
        <v>4097</v>
      </c>
      <c r="AE110" s="529" t="s">
        <v>4099</v>
      </c>
      <c r="AF110" s="691">
        <f t="shared" si="6"/>
        <v>28</v>
      </c>
      <c r="AG110" s="694"/>
      <c r="AH110" s="694"/>
      <c r="AI110" s="694"/>
      <c r="AJ110" s="694"/>
    </row>
    <row r="111" spans="1:88" s="706" customFormat="1" ht="130.5" customHeight="1">
      <c r="A111" s="687">
        <v>7110</v>
      </c>
      <c r="B111" s="491" t="s">
        <v>176</v>
      </c>
      <c r="C111" s="491" t="s">
        <v>3483</v>
      </c>
      <c r="D111" s="474" t="s">
        <v>4089</v>
      </c>
      <c r="E111" s="491" t="s">
        <v>166</v>
      </c>
      <c r="F111" s="694" t="s">
        <v>2658</v>
      </c>
      <c r="G111" s="474" t="s">
        <v>3484</v>
      </c>
      <c r="H111" s="474" t="s">
        <v>7</v>
      </c>
      <c r="I111" s="529" t="s">
        <v>4091</v>
      </c>
      <c r="J111" s="474" t="s">
        <v>4100</v>
      </c>
      <c r="K111" s="474" t="s">
        <v>2658</v>
      </c>
      <c r="L111" s="491" t="s">
        <v>1022</v>
      </c>
      <c r="M111" s="491" t="s">
        <v>5</v>
      </c>
      <c r="N111" s="491">
        <v>53190</v>
      </c>
      <c r="O111" s="491" t="s">
        <v>4101</v>
      </c>
      <c r="P111" s="689">
        <v>42.8329277400927</v>
      </c>
      <c r="Q111" s="689">
        <v>-88.7161436947966</v>
      </c>
      <c r="R111" s="525"/>
      <c r="S111" s="530"/>
      <c r="T111" s="694"/>
      <c r="U111" s="474" t="s">
        <v>4089</v>
      </c>
      <c r="V111" s="474" t="s">
        <v>4091</v>
      </c>
      <c r="W111" s="474" t="s">
        <v>7610</v>
      </c>
      <c r="X111" s="734" t="s">
        <v>7612</v>
      </c>
      <c r="Y111" s="491" t="s">
        <v>940</v>
      </c>
      <c r="Z111" s="491" t="s">
        <v>174</v>
      </c>
      <c r="AA111" s="690" t="s">
        <v>7611</v>
      </c>
      <c r="AB111" s="474" t="s">
        <v>4102</v>
      </c>
      <c r="AC111" s="694" t="s">
        <v>4103</v>
      </c>
      <c r="AD111" s="474" t="s">
        <v>4097</v>
      </c>
      <c r="AE111" s="529" t="s">
        <v>4099</v>
      </c>
      <c r="AF111" s="691">
        <f t="shared" si="6"/>
        <v>28</v>
      </c>
      <c r="AG111" s="694"/>
      <c r="AH111" s="694"/>
      <c r="AI111" s="694"/>
      <c r="AJ111" s="694"/>
    </row>
    <row r="112" spans="1:88" s="704" customFormat="1" ht="75">
      <c r="A112" s="687">
        <v>7111</v>
      </c>
      <c r="B112" s="491" t="s">
        <v>176</v>
      </c>
      <c r="C112" s="491" t="s">
        <v>3483</v>
      </c>
      <c r="D112" s="474" t="s">
        <v>4104</v>
      </c>
      <c r="E112" s="491" t="s">
        <v>166</v>
      </c>
      <c r="F112" s="694" t="s">
        <v>4105</v>
      </c>
      <c r="G112" s="474" t="s">
        <v>3484</v>
      </c>
      <c r="H112" s="474" t="s">
        <v>4106</v>
      </c>
      <c r="I112" s="474" t="s">
        <v>4107</v>
      </c>
      <c r="J112" s="474" t="s">
        <v>4108</v>
      </c>
      <c r="K112" s="474" t="s">
        <v>1553</v>
      </c>
      <c r="L112" s="698" t="s">
        <v>771</v>
      </c>
      <c r="M112" s="491" t="s">
        <v>5</v>
      </c>
      <c r="N112" s="698">
        <v>77041</v>
      </c>
      <c r="O112" s="491" t="s">
        <v>4109</v>
      </c>
      <c r="P112" s="689">
        <v>29.864805167743199</v>
      </c>
      <c r="Q112" s="689">
        <v>-95.562969231866802</v>
      </c>
      <c r="R112" s="683">
        <v>15</v>
      </c>
      <c r="S112" s="530"/>
      <c r="T112" s="694"/>
      <c r="U112" s="694" t="s">
        <v>4104</v>
      </c>
      <c r="V112" s="474" t="s">
        <v>4107</v>
      </c>
      <c r="W112" s="694" t="s">
        <v>1553</v>
      </c>
      <c r="X112" s="698" t="s">
        <v>771</v>
      </c>
      <c r="Y112" s="698" t="s">
        <v>5</v>
      </c>
      <c r="Z112" s="698" t="s">
        <v>174</v>
      </c>
      <c r="AA112" s="702">
        <v>44435</v>
      </c>
      <c r="AB112" s="474" t="s">
        <v>4110</v>
      </c>
      <c r="AC112" s="694" t="s">
        <v>4112</v>
      </c>
      <c r="AD112" s="474" t="s">
        <v>4111</v>
      </c>
      <c r="AE112" s="529" t="s">
        <v>4113</v>
      </c>
      <c r="AF112" s="691">
        <f t="shared" si="6"/>
        <v>19</v>
      </c>
      <c r="AG112" s="694"/>
      <c r="AH112" s="694"/>
      <c r="AI112" s="694"/>
      <c r="AJ112" s="694"/>
    </row>
    <row r="113" spans="1:36" s="704" customFormat="1" ht="105">
      <c r="A113" s="687">
        <v>7112</v>
      </c>
      <c r="B113" s="491" t="s">
        <v>176</v>
      </c>
      <c r="C113" s="474" t="s">
        <v>3483</v>
      </c>
      <c r="D113" s="474" t="s">
        <v>4114</v>
      </c>
      <c r="E113" s="491" t="s">
        <v>166</v>
      </c>
      <c r="F113" s="474" t="s">
        <v>4114</v>
      </c>
      <c r="G113" s="474" t="s">
        <v>3547</v>
      </c>
      <c r="H113" s="474" t="s">
        <v>4115</v>
      </c>
      <c r="I113" s="474" t="s">
        <v>4116</v>
      </c>
      <c r="J113" s="474" t="s">
        <v>4117</v>
      </c>
      <c r="K113" s="474" t="s">
        <v>4118</v>
      </c>
      <c r="L113" s="491" t="s">
        <v>1089</v>
      </c>
      <c r="M113" s="491" t="s">
        <v>5</v>
      </c>
      <c r="N113" s="491" t="s">
        <v>7618</v>
      </c>
      <c r="O113" s="491" t="s">
        <v>4119</v>
      </c>
      <c r="P113" s="689">
        <v>32.429061253999301</v>
      </c>
      <c r="Q113" s="689">
        <v>-110.941913285398</v>
      </c>
      <c r="R113" s="525">
        <v>100</v>
      </c>
      <c r="S113" s="526"/>
      <c r="T113" s="474"/>
      <c r="U113" s="527" t="s">
        <v>4120</v>
      </c>
      <c r="V113" s="528" t="s">
        <v>4121</v>
      </c>
      <c r="W113" s="474" t="s">
        <v>1079</v>
      </c>
      <c r="X113" s="491" t="s">
        <v>172</v>
      </c>
      <c r="Y113" s="491" t="s">
        <v>5</v>
      </c>
      <c r="Z113" s="491" t="s">
        <v>174</v>
      </c>
      <c r="AA113" s="690">
        <v>45336</v>
      </c>
      <c r="AB113" s="474" t="s">
        <v>3552</v>
      </c>
      <c r="AC113" s="474"/>
      <c r="AD113" s="474" t="s">
        <v>4122</v>
      </c>
      <c r="AE113" s="528"/>
      <c r="AF113" s="691">
        <v>30</v>
      </c>
      <c r="AG113" s="694" t="s">
        <v>4123</v>
      </c>
      <c r="AH113" s="474" t="s">
        <v>4125</v>
      </c>
      <c r="AI113" s="694" t="s">
        <v>4124</v>
      </c>
      <c r="AJ113" s="694"/>
    </row>
    <row r="114" spans="1:36" s="704" customFormat="1" ht="60">
      <c r="A114" s="687">
        <v>7113</v>
      </c>
      <c r="B114" s="687" t="s">
        <v>176</v>
      </c>
      <c r="C114" s="491" t="s">
        <v>3483</v>
      </c>
      <c r="D114" s="474" t="s">
        <v>7534</v>
      </c>
      <c r="E114" s="491" t="s">
        <v>178</v>
      </c>
      <c r="F114" s="597" t="s">
        <v>7534</v>
      </c>
      <c r="G114" s="597" t="s">
        <v>8260</v>
      </c>
      <c r="H114" s="597" t="s">
        <v>7535</v>
      </c>
      <c r="I114" s="661" t="s">
        <v>7536</v>
      </c>
      <c r="J114" s="597" t="s">
        <v>7537</v>
      </c>
      <c r="K114" s="597" t="s">
        <v>1571</v>
      </c>
      <c r="L114" s="491" t="s">
        <v>217</v>
      </c>
      <c r="M114" s="491" t="s">
        <v>6</v>
      </c>
      <c r="N114" s="745" t="s">
        <v>7538</v>
      </c>
      <c r="O114" s="746" t="s">
        <v>7539</v>
      </c>
      <c r="P114" s="660">
        <v>43.412019999999998</v>
      </c>
      <c r="Q114" s="660">
        <v>-80.301299999999998</v>
      </c>
      <c r="R114" s="747">
        <v>300</v>
      </c>
      <c r="S114" s="744"/>
      <c r="T114" s="687"/>
      <c r="U114" s="722" t="s">
        <v>7534</v>
      </c>
      <c r="V114" s="661" t="s">
        <v>7536</v>
      </c>
      <c r="W114" s="597" t="s">
        <v>1571</v>
      </c>
      <c r="X114" s="491" t="s">
        <v>2917</v>
      </c>
      <c r="Y114" s="491" t="s">
        <v>6</v>
      </c>
      <c r="Z114" s="491" t="s">
        <v>174</v>
      </c>
      <c r="AA114" s="690" t="s">
        <v>8186</v>
      </c>
      <c r="AB114" s="661" t="s">
        <v>7536</v>
      </c>
      <c r="AC114" s="597"/>
      <c r="AD114" s="597" t="s">
        <v>8452</v>
      </c>
      <c r="AE114" s="661" t="s">
        <v>7536</v>
      </c>
      <c r="AF114" s="491">
        <f t="shared" ref="AF114:AF132" si="7">IF(LEN(TRIM(AD114))=0,0,LEN(TRIM(AD114))-LEN(SUBSTITUTE(AD114," ",""))+1)</f>
        <v>16</v>
      </c>
      <c r="AG114" s="746"/>
      <c r="AH114" s="660"/>
      <c r="AI114" s="746" t="s">
        <v>7539</v>
      </c>
      <c r="AJ114" s="747"/>
    </row>
    <row r="115" spans="1:36" s="706" customFormat="1" ht="60">
      <c r="A115" s="687">
        <v>7114</v>
      </c>
      <c r="B115" s="491" t="s">
        <v>176</v>
      </c>
      <c r="C115" s="491" t="s">
        <v>3483</v>
      </c>
      <c r="D115" s="474" t="s">
        <v>4126</v>
      </c>
      <c r="E115" s="491" t="s">
        <v>166</v>
      </c>
      <c r="F115" s="474" t="s">
        <v>4126</v>
      </c>
      <c r="G115" s="474" t="s">
        <v>3484</v>
      </c>
      <c r="H115" s="474" t="s">
        <v>3687</v>
      </c>
      <c r="I115" s="529" t="s">
        <v>4127</v>
      </c>
      <c r="J115" s="474" t="s">
        <v>4128</v>
      </c>
      <c r="K115" s="474" t="s">
        <v>4129</v>
      </c>
      <c r="L115" s="698" t="s">
        <v>1365</v>
      </c>
      <c r="M115" s="491" t="s">
        <v>5</v>
      </c>
      <c r="N115" s="698">
        <v>19380</v>
      </c>
      <c r="O115" s="491" t="s">
        <v>4130</v>
      </c>
      <c r="P115" s="689">
        <v>39.999531480690699</v>
      </c>
      <c r="Q115" s="689">
        <v>-75.588139527696697</v>
      </c>
      <c r="R115" s="683">
        <v>30</v>
      </c>
      <c r="S115" s="530"/>
      <c r="T115" s="694"/>
      <c r="U115" s="694" t="s">
        <v>4126</v>
      </c>
      <c r="V115" s="474" t="s">
        <v>4127</v>
      </c>
      <c r="W115" s="694" t="s">
        <v>4129</v>
      </c>
      <c r="X115" s="698" t="s">
        <v>1365</v>
      </c>
      <c r="Y115" s="698" t="s">
        <v>5</v>
      </c>
      <c r="Z115" s="698"/>
      <c r="AA115" s="702"/>
      <c r="AB115" s="474" t="s">
        <v>4131</v>
      </c>
      <c r="AC115" s="694"/>
      <c r="AD115" s="474" t="s">
        <v>4132</v>
      </c>
      <c r="AE115" s="529" t="s">
        <v>4127</v>
      </c>
      <c r="AF115" s="691">
        <f t="shared" si="7"/>
        <v>20</v>
      </c>
      <c r="AG115" s="694"/>
      <c r="AH115" s="694"/>
      <c r="AI115" s="694"/>
      <c r="AJ115" s="694"/>
    </row>
    <row r="116" spans="1:36" s="706" customFormat="1" ht="120">
      <c r="A116" s="687">
        <v>7115</v>
      </c>
      <c r="B116" s="491" t="s">
        <v>163</v>
      </c>
      <c r="C116" s="491" t="s">
        <v>3483</v>
      </c>
      <c r="D116" s="474" t="s">
        <v>4133</v>
      </c>
      <c r="E116" s="491" t="s">
        <v>166</v>
      </c>
      <c r="F116" s="474" t="s">
        <v>4134</v>
      </c>
      <c r="G116" s="474" t="s">
        <v>4135</v>
      </c>
      <c r="H116" s="474" t="s">
        <v>4136</v>
      </c>
      <c r="I116" s="529" t="s">
        <v>4137</v>
      </c>
      <c r="J116" s="474" t="s">
        <v>4138</v>
      </c>
      <c r="K116" s="474" t="s">
        <v>1038</v>
      </c>
      <c r="L116" s="491" t="s">
        <v>1035</v>
      </c>
      <c r="M116" s="491" t="s">
        <v>6</v>
      </c>
      <c r="N116" s="491" t="s">
        <v>7619</v>
      </c>
      <c r="O116" s="491" t="s">
        <v>4139</v>
      </c>
      <c r="P116" s="689">
        <v>51.146258974709099</v>
      </c>
      <c r="Q116" s="689">
        <v>-114.28148037517199</v>
      </c>
      <c r="R116" s="525">
        <v>49</v>
      </c>
      <c r="S116" s="530"/>
      <c r="T116" s="694"/>
      <c r="U116" s="526" t="s">
        <v>4140</v>
      </c>
      <c r="V116" s="474" t="s">
        <v>4141</v>
      </c>
      <c r="W116" s="474" t="s">
        <v>1038</v>
      </c>
      <c r="X116" s="491" t="s">
        <v>1035</v>
      </c>
      <c r="Y116" s="491" t="s">
        <v>6</v>
      </c>
      <c r="Z116" s="491" t="s">
        <v>174</v>
      </c>
      <c r="AA116" s="690">
        <v>44891</v>
      </c>
      <c r="AB116" s="474" t="s">
        <v>4142</v>
      </c>
      <c r="AC116" s="474" t="s">
        <v>4144</v>
      </c>
      <c r="AD116" s="474" t="s">
        <v>4143</v>
      </c>
      <c r="AE116" s="529" t="s">
        <v>4145</v>
      </c>
      <c r="AF116" s="691">
        <f t="shared" si="7"/>
        <v>26</v>
      </c>
      <c r="AG116" s="694"/>
      <c r="AH116" s="694"/>
      <c r="AI116" s="694"/>
      <c r="AJ116" s="694"/>
    </row>
    <row r="117" spans="1:36" s="704" customFormat="1" ht="90">
      <c r="A117" s="687">
        <v>7116</v>
      </c>
      <c r="B117" s="491" t="s">
        <v>176</v>
      </c>
      <c r="C117" s="474" t="s">
        <v>3483</v>
      </c>
      <c r="D117" s="389" t="s">
        <v>4146</v>
      </c>
      <c r="E117" s="491" t="s">
        <v>178</v>
      </c>
      <c r="F117" s="389" t="s">
        <v>4147</v>
      </c>
      <c r="G117" s="389" t="s">
        <v>3484</v>
      </c>
      <c r="H117" s="474" t="s">
        <v>4148</v>
      </c>
      <c r="I117" s="474" t="s">
        <v>4149</v>
      </c>
      <c r="J117" s="388" t="s">
        <v>4150</v>
      </c>
      <c r="K117" s="474" t="s">
        <v>4151</v>
      </c>
      <c r="L117" s="698" t="s">
        <v>1365</v>
      </c>
      <c r="M117" s="698" t="s">
        <v>5</v>
      </c>
      <c r="N117" s="699">
        <v>15108</v>
      </c>
      <c r="O117" s="388" t="s">
        <v>4152</v>
      </c>
      <c r="P117" s="700">
        <v>40.456388025367602</v>
      </c>
      <c r="Q117" s="700">
        <v>-80.176551476702798</v>
      </c>
      <c r="R117" s="683">
        <v>70</v>
      </c>
      <c r="S117" s="530">
        <v>30</v>
      </c>
      <c r="T117" s="694" t="s">
        <v>4153</v>
      </c>
      <c r="U117" s="388" t="s">
        <v>4146</v>
      </c>
      <c r="V117" s="474" t="s">
        <v>4149</v>
      </c>
      <c r="W117" s="694" t="s">
        <v>4151</v>
      </c>
      <c r="X117" s="698" t="s">
        <v>1365</v>
      </c>
      <c r="Y117" s="698" t="s">
        <v>5</v>
      </c>
      <c r="Z117" s="491" t="s">
        <v>174</v>
      </c>
      <c r="AA117" s="690">
        <v>45429</v>
      </c>
      <c r="AB117" s="474" t="s">
        <v>319</v>
      </c>
      <c r="AC117" s="694"/>
      <c r="AD117" s="389" t="s">
        <v>4154</v>
      </c>
      <c r="AE117" s="694" t="s">
        <v>2962</v>
      </c>
      <c r="AF117" s="691">
        <f t="shared" si="7"/>
        <v>23</v>
      </c>
      <c r="AG117" s="388" t="s">
        <v>4155</v>
      </c>
      <c r="AH117" s="388" t="s">
        <v>4156</v>
      </c>
      <c r="AI117" s="388" t="s">
        <v>4152</v>
      </c>
      <c r="AJ117" s="694"/>
    </row>
    <row r="118" spans="1:36" s="704" customFormat="1" ht="108" customHeight="1">
      <c r="A118" s="687">
        <v>7117</v>
      </c>
      <c r="B118" s="687" t="s">
        <v>176</v>
      </c>
      <c r="C118" s="474" t="s">
        <v>3483</v>
      </c>
      <c r="D118" s="474" t="s">
        <v>8256</v>
      </c>
      <c r="E118" s="491" t="s">
        <v>166</v>
      </c>
      <c r="F118" s="474" t="s">
        <v>8256</v>
      </c>
      <c r="G118" s="474" t="s">
        <v>8259</v>
      </c>
      <c r="H118" s="388" t="s">
        <v>8258</v>
      </c>
      <c r="I118" s="529" t="s">
        <v>8257</v>
      </c>
      <c r="J118" s="597" t="s">
        <v>8261</v>
      </c>
      <c r="K118" s="474" t="s">
        <v>3077</v>
      </c>
      <c r="L118" s="491" t="s">
        <v>771</v>
      </c>
      <c r="M118" s="491" t="s">
        <v>5</v>
      </c>
      <c r="N118" s="491">
        <v>78681</v>
      </c>
      <c r="O118" s="746" t="s">
        <v>8262</v>
      </c>
      <c r="P118" s="689">
        <v>30.569688528814801</v>
      </c>
      <c r="Q118" s="689">
        <v>-97.695865780060998</v>
      </c>
      <c r="R118" s="525">
        <v>344</v>
      </c>
      <c r="S118" s="526"/>
      <c r="T118" s="748"/>
      <c r="U118" s="474" t="s">
        <v>8256</v>
      </c>
      <c r="V118" s="474" t="s">
        <v>8263</v>
      </c>
      <c r="W118" s="474" t="s">
        <v>1484</v>
      </c>
      <c r="X118" s="491" t="s">
        <v>1485</v>
      </c>
      <c r="Y118" s="491" t="s">
        <v>5</v>
      </c>
      <c r="Z118" s="491" t="s">
        <v>174</v>
      </c>
      <c r="AA118" s="749" t="s">
        <v>8306</v>
      </c>
      <c r="AB118" s="474" t="s">
        <v>8264</v>
      </c>
      <c r="AC118" s="474"/>
      <c r="AD118" s="597" t="s">
        <v>8265</v>
      </c>
      <c r="AE118" s="474"/>
      <c r="AF118" s="491">
        <f t="shared" si="7"/>
        <v>19</v>
      </c>
      <c r="AG118" s="750"/>
      <c r="AH118" s="751"/>
      <c r="AI118" s="751"/>
      <c r="AJ118" s="526"/>
    </row>
    <row r="119" spans="1:36" s="704" customFormat="1" ht="92.45" customHeight="1">
      <c r="A119" s="687">
        <v>7118</v>
      </c>
      <c r="B119" s="491" t="s">
        <v>176</v>
      </c>
      <c r="C119" s="491" t="s">
        <v>3483</v>
      </c>
      <c r="D119" s="474" t="s">
        <v>4178</v>
      </c>
      <c r="E119" s="491" t="s">
        <v>178</v>
      </c>
      <c r="F119" s="474" t="s">
        <v>4178</v>
      </c>
      <c r="G119" s="474" t="s">
        <v>3484</v>
      </c>
      <c r="H119" s="474" t="s">
        <v>4179</v>
      </c>
      <c r="I119" s="529" t="s">
        <v>4180</v>
      </c>
      <c r="J119" s="474" t="s">
        <v>4181</v>
      </c>
      <c r="K119" s="474" t="s">
        <v>4182</v>
      </c>
      <c r="L119" s="491" t="s">
        <v>756</v>
      </c>
      <c r="M119" s="491" t="s">
        <v>5</v>
      </c>
      <c r="N119" s="491" t="s">
        <v>7623</v>
      </c>
      <c r="O119" s="491" t="s">
        <v>4183</v>
      </c>
      <c r="P119" s="689">
        <v>42.518101134061602</v>
      </c>
      <c r="Q119" s="689">
        <v>-70.886478917926794</v>
      </c>
      <c r="R119" s="525">
        <v>57</v>
      </c>
      <c r="S119" s="530"/>
      <c r="T119" s="694"/>
      <c r="U119" s="474" t="s">
        <v>4178</v>
      </c>
      <c r="V119" s="474" t="s">
        <v>4180</v>
      </c>
      <c r="W119" s="474" t="s">
        <v>4182</v>
      </c>
      <c r="X119" s="491" t="s">
        <v>756</v>
      </c>
      <c r="Y119" s="491" t="s">
        <v>5</v>
      </c>
      <c r="Z119" s="491"/>
      <c r="AA119" s="690"/>
      <c r="AB119" s="474" t="s">
        <v>4184</v>
      </c>
      <c r="AC119" s="694"/>
      <c r="AD119" s="474" t="s">
        <v>4185</v>
      </c>
      <c r="AE119" s="529" t="s">
        <v>4186</v>
      </c>
      <c r="AF119" s="691">
        <f t="shared" si="7"/>
        <v>27</v>
      </c>
      <c r="AG119" s="694"/>
      <c r="AH119" s="694"/>
      <c r="AI119" s="694"/>
      <c r="AJ119" s="694"/>
    </row>
    <row r="120" spans="1:36" s="704" customFormat="1" ht="105" customHeight="1">
      <c r="A120" s="687">
        <v>7119</v>
      </c>
      <c r="B120" s="491" t="s">
        <v>176</v>
      </c>
      <c r="C120" s="474" t="s">
        <v>3483</v>
      </c>
      <c r="D120" s="474" t="s">
        <v>7661</v>
      </c>
      <c r="E120" s="491" t="s">
        <v>178</v>
      </c>
      <c r="F120" s="694" t="s">
        <v>7661</v>
      </c>
      <c r="G120" s="474" t="s">
        <v>7662</v>
      </c>
      <c r="H120" s="474" t="s">
        <v>7663</v>
      </c>
      <c r="I120" s="740" t="s">
        <v>7664</v>
      </c>
      <c r="J120" s="474" t="s">
        <v>7665</v>
      </c>
      <c r="K120" s="474" t="s">
        <v>7666</v>
      </c>
      <c r="L120" s="698" t="s">
        <v>190</v>
      </c>
      <c r="M120" s="698" t="s">
        <v>5</v>
      </c>
      <c r="N120" s="698">
        <v>28036</v>
      </c>
      <c r="O120" s="491" t="s">
        <v>7667</v>
      </c>
      <c r="P120" s="741">
        <v>35.512390000000003</v>
      </c>
      <c r="Q120" s="741">
        <v>-80.848159999999993</v>
      </c>
      <c r="R120" s="683"/>
      <c r="S120" s="530"/>
      <c r="T120" s="694"/>
      <c r="U120" s="694" t="s">
        <v>7668</v>
      </c>
      <c r="V120" s="529" t="s">
        <v>7669</v>
      </c>
      <c r="W120" s="694" t="s">
        <v>7666</v>
      </c>
      <c r="X120" s="698" t="s">
        <v>190</v>
      </c>
      <c r="Y120" s="698" t="s">
        <v>5</v>
      </c>
      <c r="Z120" s="491" t="s">
        <v>174</v>
      </c>
      <c r="AA120" s="690">
        <v>45498</v>
      </c>
      <c r="AB120" s="529" t="s">
        <v>7669</v>
      </c>
      <c r="AC120" s="474" t="s">
        <v>7664</v>
      </c>
      <c r="AD120" s="474" t="s">
        <v>8446</v>
      </c>
      <c r="AE120" s="707" t="s">
        <v>7669</v>
      </c>
      <c r="AF120" s="691">
        <f t="shared" si="7"/>
        <v>24</v>
      </c>
      <c r="AG120" s="694"/>
      <c r="AH120" s="694"/>
      <c r="AI120" s="694"/>
      <c r="AJ120" s="474" t="s">
        <v>7670</v>
      </c>
    </row>
    <row r="121" spans="1:36" s="704" customFormat="1" ht="131.1" customHeight="1">
      <c r="A121" s="687">
        <v>7120</v>
      </c>
      <c r="B121" s="491" t="s">
        <v>176</v>
      </c>
      <c r="C121" s="474" t="s">
        <v>3483</v>
      </c>
      <c r="D121" s="388" t="s">
        <v>4187</v>
      </c>
      <c r="E121" s="491" t="s">
        <v>178</v>
      </c>
      <c r="F121" s="389" t="s">
        <v>4188</v>
      </c>
      <c r="G121" s="389" t="s">
        <v>3484</v>
      </c>
      <c r="H121" s="388" t="s">
        <v>4189</v>
      </c>
      <c r="I121" s="474" t="s">
        <v>4190</v>
      </c>
      <c r="J121" s="388" t="s">
        <v>4191</v>
      </c>
      <c r="K121" s="388" t="s">
        <v>3616</v>
      </c>
      <c r="L121" s="698" t="s">
        <v>444</v>
      </c>
      <c r="M121" s="698" t="s">
        <v>5</v>
      </c>
      <c r="N121" s="699" t="s">
        <v>7624</v>
      </c>
      <c r="O121" s="388" t="s">
        <v>4192</v>
      </c>
      <c r="P121" s="700">
        <v>42.388847304667102</v>
      </c>
      <c r="Q121" s="700">
        <v>-83.512807326989105</v>
      </c>
      <c r="R121" s="683">
        <v>1200</v>
      </c>
      <c r="S121" s="530"/>
      <c r="T121" s="694"/>
      <c r="U121" s="388" t="s">
        <v>4187</v>
      </c>
      <c r="V121" s="529" t="s">
        <v>4190</v>
      </c>
      <c r="W121" s="694" t="s">
        <v>7625</v>
      </c>
      <c r="X121" s="698" t="s">
        <v>2568</v>
      </c>
      <c r="Y121" s="698" t="s">
        <v>5</v>
      </c>
      <c r="Z121" s="491" t="s">
        <v>174</v>
      </c>
      <c r="AA121" s="690" t="s">
        <v>7626</v>
      </c>
      <c r="AB121" s="474" t="s">
        <v>4193</v>
      </c>
      <c r="AC121" s="694"/>
      <c r="AD121" s="389" t="s">
        <v>4194</v>
      </c>
      <c r="AE121" s="694"/>
      <c r="AF121" s="691">
        <f t="shared" si="7"/>
        <v>23</v>
      </c>
      <c r="AG121" s="694" t="s">
        <v>4195</v>
      </c>
      <c r="AH121" s="388" t="s">
        <v>4197</v>
      </c>
      <c r="AI121" s="388" t="s">
        <v>4196</v>
      </c>
      <c r="AJ121" s="694"/>
    </row>
    <row r="122" spans="1:36" s="597" customFormat="1" ht="114.95" customHeight="1">
      <c r="A122" s="687">
        <v>7121</v>
      </c>
      <c r="B122" s="491" t="s">
        <v>176</v>
      </c>
      <c r="C122" s="474" t="s">
        <v>3483</v>
      </c>
      <c r="D122" s="474" t="s">
        <v>7655</v>
      </c>
      <c r="E122" s="491" t="s">
        <v>178</v>
      </c>
      <c r="F122" s="694" t="s">
        <v>7655</v>
      </c>
      <c r="G122" s="474" t="s">
        <v>7656</v>
      </c>
      <c r="H122" s="474" t="s">
        <v>8201</v>
      </c>
      <c r="I122" s="740" t="s">
        <v>7657</v>
      </c>
      <c r="J122" s="474" t="s">
        <v>7658</v>
      </c>
      <c r="K122" s="474" t="s">
        <v>885</v>
      </c>
      <c r="L122" s="698" t="s">
        <v>172</v>
      </c>
      <c r="M122" s="698" t="s">
        <v>5</v>
      </c>
      <c r="N122" s="698">
        <v>95054</v>
      </c>
      <c r="O122" s="491"/>
      <c r="P122" s="741">
        <v>37.388300000000001</v>
      </c>
      <c r="Q122" s="741">
        <v>-121.97084</v>
      </c>
      <c r="R122" s="683">
        <v>100</v>
      </c>
      <c r="S122" s="530"/>
      <c r="T122" s="694"/>
      <c r="U122" s="694" t="s">
        <v>7655</v>
      </c>
      <c r="V122" s="740" t="s">
        <v>7657</v>
      </c>
      <c r="W122" s="694" t="s">
        <v>885</v>
      </c>
      <c r="X122" s="698" t="s">
        <v>172</v>
      </c>
      <c r="Y122" s="698" t="s">
        <v>5</v>
      </c>
      <c r="Z122" s="491" t="s">
        <v>174</v>
      </c>
      <c r="AA122" s="690">
        <v>45498</v>
      </c>
      <c r="AB122" s="740" t="s">
        <v>7657</v>
      </c>
      <c r="AC122" s="694"/>
      <c r="AD122" s="474" t="s">
        <v>8445</v>
      </c>
      <c r="AE122" s="474" t="s">
        <v>7659</v>
      </c>
      <c r="AF122" s="698">
        <f t="shared" si="7"/>
        <v>25</v>
      </c>
      <c r="AG122" s="694"/>
      <c r="AH122" s="694"/>
      <c r="AI122" s="694"/>
      <c r="AJ122" s="474" t="s">
        <v>7660</v>
      </c>
    </row>
    <row r="123" spans="1:36" s="704" customFormat="1" ht="114.95" customHeight="1">
      <c r="A123" s="687">
        <v>7122</v>
      </c>
      <c r="B123" s="491" t="s">
        <v>176</v>
      </c>
      <c r="C123" s="474" t="s">
        <v>3483</v>
      </c>
      <c r="D123" s="474" t="s">
        <v>8873</v>
      </c>
      <c r="E123" s="491"/>
      <c r="F123" s="474" t="s">
        <v>8873</v>
      </c>
      <c r="G123" s="474" t="s">
        <v>7662</v>
      </c>
      <c r="H123" s="474" t="s">
        <v>8874</v>
      </c>
      <c r="I123" s="529" t="s">
        <v>8875</v>
      </c>
      <c r="J123" s="474" t="s">
        <v>8876</v>
      </c>
      <c r="K123" s="474" t="s">
        <v>8877</v>
      </c>
      <c r="L123" s="698" t="s">
        <v>2568</v>
      </c>
      <c r="M123" s="698" t="s">
        <v>5</v>
      </c>
      <c r="N123" s="698">
        <v>6854</v>
      </c>
      <c r="O123" s="491" t="s">
        <v>8878</v>
      </c>
      <c r="P123" s="694">
        <v>41.079700000000003</v>
      </c>
      <c r="Q123" s="694">
        <v>-73.429199999999994</v>
      </c>
      <c r="R123" s="698">
        <v>100</v>
      </c>
      <c r="S123" s="694"/>
      <c r="T123" s="694"/>
      <c r="U123" s="694"/>
      <c r="V123" s="529" t="s">
        <v>8875</v>
      </c>
      <c r="W123" s="694" t="s">
        <v>8877</v>
      </c>
      <c r="X123" s="698" t="s">
        <v>2568</v>
      </c>
      <c r="Y123" s="698" t="s">
        <v>5</v>
      </c>
      <c r="Z123" s="491" t="s">
        <v>318</v>
      </c>
      <c r="AA123" s="690">
        <v>45680</v>
      </c>
      <c r="AB123" s="529" t="s">
        <v>8879</v>
      </c>
      <c r="AC123" s="694"/>
      <c r="AD123" s="474" t="s">
        <v>9383</v>
      </c>
      <c r="AE123" s="694"/>
      <c r="AF123" s="691">
        <f t="shared" si="7"/>
        <v>24</v>
      </c>
      <c r="AG123" s="694"/>
      <c r="AH123" s="694"/>
      <c r="AI123" s="694"/>
      <c r="AJ123" s="694"/>
    </row>
    <row r="124" spans="1:36" ht="85.5" customHeight="1">
      <c r="A124" s="687">
        <v>7123</v>
      </c>
      <c r="B124" s="491" t="s">
        <v>176</v>
      </c>
      <c r="C124" s="474" t="s">
        <v>3483</v>
      </c>
      <c r="D124" s="474" t="s">
        <v>4198</v>
      </c>
      <c r="E124" s="491" t="s">
        <v>166</v>
      </c>
      <c r="F124" s="474" t="s">
        <v>4199</v>
      </c>
      <c r="G124" s="474" t="s">
        <v>3547</v>
      </c>
      <c r="H124" s="389" t="s">
        <v>4200</v>
      </c>
      <c r="I124" s="474" t="s">
        <v>4201</v>
      </c>
      <c r="J124" s="474" t="s">
        <v>4202</v>
      </c>
      <c r="K124" s="474" t="s">
        <v>3587</v>
      </c>
      <c r="L124" s="491" t="s">
        <v>771</v>
      </c>
      <c r="M124" s="491" t="s">
        <v>5</v>
      </c>
      <c r="N124" s="491">
        <v>76131</v>
      </c>
      <c r="O124" s="491" t="s">
        <v>4203</v>
      </c>
      <c r="P124" s="689">
        <v>32.849026160277099</v>
      </c>
      <c r="Q124" s="689">
        <v>-97.346569804171494</v>
      </c>
      <c r="R124" s="525">
        <v>5</v>
      </c>
      <c r="S124" s="526"/>
      <c r="T124" s="474"/>
      <c r="U124" s="527" t="s">
        <v>4204</v>
      </c>
      <c r="V124" s="528" t="s">
        <v>4205</v>
      </c>
      <c r="W124" s="474" t="s">
        <v>4206</v>
      </c>
      <c r="X124" s="491" t="s">
        <v>495</v>
      </c>
      <c r="Y124" s="491" t="s">
        <v>3599</v>
      </c>
      <c r="Z124" s="491" t="s">
        <v>174</v>
      </c>
      <c r="AA124" s="690">
        <v>45339</v>
      </c>
      <c r="AB124" s="474" t="s">
        <v>319</v>
      </c>
      <c r="AC124" s="474"/>
      <c r="AD124" s="474" t="s">
        <v>4207</v>
      </c>
      <c r="AE124" s="528"/>
      <c r="AF124" s="691">
        <f t="shared" si="7"/>
        <v>21</v>
      </c>
      <c r="AG124" s="388" t="s">
        <v>4208</v>
      </c>
      <c r="AH124" s="388" t="s">
        <v>4209</v>
      </c>
      <c r="AI124" s="694"/>
      <c r="AJ124" s="694"/>
    </row>
    <row r="125" spans="1:36" ht="62.45" customHeight="1">
      <c r="A125" s="687">
        <v>7124</v>
      </c>
      <c r="B125" s="491" t="s">
        <v>176</v>
      </c>
      <c r="C125" s="491" t="s">
        <v>4157</v>
      </c>
      <c r="D125" s="474" t="s">
        <v>7620</v>
      </c>
      <c r="E125" s="491" t="s">
        <v>178</v>
      </c>
      <c r="F125" s="474" t="s">
        <v>4170</v>
      </c>
      <c r="G125" s="474" t="s">
        <v>3509</v>
      </c>
      <c r="H125" s="474" t="s">
        <v>4159</v>
      </c>
      <c r="I125" s="65" t="s">
        <v>4160</v>
      </c>
      <c r="J125" s="474" t="s">
        <v>4171</v>
      </c>
      <c r="K125" s="474" t="s">
        <v>4172</v>
      </c>
      <c r="L125" s="698" t="s">
        <v>392</v>
      </c>
      <c r="M125" s="491" t="s">
        <v>5</v>
      </c>
      <c r="N125" s="698">
        <v>84042</v>
      </c>
      <c r="O125" s="491" t="s">
        <v>4173</v>
      </c>
      <c r="P125" s="689">
        <v>40.3461824494292</v>
      </c>
      <c r="Q125" s="689">
        <v>-111.73822698722201</v>
      </c>
      <c r="R125" s="683"/>
      <c r="S125" s="530"/>
      <c r="T125" s="694"/>
      <c r="U125" s="694" t="s">
        <v>4165</v>
      </c>
      <c r="V125" s="65" t="s">
        <v>4166</v>
      </c>
      <c r="W125" s="694" t="s">
        <v>4167</v>
      </c>
      <c r="X125" s="698" t="s">
        <v>756</v>
      </c>
      <c r="Y125" s="698" t="s">
        <v>5</v>
      </c>
      <c r="Z125" s="491" t="s">
        <v>174</v>
      </c>
      <c r="AA125" s="690">
        <v>45474</v>
      </c>
      <c r="AB125" s="474" t="s">
        <v>4168</v>
      </c>
      <c r="AC125" s="694"/>
      <c r="AD125" s="474" t="s">
        <v>8440</v>
      </c>
      <c r="AE125" s="529" t="s">
        <v>4169</v>
      </c>
      <c r="AF125" s="691">
        <f t="shared" si="7"/>
        <v>15</v>
      </c>
      <c r="AG125" s="694"/>
      <c r="AH125" s="694"/>
      <c r="AI125" s="694"/>
      <c r="AJ125" s="68"/>
    </row>
    <row r="126" spans="1:36" ht="54" customHeight="1">
      <c r="A126" s="687">
        <v>7125</v>
      </c>
      <c r="B126" s="491" t="s">
        <v>176</v>
      </c>
      <c r="C126" s="491" t="s">
        <v>4157</v>
      </c>
      <c r="D126" s="474" t="s">
        <v>7620</v>
      </c>
      <c r="E126" s="491" t="s">
        <v>178</v>
      </c>
      <c r="F126" s="474" t="s">
        <v>4174</v>
      </c>
      <c r="G126" s="474" t="s">
        <v>3484</v>
      </c>
      <c r="H126" s="474" t="s">
        <v>3687</v>
      </c>
      <c r="I126" s="474" t="s">
        <v>4160</v>
      </c>
      <c r="J126" s="474" t="s">
        <v>4175</v>
      </c>
      <c r="K126" s="474" t="s">
        <v>4176</v>
      </c>
      <c r="L126" s="698" t="s">
        <v>539</v>
      </c>
      <c r="M126" s="491" t="s">
        <v>5</v>
      </c>
      <c r="N126" s="698">
        <v>55344</v>
      </c>
      <c r="O126" s="491" t="s">
        <v>4177</v>
      </c>
      <c r="P126" s="689">
        <v>44.865019426287901</v>
      </c>
      <c r="Q126" s="689">
        <v>-93.401329375422705</v>
      </c>
      <c r="R126" s="683"/>
      <c r="S126" s="530"/>
      <c r="T126" s="694"/>
      <c r="U126" s="68" t="s">
        <v>4165</v>
      </c>
      <c r="V126" s="474" t="s">
        <v>4166</v>
      </c>
      <c r="W126" s="694" t="s">
        <v>4167</v>
      </c>
      <c r="X126" s="698" t="s">
        <v>756</v>
      </c>
      <c r="Y126" s="698" t="s">
        <v>5</v>
      </c>
      <c r="Z126" s="491" t="s">
        <v>174</v>
      </c>
      <c r="AA126" s="690">
        <v>45474</v>
      </c>
      <c r="AB126" s="474" t="s">
        <v>4168</v>
      </c>
      <c r="AC126" s="694"/>
      <c r="AD126" s="474" t="s">
        <v>8440</v>
      </c>
      <c r="AE126" s="529" t="s">
        <v>4169</v>
      </c>
      <c r="AF126" s="691">
        <f t="shared" si="7"/>
        <v>15</v>
      </c>
      <c r="AG126" s="694"/>
      <c r="AH126" s="694"/>
      <c r="AI126" s="694"/>
      <c r="AJ126" s="694"/>
    </row>
    <row r="127" spans="1:36" ht="90.95" customHeight="1">
      <c r="A127" s="687">
        <v>7126</v>
      </c>
      <c r="B127" s="984" t="s">
        <v>176</v>
      </c>
      <c r="C127" s="47" t="s">
        <v>4157</v>
      </c>
      <c r="D127" s="985" t="s">
        <v>7620</v>
      </c>
      <c r="E127" s="984" t="s">
        <v>178</v>
      </c>
      <c r="F127" s="985" t="s">
        <v>4158</v>
      </c>
      <c r="G127" s="985" t="s">
        <v>3509</v>
      </c>
      <c r="H127" s="985" t="s">
        <v>4159</v>
      </c>
      <c r="I127" s="985" t="s">
        <v>4160</v>
      </c>
      <c r="J127" s="985" t="s">
        <v>4161</v>
      </c>
      <c r="K127" s="985" t="s">
        <v>4162</v>
      </c>
      <c r="L127" s="986" t="s">
        <v>4163</v>
      </c>
      <c r="M127" s="984" t="s">
        <v>5</v>
      </c>
      <c r="N127" s="986">
        <v>19720</v>
      </c>
      <c r="O127" s="984" t="s">
        <v>4164</v>
      </c>
      <c r="P127" s="987">
        <v>39.682258103730902</v>
      </c>
      <c r="Q127" s="987">
        <v>-75.545544715345599</v>
      </c>
      <c r="R127" s="988"/>
      <c r="S127" s="989"/>
      <c r="T127" s="990"/>
      <c r="U127" s="990" t="s">
        <v>4165</v>
      </c>
      <c r="V127" s="985" t="s">
        <v>4166</v>
      </c>
      <c r="W127" s="990" t="s">
        <v>4167</v>
      </c>
      <c r="X127" s="986" t="s">
        <v>756</v>
      </c>
      <c r="Y127" s="986" t="s">
        <v>5</v>
      </c>
      <c r="Z127" s="984" t="s">
        <v>174</v>
      </c>
      <c r="AA127" s="991" t="s">
        <v>7621</v>
      </c>
      <c r="AB127" s="985" t="s">
        <v>7622</v>
      </c>
      <c r="AC127" s="990" t="s">
        <v>8453</v>
      </c>
      <c r="AD127" s="985" t="s">
        <v>8439</v>
      </c>
      <c r="AE127" s="992" t="s">
        <v>4169</v>
      </c>
      <c r="AF127" s="691">
        <f t="shared" si="7"/>
        <v>26</v>
      </c>
      <c r="AG127" s="990"/>
      <c r="AH127" s="990"/>
      <c r="AI127" s="990"/>
      <c r="AJ127" s="990"/>
    </row>
    <row r="128" spans="1:36" ht="83.45" customHeight="1">
      <c r="A128" s="687">
        <v>7127</v>
      </c>
      <c r="B128" s="491" t="s">
        <v>176</v>
      </c>
      <c r="C128" s="474" t="s">
        <v>3483</v>
      </c>
      <c r="D128" s="474" t="s">
        <v>4210</v>
      </c>
      <c r="E128" s="491" t="s">
        <v>178</v>
      </c>
      <c r="F128" s="474" t="s">
        <v>4211</v>
      </c>
      <c r="G128" s="474" t="s">
        <v>3509</v>
      </c>
      <c r="H128" s="474" t="s">
        <v>4212</v>
      </c>
      <c r="I128" s="529" t="s">
        <v>4213</v>
      </c>
      <c r="J128" s="65" t="s">
        <v>4214</v>
      </c>
      <c r="K128" s="474" t="s">
        <v>1553</v>
      </c>
      <c r="L128" s="491" t="s">
        <v>771</v>
      </c>
      <c r="M128" s="491" t="s">
        <v>5</v>
      </c>
      <c r="N128" s="491">
        <v>77073</v>
      </c>
      <c r="O128" s="491"/>
      <c r="P128" s="689">
        <v>29.968524266355399</v>
      </c>
      <c r="Q128" s="711">
        <v>-95.365086199999993</v>
      </c>
      <c r="R128" s="525"/>
      <c r="S128" s="530"/>
      <c r="T128" s="694"/>
      <c r="U128" s="474" t="s">
        <v>4215</v>
      </c>
      <c r="V128" s="529" t="s">
        <v>4216</v>
      </c>
      <c r="W128" s="474" t="s">
        <v>1553</v>
      </c>
      <c r="X128" s="491" t="s">
        <v>771</v>
      </c>
      <c r="Y128" s="491" t="s">
        <v>5</v>
      </c>
      <c r="Z128" s="491" t="s">
        <v>174</v>
      </c>
      <c r="AA128" s="690">
        <v>45300</v>
      </c>
      <c r="AB128" s="474"/>
      <c r="AC128" s="694"/>
      <c r="AD128" s="736" t="s">
        <v>7627</v>
      </c>
      <c r="AE128" s="529" t="s">
        <v>4213</v>
      </c>
      <c r="AF128" s="691">
        <f t="shared" si="7"/>
        <v>17</v>
      </c>
      <c r="AG128" s="694"/>
      <c r="AH128" s="68"/>
      <c r="AI128" s="68"/>
      <c r="AJ128" s="694"/>
    </row>
    <row r="129" spans="1:36" ht="59.1" customHeight="1">
      <c r="A129" s="687">
        <v>7128</v>
      </c>
      <c r="B129" s="491" t="s">
        <v>163</v>
      </c>
      <c r="C129" s="474" t="s">
        <v>3483</v>
      </c>
      <c r="D129" s="474" t="s">
        <v>2424</v>
      </c>
      <c r="E129" s="491" t="s">
        <v>166</v>
      </c>
      <c r="F129" s="474" t="s">
        <v>2425</v>
      </c>
      <c r="G129" s="474" t="s">
        <v>3484</v>
      </c>
      <c r="H129" s="474" t="s">
        <v>4218</v>
      </c>
      <c r="I129" s="474" t="s">
        <v>2427</v>
      </c>
      <c r="J129" s="474" t="s">
        <v>2428</v>
      </c>
      <c r="K129" s="474" t="s">
        <v>2429</v>
      </c>
      <c r="L129" s="491" t="s">
        <v>949</v>
      </c>
      <c r="M129" s="491" t="s">
        <v>5</v>
      </c>
      <c r="N129" s="491">
        <v>45420</v>
      </c>
      <c r="O129" s="491" t="s">
        <v>2430</v>
      </c>
      <c r="P129" s="689">
        <v>39.715498402451701</v>
      </c>
      <c r="Q129" s="689">
        <v>-84.111824546531196</v>
      </c>
      <c r="R129" s="525">
        <v>53</v>
      </c>
      <c r="S129" s="526"/>
      <c r="T129" s="474"/>
      <c r="U129" s="527" t="s">
        <v>2424</v>
      </c>
      <c r="V129" s="529" t="s">
        <v>2427</v>
      </c>
      <c r="W129" s="474" t="s">
        <v>2431</v>
      </c>
      <c r="X129" s="491" t="s">
        <v>949</v>
      </c>
      <c r="Y129" s="491" t="s">
        <v>5</v>
      </c>
      <c r="Z129" s="491" t="s">
        <v>174</v>
      </c>
      <c r="AA129" s="690">
        <v>44891</v>
      </c>
      <c r="AB129" s="474" t="s">
        <v>2432</v>
      </c>
      <c r="AC129" s="474" t="s">
        <v>4220</v>
      </c>
      <c r="AD129" s="474" t="s">
        <v>4219</v>
      </c>
      <c r="AE129" s="529" t="s">
        <v>4221</v>
      </c>
      <c r="AF129" s="691">
        <f t="shared" si="7"/>
        <v>21</v>
      </c>
      <c r="AG129" s="694"/>
      <c r="AH129" s="694"/>
      <c r="AI129" s="694"/>
      <c r="AJ129" s="694"/>
    </row>
    <row r="130" spans="1:36" ht="65.099999999999994" customHeight="1">
      <c r="A130" s="687">
        <v>7129</v>
      </c>
      <c r="B130" s="491" t="s">
        <v>176</v>
      </c>
      <c r="C130" s="474" t="s">
        <v>3483</v>
      </c>
      <c r="D130" s="474" t="s">
        <v>6764</v>
      </c>
      <c r="E130" s="491" t="s">
        <v>178</v>
      </c>
      <c r="F130" s="474" t="s">
        <v>6764</v>
      </c>
      <c r="G130" s="474" t="s">
        <v>8069</v>
      </c>
      <c r="H130" s="474" t="s">
        <v>8070</v>
      </c>
      <c r="I130" s="906" t="s">
        <v>6765</v>
      </c>
      <c r="J130" s="65" t="s">
        <v>8071</v>
      </c>
      <c r="K130" s="474" t="s">
        <v>5919</v>
      </c>
      <c r="L130" s="698" t="s">
        <v>6766</v>
      </c>
      <c r="M130" s="698" t="s">
        <v>5</v>
      </c>
      <c r="N130" s="698">
        <v>39350</v>
      </c>
      <c r="O130" s="491"/>
      <c r="P130" s="700">
        <v>32.767027617336097</v>
      </c>
      <c r="Q130" s="700">
        <v>-89.120744976480296</v>
      </c>
      <c r="R130" s="683">
        <v>3600</v>
      </c>
      <c r="S130" s="530"/>
      <c r="T130" s="694"/>
      <c r="U130" s="474" t="s">
        <v>6764</v>
      </c>
      <c r="V130" s="906" t="s">
        <v>6765</v>
      </c>
      <c r="W130" s="68" t="s">
        <v>4259</v>
      </c>
      <c r="X130" s="698" t="s">
        <v>6766</v>
      </c>
      <c r="Y130" s="698" t="s">
        <v>5</v>
      </c>
      <c r="Z130" s="491" t="s">
        <v>174</v>
      </c>
      <c r="AA130" s="690" t="s">
        <v>8055</v>
      </c>
      <c r="AB130" s="529" t="s">
        <v>6767</v>
      </c>
      <c r="AC130" s="474" t="s">
        <v>8455</v>
      </c>
      <c r="AD130" s="65" t="s">
        <v>8450</v>
      </c>
      <c r="AE130" s="682" t="s">
        <v>6765</v>
      </c>
      <c r="AF130" s="691">
        <f t="shared" si="7"/>
        <v>30</v>
      </c>
      <c r="AG130" s="694"/>
      <c r="AH130" s="68"/>
      <c r="AI130" s="694"/>
      <c r="AJ130" s="474"/>
    </row>
    <row r="131" spans="1:36" ht="77.099999999999994" customHeight="1">
      <c r="A131" s="687">
        <v>7130</v>
      </c>
      <c r="B131" s="491" t="s">
        <v>176</v>
      </c>
      <c r="C131" s="474" t="s">
        <v>3483</v>
      </c>
      <c r="D131" s="474" t="s">
        <v>9188</v>
      </c>
      <c r="E131" s="491" t="s">
        <v>166</v>
      </c>
      <c r="F131" s="474" t="s">
        <v>9188</v>
      </c>
      <c r="G131" s="474" t="s">
        <v>3484</v>
      </c>
      <c r="H131" s="474" t="s">
        <v>9189</v>
      </c>
      <c r="I131" s="450" t="s">
        <v>9190</v>
      </c>
      <c r="J131" s="474" t="s">
        <v>9191</v>
      </c>
      <c r="K131" s="474" t="s">
        <v>9192</v>
      </c>
      <c r="L131" s="698" t="s">
        <v>172</v>
      </c>
      <c r="M131" s="698" t="s">
        <v>5</v>
      </c>
      <c r="N131" s="698">
        <v>95605</v>
      </c>
      <c r="O131" s="491" t="s">
        <v>9193</v>
      </c>
      <c r="P131" s="700">
        <v>38.598599999999998</v>
      </c>
      <c r="Q131" s="700">
        <v>-121.5395</v>
      </c>
      <c r="R131" s="683">
        <v>30</v>
      </c>
      <c r="S131" s="530"/>
      <c r="T131" s="694"/>
      <c r="U131" s="474" t="s">
        <v>9188</v>
      </c>
      <c r="V131" s="450" t="s">
        <v>9190</v>
      </c>
      <c r="W131" s="694" t="s">
        <v>9192</v>
      </c>
      <c r="X131" s="698" t="s">
        <v>172</v>
      </c>
      <c r="Y131" s="698" t="s">
        <v>5</v>
      </c>
      <c r="Z131" s="491" t="s">
        <v>8245</v>
      </c>
      <c r="AA131" s="690">
        <v>45692</v>
      </c>
      <c r="AB131" s="529" t="s">
        <v>9194</v>
      </c>
      <c r="AC131" s="474"/>
      <c r="AD131" s="1" t="s">
        <v>9384</v>
      </c>
      <c r="AE131" s="1172"/>
      <c r="AF131" s="691">
        <f t="shared" si="7"/>
        <v>15</v>
      </c>
      <c r="AG131" s="694"/>
      <c r="AH131" s="694"/>
      <c r="AI131" s="694"/>
      <c r="AJ131" s="474"/>
    </row>
    <row r="132" spans="1:36" ht="63" customHeight="1">
      <c r="A132" s="687">
        <v>7131</v>
      </c>
      <c r="B132" s="491" t="s">
        <v>176</v>
      </c>
      <c r="C132" s="474" t="s">
        <v>3483</v>
      </c>
      <c r="D132" s="474" t="s">
        <v>9214</v>
      </c>
      <c r="E132" s="491" t="s">
        <v>166</v>
      </c>
      <c r="F132" s="474" t="s">
        <v>9214</v>
      </c>
      <c r="G132" s="474" t="s">
        <v>3509</v>
      </c>
      <c r="H132" s="474" t="s">
        <v>9215</v>
      </c>
      <c r="I132" s="450" t="s">
        <v>9216</v>
      </c>
      <c r="J132" s="474" t="s">
        <v>9217</v>
      </c>
      <c r="K132" s="474" t="s">
        <v>9218</v>
      </c>
      <c r="L132" s="698" t="s">
        <v>756</v>
      </c>
      <c r="M132" s="698" t="s">
        <v>5</v>
      </c>
      <c r="N132" s="772" t="s">
        <v>9219</v>
      </c>
      <c r="O132" s="491" t="s">
        <v>9220</v>
      </c>
      <c r="P132" s="700">
        <v>42.485100000000003</v>
      </c>
      <c r="Q132" s="700">
        <v>-71.4328</v>
      </c>
      <c r="R132" s="683"/>
      <c r="S132" s="530"/>
      <c r="T132" s="694"/>
      <c r="U132" s="474" t="s">
        <v>9214</v>
      </c>
      <c r="V132" s="450" t="s">
        <v>9216</v>
      </c>
      <c r="W132" s="694" t="s">
        <v>9218</v>
      </c>
      <c r="X132" s="698" t="s">
        <v>756</v>
      </c>
      <c r="Y132" s="698" t="s">
        <v>5</v>
      </c>
      <c r="Z132" s="491" t="s">
        <v>8245</v>
      </c>
      <c r="AA132" s="690">
        <v>45692</v>
      </c>
      <c r="AB132" s="529" t="s">
        <v>9222</v>
      </c>
      <c r="AC132" s="474"/>
      <c r="AD132" s="1" t="s">
        <v>9221</v>
      </c>
      <c r="AE132" s="1172"/>
      <c r="AF132" s="691">
        <f t="shared" si="7"/>
        <v>9</v>
      </c>
      <c r="AG132" s="694"/>
      <c r="AH132" s="694"/>
      <c r="AI132" s="694"/>
      <c r="AJ132" s="474"/>
    </row>
    <row r="133" spans="1:36" ht="74.099999999999994" customHeight="1">
      <c r="A133" s="687">
        <v>7132</v>
      </c>
      <c r="B133" s="491" t="s">
        <v>176</v>
      </c>
      <c r="C133" s="474" t="s">
        <v>3483</v>
      </c>
      <c r="D133" s="474" t="s">
        <v>9214</v>
      </c>
      <c r="E133" s="491" t="s">
        <v>166</v>
      </c>
      <c r="F133" s="474" t="s">
        <v>9223</v>
      </c>
      <c r="G133" s="474" t="s">
        <v>3738</v>
      </c>
      <c r="H133" s="474" t="s">
        <v>9215</v>
      </c>
      <c r="I133" s="450" t="s">
        <v>9216</v>
      </c>
      <c r="J133" s="474" t="s">
        <v>9224</v>
      </c>
      <c r="K133" s="474" t="s">
        <v>9225</v>
      </c>
      <c r="L133" s="698" t="s">
        <v>444</v>
      </c>
      <c r="M133" s="698" t="s">
        <v>5</v>
      </c>
      <c r="N133" s="698">
        <v>48846</v>
      </c>
      <c r="O133" s="491" t="s">
        <v>9226</v>
      </c>
      <c r="P133" s="700">
        <v>42.987299999999998</v>
      </c>
      <c r="Q133" s="700">
        <v>-85.071100000000001</v>
      </c>
      <c r="R133" s="683"/>
      <c r="S133" s="530"/>
      <c r="T133" s="694"/>
      <c r="U133" s="474" t="s">
        <v>9214</v>
      </c>
      <c r="V133" s="450" t="s">
        <v>9216</v>
      </c>
      <c r="W133" s="694" t="s">
        <v>9218</v>
      </c>
      <c r="X133" s="698" t="s">
        <v>756</v>
      </c>
      <c r="Y133" s="698" t="s">
        <v>5</v>
      </c>
      <c r="Z133" s="491" t="s">
        <v>8245</v>
      </c>
      <c r="AA133" s="690">
        <v>45692</v>
      </c>
      <c r="AB133" s="529" t="s">
        <v>9222</v>
      </c>
      <c r="AC133" s="474"/>
      <c r="AD133" s="1" t="s">
        <v>9221</v>
      </c>
      <c r="AE133" s="1172"/>
      <c r="AF133" s="691">
        <f t="shared" ref="AF133:AF137" si="8">IF(LEN(TRIM(AD133))=0,0,LEN(TRIM(AD133))-LEN(SUBSTITUTE(AD133," ",""))+1)</f>
        <v>9</v>
      </c>
      <c r="AG133" s="694"/>
      <c r="AH133" s="694"/>
      <c r="AI133" s="694"/>
      <c r="AJ133" s="474"/>
    </row>
    <row r="134" spans="1:36" ht="51.95" customHeight="1">
      <c r="A134" s="687">
        <v>7133</v>
      </c>
      <c r="B134" s="491" t="s">
        <v>176</v>
      </c>
      <c r="C134" s="474" t="s">
        <v>3483</v>
      </c>
      <c r="D134" s="474" t="s">
        <v>9214</v>
      </c>
      <c r="E134" s="491" t="s">
        <v>166</v>
      </c>
      <c r="F134" s="474" t="s">
        <v>9227</v>
      </c>
      <c r="G134" s="474" t="s">
        <v>3738</v>
      </c>
      <c r="H134" s="474" t="s">
        <v>9215</v>
      </c>
      <c r="I134" s="450" t="s">
        <v>9216</v>
      </c>
      <c r="J134" s="474" t="s">
        <v>9228</v>
      </c>
      <c r="K134" s="474" t="s">
        <v>885</v>
      </c>
      <c r="L134" s="698" t="s">
        <v>172</v>
      </c>
      <c r="M134" s="698" t="s">
        <v>5</v>
      </c>
      <c r="N134" s="698">
        <v>95050</v>
      </c>
      <c r="O134" s="491"/>
      <c r="P134" s="700">
        <v>37.348135369911198</v>
      </c>
      <c r="Q134" s="700">
        <v>-121.949766488942</v>
      </c>
      <c r="R134" s="683"/>
      <c r="S134" s="530"/>
      <c r="T134" s="694"/>
      <c r="U134" s="474" t="s">
        <v>9214</v>
      </c>
      <c r="V134" s="450" t="s">
        <v>9216</v>
      </c>
      <c r="W134" s="694" t="s">
        <v>9218</v>
      </c>
      <c r="X134" s="698" t="s">
        <v>756</v>
      </c>
      <c r="Y134" s="698" t="s">
        <v>5</v>
      </c>
      <c r="Z134" s="491" t="s">
        <v>8245</v>
      </c>
      <c r="AA134" s="690">
        <v>45692</v>
      </c>
      <c r="AB134" s="529" t="s">
        <v>9222</v>
      </c>
      <c r="AC134" s="474"/>
      <c r="AD134" s="1" t="s">
        <v>9221</v>
      </c>
      <c r="AE134" s="1172"/>
      <c r="AF134" s="691">
        <f t="shared" si="8"/>
        <v>9</v>
      </c>
      <c r="AG134" s="694"/>
      <c r="AH134" s="694"/>
      <c r="AI134" s="694"/>
      <c r="AJ134" s="474"/>
    </row>
    <row r="135" spans="1:36" ht="56.1" customHeight="1">
      <c r="A135" s="687">
        <v>7134</v>
      </c>
      <c r="B135" s="491" t="s">
        <v>176</v>
      </c>
      <c r="C135" s="474" t="s">
        <v>3483</v>
      </c>
      <c r="D135" s="474" t="s">
        <v>9229</v>
      </c>
      <c r="E135" s="491" t="s">
        <v>166</v>
      </c>
      <c r="F135" s="474" t="s">
        <v>9229</v>
      </c>
      <c r="G135" s="474" t="s">
        <v>3484</v>
      </c>
      <c r="H135" s="474" t="s">
        <v>9230</v>
      </c>
      <c r="I135" s="450" t="s">
        <v>9231</v>
      </c>
      <c r="J135" s="474" t="s">
        <v>9232</v>
      </c>
      <c r="K135" s="474" t="s">
        <v>3951</v>
      </c>
      <c r="L135" s="698" t="s">
        <v>949</v>
      </c>
      <c r="M135" s="698" t="s">
        <v>5</v>
      </c>
      <c r="N135" s="698">
        <v>43035</v>
      </c>
      <c r="O135" s="491" t="s">
        <v>9233</v>
      </c>
      <c r="P135" s="700">
        <v>40.185530122632002</v>
      </c>
      <c r="Q135" s="700">
        <v>-83.012570242328493</v>
      </c>
      <c r="R135" s="683">
        <v>140</v>
      </c>
      <c r="S135" s="530"/>
      <c r="T135" s="694"/>
      <c r="U135" s="474" t="s">
        <v>9235</v>
      </c>
      <c r="V135" t="s">
        <v>9236</v>
      </c>
      <c r="W135" s="694" t="s">
        <v>1571</v>
      </c>
      <c r="X135" s="698" t="s">
        <v>2917</v>
      </c>
      <c r="Y135" s="698" t="s">
        <v>6</v>
      </c>
      <c r="Z135" s="491" t="s">
        <v>8245</v>
      </c>
      <c r="AA135" s="690">
        <v>45692</v>
      </c>
      <c r="AB135" s="529" t="s">
        <v>9234</v>
      </c>
      <c r="AC135" s="474"/>
      <c r="AD135" s="1" t="s">
        <v>9237</v>
      </c>
      <c r="AE135" s="1172"/>
      <c r="AF135" s="691">
        <f t="shared" si="8"/>
        <v>13</v>
      </c>
      <c r="AG135" s="694"/>
      <c r="AH135" s="694"/>
      <c r="AI135" s="694"/>
      <c r="AJ135" s="474"/>
    </row>
    <row r="136" spans="1:36" ht="51.6" customHeight="1">
      <c r="A136" s="687">
        <v>7135</v>
      </c>
      <c r="B136" s="491" t="s">
        <v>176</v>
      </c>
      <c r="C136" s="474" t="s">
        <v>3483</v>
      </c>
      <c r="D136" s="474" t="s">
        <v>9229</v>
      </c>
      <c r="E136" s="491" t="s">
        <v>166</v>
      </c>
      <c r="F136" s="474" t="s">
        <v>9238</v>
      </c>
      <c r="G136" s="474" t="s">
        <v>7656</v>
      </c>
      <c r="H136" s="474" t="s">
        <v>4024</v>
      </c>
      <c r="I136" s="450" t="s">
        <v>9231</v>
      </c>
      <c r="J136" s="474" t="s">
        <v>9239</v>
      </c>
      <c r="K136" s="474" t="s">
        <v>9240</v>
      </c>
      <c r="L136" s="698" t="s">
        <v>863</v>
      </c>
      <c r="M136" s="698" t="s">
        <v>5</v>
      </c>
      <c r="N136" s="698">
        <v>60008</v>
      </c>
      <c r="O136" s="491" t="s">
        <v>9241</v>
      </c>
      <c r="P136" s="700">
        <v>42.0657</v>
      </c>
      <c r="Q136" s="700">
        <v>-88.018900000000002</v>
      </c>
      <c r="R136" s="683"/>
      <c r="S136" s="530"/>
      <c r="T136" s="694"/>
      <c r="U136" s="474" t="s">
        <v>9235</v>
      </c>
      <c r="V136" t="s">
        <v>9236</v>
      </c>
      <c r="W136" s="694" t="s">
        <v>1571</v>
      </c>
      <c r="X136" s="698" t="s">
        <v>2917</v>
      </c>
      <c r="Y136" s="698" t="s">
        <v>6</v>
      </c>
      <c r="Z136" s="491" t="s">
        <v>8245</v>
      </c>
      <c r="AA136" s="690">
        <v>45693</v>
      </c>
      <c r="AB136" s="528" t="s">
        <v>9242</v>
      </c>
      <c r="AC136" s="474"/>
      <c r="AD136" s="1" t="s">
        <v>9237</v>
      </c>
      <c r="AE136" s="1172"/>
      <c r="AF136" s="691">
        <f t="shared" si="8"/>
        <v>13</v>
      </c>
      <c r="AG136" s="694"/>
      <c r="AH136" s="694"/>
      <c r="AI136" s="694"/>
      <c r="AJ136" s="474"/>
    </row>
    <row r="137" spans="1:36" ht="75" customHeight="1">
      <c r="A137" s="687">
        <v>7136</v>
      </c>
      <c r="B137" s="491" t="s">
        <v>176</v>
      </c>
      <c r="C137" s="474" t="s">
        <v>3483</v>
      </c>
      <c r="D137" s="474" t="s">
        <v>9305</v>
      </c>
      <c r="E137" s="491" t="s">
        <v>166</v>
      </c>
      <c r="F137" s="474" t="s">
        <v>9306</v>
      </c>
      <c r="G137" s="474" t="s">
        <v>3484</v>
      </c>
      <c r="H137" s="474" t="s">
        <v>9307</v>
      </c>
      <c r="I137" s="528" t="s">
        <v>9308</v>
      </c>
      <c r="J137" s="474" t="s">
        <v>9309</v>
      </c>
      <c r="K137" s="474" t="s">
        <v>9310</v>
      </c>
      <c r="L137" s="698" t="s">
        <v>949</v>
      </c>
      <c r="M137" s="698" t="s">
        <v>5</v>
      </c>
      <c r="N137" s="698">
        <v>43074</v>
      </c>
      <c r="O137" s="491" t="s">
        <v>9311</v>
      </c>
      <c r="P137" s="700">
        <v>40.242600000000003</v>
      </c>
      <c r="Q137" s="700">
        <v>-82.860699999999994</v>
      </c>
      <c r="R137" s="683"/>
      <c r="S137" s="530"/>
      <c r="T137" s="694"/>
      <c r="U137" s="474" t="s">
        <v>9312</v>
      </c>
      <c r="V137" s="528" t="s">
        <v>9308</v>
      </c>
      <c r="W137" s="694" t="s">
        <v>9310</v>
      </c>
      <c r="X137" s="698" t="s">
        <v>949</v>
      </c>
      <c r="Y137" s="698" t="s">
        <v>5</v>
      </c>
      <c r="Z137" s="491" t="s">
        <v>8245</v>
      </c>
      <c r="AA137" s="690">
        <v>45698</v>
      </c>
      <c r="AB137" s="528" t="s">
        <v>9313</v>
      </c>
      <c r="AC137" s="474"/>
      <c r="AD137" s="1" t="s">
        <v>9385</v>
      </c>
      <c r="AE137" s="1172"/>
      <c r="AF137" s="691">
        <f t="shared" si="8"/>
        <v>13</v>
      </c>
      <c r="AG137" s="694"/>
      <c r="AH137" s="694"/>
      <c r="AI137" s="694"/>
      <c r="AJ137" s="474"/>
    </row>
  </sheetData>
  <phoneticPr fontId="8" type="noConversion"/>
  <conditionalFormatting sqref="Q2:Q108 Q110 Q113:Q121 Q123:Q126 Q138:Q1048576">
    <cfRule type="cellIs" dxfId="10" priority="3" operator="greaterThan">
      <formula>1</formula>
    </cfRule>
  </conditionalFormatting>
  <conditionalFormatting sqref="AI124">
    <cfRule type="cellIs" dxfId="9" priority="1" operator="greaterThan">
      <formula>1</formula>
    </cfRule>
  </conditionalFormatting>
  <dataValidations count="8">
    <dataValidation type="list" allowBlank="1" showInputMessage="1" showErrorMessage="1" sqref="G89:G91 G97:G110 G95" xr:uid="{EFBD2D4C-AF8D-4878-87F2-DFD375561AE1}">
      <formula1>IF(#REF!="Housing",Housing_Type,IF(#REF!="Electrode materials",Electrode_Material,""))</formula1>
    </dataValidation>
    <dataValidation type="list" allowBlank="1" showInputMessage="1" showErrorMessage="1" sqref="F84:F88 F90 F107:F109 F93:F104 F113" xr:uid="{BF10A07F-95DD-4A94-B87E-ABA3D125BC4E}">
      <formula1>IF(H84="Cathode",Cathode_Raw_Matl,IF(H84="Anode",Anode_Raw_Matl,IF(H84="Liquid electrolyte",Liquid_Electrolyte,IF(H84="Solid electrolyte",Solid_Electrolyte,IF(H84="Current collectors",Current_Collectors,"")))))</formula1>
    </dataValidation>
    <dataValidation type="list" allowBlank="1" showInputMessage="1" showErrorMessage="1" sqref="H89 H92:H108 H113 H120" xr:uid="{DABA994D-3FE4-4F28-BE0C-3DD465B80F5B}">
      <formula1>IF(G89="Cathode",Cathode_Raw_Matl,IF(G89="Anode",Anode_Raw_Matl,IF(G89="Liquid electrolyte",Liquid_Electrolyte,IF(G89="Solid electrolyte",Solid_Electrolyte,IF(G89="Current collectors",Current_Collectors,"")))))</formula1>
    </dataValidation>
    <dataValidation type="list" allowBlank="1" showInputMessage="1" showErrorMessage="1" sqref="B83" xr:uid="{064ACD7F-216E-4122-AD59-52EA63025C26}">
      <formula1>Status</formula1>
    </dataValidation>
    <dataValidation type="list" allowBlank="1" showInputMessage="1" showErrorMessage="1" sqref="C83 C110" xr:uid="{7580C781-9BF3-4E03-852F-B32385FF0963}">
      <formula1>Supply_Chain_Segment</formula1>
    </dataValidation>
    <dataValidation type="list" allowBlank="1" showInputMessage="1" showErrorMessage="1" sqref="F83 F69:G69" xr:uid="{79FF3E90-78D3-4A68-B418-9B0FE1168ED2}">
      <formula1>Service_Type</formula1>
    </dataValidation>
    <dataValidation type="list" allowBlank="1" showInputMessage="1" showErrorMessage="1" sqref="G24:G37 G22:H23 G92:G94 G40:G68 G70:G88 G15:G21 G96 G2:G13" xr:uid="{B8A2E17B-54ED-4BAE-B29D-AA5BC115751C}">
      <formula1>Equip_Type</formula1>
    </dataValidation>
    <dataValidation type="list" allowBlank="1" showInputMessage="1" showErrorMessage="1" sqref="I22:I23 H24:H37 H40:H68 H70:H88 H15:H21 H7:H13" xr:uid="{9696BDA0-7776-4763-8F7C-1DF357B4B79F}">
      <formula1>IF(G7="Testing Equipment",Test_Equip,IF(G7="Service Equipment",Service_Equip,IF(G7="Manufacturing Equipment",Manuf_Equip,"")))</formula1>
    </dataValidation>
  </dataValidations>
  <hyperlinks>
    <hyperlink ref="I93" r:id="rId1" xr:uid="{6EE22270-48AA-4529-BDC9-057E1ECCBC5D}"/>
    <hyperlink ref="V93" r:id="rId2" xr:uid="{C9F2F936-9B4A-4AA0-A096-5A00A9491E56}"/>
    <hyperlink ref="I94" r:id="rId3" xr:uid="{EC42BBFF-4672-44AB-A88C-C9361D31A4BC}"/>
    <hyperlink ref="I95" r:id="rId4" xr:uid="{63C71FE7-1D19-477C-8BEC-8EAF60BE1CDF}"/>
    <hyperlink ref="I96" r:id="rId5" xr:uid="{AB4C9953-94F4-45B2-901D-005C340E75EB}"/>
    <hyperlink ref="V94" r:id="rId6" xr:uid="{B16BDB53-20D8-416B-A38A-EA7FBF10410C}"/>
    <hyperlink ref="V95" r:id="rId7" xr:uid="{9E45465B-718B-4D1E-977C-1474C1A8859C}"/>
    <hyperlink ref="V96" r:id="rId8" xr:uid="{CAACB3BD-D2A9-4884-9B29-75016D06EA5D}"/>
    <hyperlink ref="AE2" r:id="rId9" display="https://www.24-m.com/" xr:uid="{9AD61DB3-D076-41A2-BADF-F26E1EC38A8E}"/>
    <hyperlink ref="AE4" r:id="rId10" display="https://www.acrossinternational.com/" xr:uid="{192FD066-9DE3-4D62-B236-9BE54508C85B}"/>
    <hyperlink ref="AE5" r:id="rId11" display="https://www.acrossinternational.com/" xr:uid="{5EFBCAF7-9B97-49D1-A6C2-818D52E2B1C2}"/>
    <hyperlink ref="AE7" r:id="rId12" display="https://www.admiralinstruments.com/" xr:uid="{4B69C7A6-43B0-46E0-AB5D-2FD8F5F9681E}"/>
    <hyperlink ref="AE11" r:id="rId13" display="https://www.arbin.com/" xr:uid="{9B777EB2-50CE-4EA3-92EF-002F41303F2B}"/>
    <hyperlink ref="AE12" r:id="rId14" display="https://www.arbin.com/" xr:uid="{6CBCDE64-32E9-45C3-8AA2-6C0051CA5A2C}"/>
    <hyperlink ref="AE14" r:id="rId15" xr:uid="{A8C8C0FB-AE26-4A02-9729-E3DD34EC05A9}"/>
    <hyperlink ref="AE17" r:id="rId16" display="https://www.bitrode.com/" xr:uid="{8CB8765A-E15F-4BF7-8626-2F4A7B9A53F4}"/>
    <hyperlink ref="AE18" r:id="rId17" display="https://www.bitrode.com/" xr:uid="{0ADDBF22-1364-490D-8C99-9C86F9CDC4D8}"/>
    <hyperlink ref="AE19" r:id="rId18" xr:uid="{081223FF-7676-4530-AC2B-8AA62E04B990}"/>
    <hyperlink ref="AE21" r:id="rId19" display="https://www.buschvacuum.com/" xr:uid="{79496385-E17B-42F1-A21F-044A26D3F94A}"/>
    <hyperlink ref="AE22" r:id="rId20" display="https://www.buschvacuum.com/" xr:uid="{1BF97EC8-B5CD-4701-A2AC-A57FBA060016}"/>
    <hyperlink ref="AE23" r:id="rId21" display="https://www.buschvacuum.com/" xr:uid="{123A3992-80D0-4522-A44B-1739D9FFF050}"/>
    <hyperlink ref="AE26" r:id="rId22" display="https://www.csm.de/us/" xr:uid="{436DD2FD-FC90-4589-854E-6B2651F35A0C}"/>
    <hyperlink ref="AE29" r:id="rId23" display="https://www.digatron.com/" xr:uid="{A12DE4C6-264F-43B4-B3B0-8681B677F510}"/>
    <hyperlink ref="AE30" r:id="rId24" display="https://www.digatron.com/" xr:uid="{62A0C2E4-BF8E-4816-8E45-8F652C95C466}"/>
    <hyperlink ref="AE31" r:id="rId25" display="https://www.digatron.com/" xr:uid="{FEA5DD2B-6038-4A58-96BD-76CCDB06D5F2}"/>
    <hyperlink ref="AE32" r:id="rId26" display="https://www.digatron.com/" xr:uid="{26FA072B-A4A2-4747-A402-6482FAAC35C7}"/>
    <hyperlink ref="AE33" r:id="rId27" display="https://www.digatron.com/" xr:uid="{A840F498-71DA-4F8C-A041-7DA240B53667}"/>
    <hyperlink ref="AE34" r:id="rId28" display="https://www.digatron.com/" xr:uid="{E42730E9-261C-4EBB-BF9F-EEE232D23FA4}"/>
    <hyperlink ref="AE35" r:id="rId29" display="https://www.digatron.com/" xr:uid="{4CC919C8-20D0-4652-9093-FE7DE98A1CA3}"/>
    <hyperlink ref="AE28" r:id="rId30" display="https://www.digatron.com/" xr:uid="{EEBF0714-9B06-4296-BFE5-A04D6CAB1F69}"/>
    <hyperlink ref="AE37" r:id="rId31" xr:uid="{B1BCAF5E-669F-49FD-B384-ADB5DD0BFD1A}"/>
    <hyperlink ref="AE38" r:id="rId32" display="https://www.dukosi.com/" xr:uid="{E501E0F2-7ECF-4722-9AF8-6855EE5F5D1A}"/>
    <hyperlink ref="AE39" r:id="rId33" xr:uid="{62B72554-B524-4E06-97A6-890BA772DD65}"/>
    <hyperlink ref="AE40" r:id="rId34" xr:uid="{F8DE6CAE-86A6-4791-86A3-A361E9F8567F}"/>
    <hyperlink ref="AE41" r:id="rId35" xr:uid="{2A4C737B-72DF-4F17-B774-0F24A9DD1399}"/>
    <hyperlink ref="AE42" r:id="rId36" xr:uid="{41B4677E-6BFD-4FD8-A3F8-01481B93EF89}"/>
    <hyperlink ref="AE43" r:id="rId37" display="https://www.entek.com/extrusion-solutions//" xr:uid="{C42BEF38-000A-48BC-9C03-F30CEF8DD29B}"/>
    <hyperlink ref="AE48" r:id="rId38" xr:uid="{91D58596-2760-4905-AA7C-8E7AEB4C3D04}"/>
    <hyperlink ref="AE49" r:id="rId39" display="https://www.frontiercoating.com/" xr:uid="{6A2B2521-B30B-4B90-AA51-CA412ABC16ED}"/>
    <hyperlink ref="AE50" r:id="rId40" display="https://www.frontiercoating.com/" xr:uid="{1949012F-2138-4DE7-8483-578242B98A28}"/>
    <hyperlink ref="AE52" r:id="rId41" display="http://www.hed.com/site/" xr:uid="{EA29EF0B-5B88-40C7-A03F-6330926B4D5E}"/>
    <hyperlink ref="AE53" r:id="rId42" display="https://www.hiltonind.com/" xr:uid="{21DE972B-6BFA-4F48-B8E4-11CCA843E454}"/>
    <hyperlink ref="AE57" r:id="rId43" xr:uid="{06449B20-AB4A-4582-B242-0751ABE8B0B5}"/>
    <hyperlink ref="AE58" r:id="rId44" xr:uid="{558BC94F-79BC-41EB-87A8-239489388222}"/>
    <hyperlink ref="AE56" r:id="rId45" xr:uid="{D52C239A-AD69-4D17-AD11-12089A892FBD}"/>
    <hyperlink ref="AE59" r:id="rId46" display="https://www.intecells.com/" xr:uid="{76FD0DE5-4269-406B-A18E-4D56735AD3D5}"/>
    <hyperlink ref="AE61" r:id="rId47" xr:uid="{2E00D7FC-7F1E-4007-A42D-6C5CBAD49C7F}"/>
    <hyperlink ref="AE66" r:id="rId48" xr:uid="{CF64994E-FC8D-414E-A95D-5F8CB7D44F47}"/>
    <hyperlink ref="AE67" r:id="rId49" location="ContactNorthAmerica" display="http://www.maccor.com/Worldwide.aspx#ContactNorthAmerica" xr:uid="{546B2E48-4642-4237-A330-8E4660BA075D}"/>
    <hyperlink ref="AE69" r:id="rId50" display="https://www.marionsolutions.com/" xr:uid="{DD11FD6E-5C1A-4B4B-9008-B5AE31D5E217}"/>
    <hyperlink ref="AE70" r:id="rId51" display="https://www.marionsolutions.com/" xr:uid="{E0243A13-D729-4EA0-A34B-B5C69C59B741}"/>
    <hyperlink ref="AE73" r:id="rId52" display="https://www.midtronics.com/" xr:uid="{77203D27-D66C-4E63-B9A1-4513E5686DD1}"/>
    <hyperlink ref="AE74" r:id="rId53" display="https://www.midtronics.com/" xr:uid="{2785092E-D683-43DE-8E14-E66B884D7442}"/>
    <hyperlink ref="AE75" r:id="rId54" display="https://www.midtronics.com/" xr:uid="{EB6B38CC-BA97-4E38-BBD9-E6CF4FD45C94}"/>
    <hyperlink ref="AE78" r:id="rId55" display="https://www.mtixtl.com/" xr:uid="{F5454336-2C8D-494F-B4BC-5DFE61F636E6}"/>
    <hyperlink ref="AE79" r:id="rId56" display="https://www.mtixtl.com/" xr:uid="{4F1B23BD-1733-4FEF-8BC3-001550C63856}"/>
    <hyperlink ref="AE82" r:id="rId57" xr:uid="{D95E79E7-7AEA-449C-8971-6677C704392A}"/>
    <hyperlink ref="AE83" r:id="rId58" xr:uid="{68DF0B1B-C957-4AB8-BA9F-8F186EA25317}"/>
    <hyperlink ref="AE84" r:id="rId59" display="https://nexceris.com/" xr:uid="{FF4E5803-5A75-469F-A645-50D67016634E}"/>
    <hyperlink ref="AE86" r:id="rId60" display="https://www.novonixgroup.com/" xr:uid="{35737FA9-D27D-4DCC-AA11-F595747CEF1B}"/>
    <hyperlink ref="AE87" r:id="rId61" display="https://www.nuburu.net/" xr:uid="{A64B13FF-F924-4C52-861B-F1FAAEEBE832}"/>
    <hyperlink ref="AE102" r:id="rId62" xr:uid="{A9927E71-571A-41EE-9CEA-1FA7D6B7DF4D}"/>
    <hyperlink ref="AE97" r:id="rId63" xr:uid="{FA5F3886-E5F9-4867-9A67-F172ACE0927C}"/>
    <hyperlink ref="AE98" r:id="rId64" xr:uid="{A8F6321F-EE6A-4B40-B38C-B38C741E196C}"/>
    <hyperlink ref="AE99" r:id="rId65" xr:uid="{0D4AB166-A5F6-4222-9D7D-714F04EC0C34}"/>
    <hyperlink ref="AE100" r:id="rId66" xr:uid="{25AD9BC0-307B-41BD-9F85-EA57170FF1A7}"/>
    <hyperlink ref="AE101" r:id="rId67" xr:uid="{BBBD7A95-D845-4A5A-B0A1-4B705D3F0917}"/>
    <hyperlink ref="AE105" r:id="rId68" display="https://www.resodynmixers.com/" xr:uid="{213E84C8-7EE7-4A69-BB6B-AA15208A8113}"/>
    <hyperlink ref="AE107" r:id="rId69" display="https://www.mixers.com/" xr:uid="{33D81E03-1850-43C3-946B-D4B56BED7C1E}"/>
    <hyperlink ref="AE108" r:id="rId70" display="https://www.mixers.com/" xr:uid="{66D29B20-3716-4600-A93B-190EBE0BECC5}"/>
    <hyperlink ref="AE109" r:id="rId71" display="https://www.mixers.com/" xr:uid="{AC9C0250-907F-4536-9C23-A17C94D33542}"/>
    <hyperlink ref="AE110" r:id="rId72" display="https://www.schenckprocess.com/" xr:uid="{A1C65A87-DE80-4D5A-9B53-07323A590AFA}"/>
    <hyperlink ref="AE111" r:id="rId73" display="https://www.schenckprocess.com/" xr:uid="{9D5C2060-DE0E-49E9-A05F-DED51D246283}"/>
    <hyperlink ref="AE112" r:id="rId74" display="https://www.scs-usa.com/" xr:uid="{893C798D-26CD-4333-A2FC-FFE8692CC829}"/>
    <hyperlink ref="AE115" r:id="rId75" xr:uid="{CDBA99F2-A840-40AE-AFC4-92544AA5E33B}"/>
    <hyperlink ref="AE116" r:id="rId76" display="https://www.summitnanotech.ca/" xr:uid="{1C91C807-7996-4D63-96FB-D86AACDD01C2}"/>
    <hyperlink ref="AE127" r:id="rId77" display="https://www.tainstruments.com/" xr:uid="{A7627860-C560-440D-B131-EF889AB5979A}"/>
    <hyperlink ref="AE125" r:id="rId78" display="https://www.tainstruments.com/" xr:uid="{D62FBFE1-EF27-47DB-9B22-244E28881BB5}"/>
    <hyperlink ref="AE126" r:id="rId79" display="https://www.tainstruments.com/" xr:uid="{96E7112F-E018-4C99-9026-C8F2F0E7CF16}"/>
    <hyperlink ref="AE119" r:id="rId80" display="https://www.titanaes.com/" xr:uid="{5D27E453-C748-4D6A-9C0C-2E79BA2670E8}"/>
    <hyperlink ref="AE129" r:id="rId81" display="https://xerionbattery.com/" xr:uid="{962BA9F4-8FFC-4547-88D1-F8C21A9D2B93}"/>
    <hyperlink ref="AH27" r:id="rId82" xr:uid="{ADFFFC98-C595-4369-82E2-6DFAE801A600}"/>
    <hyperlink ref="AH9" r:id="rId83" xr:uid="{5A7FFC35-0932-4FB3-8CA3-1E2067EBA3EC}"/>
    <hyperlink ref="I49" r:id="rId84" xr:uid="{6688746A-A40F-4F7D-A3C0-9DB0A2489212}"/>
    <hyperlink ref="I53" r:id="rId85" xr:uid="{84C93E66-E7AB-4913-869B-62C070E08E90}"/>
    <hyperlink ref="V59" r:id="rId86" xr:uid="{1090327D-053A-43AD-B246-030522C71EFC}"/>
    <hyperlink ref="I66" r:id="rId87" xr:uid="{BC78D959-9130-4E00-8FD5-FCC230B71CE8}"/>
    <hyperlink ref="I81" r:id="rId88" xr:uid="{28DC715C-A156-4535-B7A2-93A42D45897A}"/>
    <hyperlink ref="AB85" r:id="rId89" xr:uid="{604DE166-BB2E-4327-9AD6-FC6C97E0E536}"/>
    <hyperlink ref="V86" r:id="rId90" xr:uid="{90A11F86-8CA4-4B17-B1E4-8200B545BDE0}"/>
    <hyperlink ref="I87" r:id="rId91" xr:uid="{5E938F42-AA77-4A5E-B9A8-34732E32DE45}"/>
    <hyperlink ref="I102" r:id="rId92" xr:uid="{C8853B71-9FD6-4F52-8A2C-79DA5F914AD8}"/>
    <hyperlink ref="V107" r:id="rId93" xr:uid="{11181DFA-645A-47E6-A848-F4351F74FB5B}"/>
    <hyperlink ref="I110" r:id="rId94" xr:uid="{30727DD7-5B1F-4524-B2E6-B7A918C20F50}"/>
    <hyperlink ref="I109" r:id="rId95" xr:uid="{A79A0BCD-AA62-4D7C-9AF7-CCFCCD322F73}"/>
    <hyperlink ref="I115" r:id="rId96" xr:uid="{A13366DB-908F-4DCC-A076-79076ADF7B6D}"/>
    <hyperlink ref="I116" r:id="rId97" xr:uid="{B87ED6E4-28A8-4B8C-908B-8F88DA8C01B4}"/>
    <hyperlink ref="I119" r:id="rId98" xr:uid="{3FCFD491-C5C7-4589-8E13-4124F4D39B59}"/>
    <hyperlink ref="V129" r:id="rId99" xr:uid="{52264E88-EEB8-4C20-81F1-051F436266CA}"/>
    <hyperlink ref="I3" r:id="rId100" xr:uid="{78E8C233-9FE6-4EA0-AC59-F77C23671583}"/>
    <hyperlink ref="V3" r:id="rId101" xr:uid="{FA078763-108D-456D-85A0-9F012D038F61}"/>
    <hyperlink ref="V47" r:id="rId102" xr:uid="{7DAF2946-D068-44A9-9968-77D8AC6B29BA}"/>
    <hyperlink ref="I47" r:id="rId103" xr:uid="{F93A4062-CAD0-40D5-AE5E-BA196860D0B3}"/>
    <hyperlink ref="I128" r:id="rId104" xr:uid="{7EA2919E-E17A-4856-ABA3-CAF96F030A3D}"/>
    <hyperlink ref="V128" r:id="rId105" xr:uid="{33D5BC6C-2F6D-4D7A-8939-0B431C2AC8AD}"/>
    <hyperlink ref="AE128" r:id="rId106" xr:uid="{2E1C76F5-234B-4ADD-B65F-4451493230FD}"/>
    <hyperlink ref="I15" r:id="rId107" xr:uid="{4F7BA8CE-4254-46C1-89A1-B8AB0359D7D6}"/>
    <hyperlink ref="AE15" r:id="rId108" xr:uid="{3B915228-5450-47B3-80DD-A18BDFBDBFD4}"/>
    <hyperlink ref="V15" r:id="rId109" xr:uid="{7C563EF5-9B1B-4B73-835D-DA87C26C6587}"/>
    <hyperlink ref="I46" r:id="rId110" xr:uid="{52399937-464C-4F96-A323-5F1434D4A81D}"/>
    <hyperlink ref="V46" r:id="rId111" xr:uid="{5B258980-4F01-406D-A21E-75B5B72F1E88}"/>
    <hyperlink ref="V121" r:id="rId112" xr:uid="{F4B81529-0302-476B-9F05-704DAB714963}"/>
    <hyperlink ref="V117" r:id="rId113" xr:uid="{818B7539-B686-4CEA-97C2-9CA875152BC1}"/>
    <hyperlink ref="AE103" r:id="rId114" display="https://www.schenckprocess.com/" xr:uid="{DB7CBAEB-2702-4AF2-BBA9-E0B7A690880F}"/>
    <hyperlink ref="AE104" r:id="rId115" display="https://www.schenckprocess.com/" xr:uid="{CC649DFE-CF23-47EC-90CD-55F7E9C2A14E}"/>
    <hyperlink ref="I103" r:id="rId116" display="https://gcc02.safelinks.protection.outlook.com/?url=https%3A%2F%2Fwww.qlar.com%2F&amp;data=05%7C02%7CSara.Dunn%40nrel.gov%7Caf6061286c2a4e8a455008dc97978877%7Ca0f29d7e28cd4f5484427885aee7c080%7C0%7C0%7C638551924304767260%7CUnknown%7CTWFpbGZsb3d8eyJWIjoiMC4wLjAwMDAiLCJQIjoiV2luMzIiLCJBTiI6Ik1haWwiLCJXVCI6Mn0%3D%7C0%7C%7C%7C&amp;sdata=1dJtVFCpFCJcd96otvr%2FiCAOSvYuMx50RbaH92r4dLI%3D&amp;reserved=0" xr:uid="{491059A5-28E0-4E17-A490-C176CE246F42}"/>
    <hyperlink ref="I104" r:id="rId117" display="https://gcc02.safelinks.protection.outlook.com/?url=https%3A%2F%2Fwww.qlar.com%2F&amp;data=05%7C02%7CSara.Dunn%40nrel.gov%7Caf6061286c2a4e8a455008dc97978877%7Ca0f29d7e28cd4f5484427885aee7c080%7C0%7C0%7C638551924304767260%7CUnknown%7CTWFpbGZsb3d8eyJWIjoiMC4wLjAwMDAiLCJQIjoiV2luMzIiLCJBTiI6Ik1haWwiLCJXVCI6Mn0%3D%7C0%7C%7C%7C&amp;sdata=1dJtVFCpFCJcd96otvr%2FiCAOSvYuMx50RbaH92r4dLI%3D&amp;reserved=0" xr:uid="{0CDEE228-3E42-4F2C-8D8D-F42054D0930B}"/>
    <hyperlink ref="V104" r:id="rId118" xr:uid="{1004359C-5716-4D57-94E8-9E604CD110AA}"/>
    <hyperlink ref="V103" r:id="rId119" display="https://gcc02.safelinks.protection.outlook.com/?url=https%3A%2F%2Fwww.qlar.com%2F&amp;data=05%7C02%7CSara.Dunn%40nrel.gov%7Caf6061286c2a4e8a455008dc97978877%7Ca0f29d7e28cd4f5484427885aee7c080%7C0%7C0%7C638551924304767260%7CUnknown%7CTWFpbGZsb3d8eyJWIjoiMC4wLjAwMDAiLCJQIjoiV2luMzIiLCJBTiI6Ik1haWwiLCJXVCI6Mn0%3D%7C0%7C%7C%7C&amp;sdata=1dJtVFCpFCJcd96otvr%2FiCAOSvYuMx50RbaH92r4dLI%3D&amp;reserved=0" xr:uid="{5695735E-BD3B-4BA5-8AAD-BC93CA82B98F}"/>
    <hyperlink ref="AE55" r:id="rId120" display="https://gcc02.safelinks.protection.outlook.com/?url=https%3A%2F%2Fiac-intl.com%2Findustries-served%2Fbattery-manufacturing-storage%2F&amp;data=05%7C02%7CSara.Dunn%40nrel.gov%7Caf6061286c2a4e8a455008dc97978877%7Ca0f29d7e28cd4f5484427885aee7c080%7C0%7C0%7C638551924304819157%7CUnknown%7CTWFpbGZsb3d8eyJWIjoiMC4wLjAwMDAiLCJQIjoiV2luMzIiLCJBTiI6Ik1haWwiLCJXVCI6Mn0%3D%7C0%7C%7C%7C&amp;sdata=hJgGzEqATylNtUI9fOVcaf9o0M06NguT%2BjNJpl1YOJQ%3D&amp;reserved=0" xr:uid="{19B4124C-DD4F-4B0D-86EF-1BC17B67DC6C}"/>
    <hyperlink ref="I55" r:id="rId121" xr:uid="{C960DCFA-8870-4D47-9FFC-E43F2AA2BAEA}"/>
    <hyperlink ref="V55" r:id="rId122" xr:uid="{8CE6E2E9-7153-44A1-9061-0E613520EA03}"/>
    <hyperlink ref="I122" r:id="rId123" xr:uid="{3DEFAF04-7670-4560-A372-752B04BA1F55}"/>
    <hyperlink ref="V122" r:id="rId124" xr:uid="{D2CE4849-2001-4CDD-BEAE-89A309447DBF}"/>
    <hyperlink ref="AB122" r:id="rId125" xr:uid="{D2751BC9-C1AD-4328-9590-E738B5F47A67}"/>
    <hyperlink ref="V77" r:id="rId126" xr:uid="{A6B87AFD-C612-466F-A489-EA243FDB3A51}"/>
    <hyperlink ref="I120" r:id="rId127" xr:uid="{DF1577DF-CB48-4592-85FB-8ADB161CFE3E}"/>
    <hyperlink ref="V120" r:id="rId128" xr:uid="{FFE578B3-01D3-4E3C-B759-341208190940}"/>
    <hyperlink ref="AB120" r:id="rId129" xr:uid="{557E305E-EE52-4748-9A6A-7ACBF0168195}"/>
    <hyperlink ref="AE120" r:id="rId130" xr:uid="{C8C8F057-9729-430F-AAC7-8E5E710F45D2}"/>
    <hyperlink ref="I89" r:id="rId131" xr:uid="{1B48C970-4A3E-4452-BC90-49EB5E635B9A}"/>
    <hyperlink ref="V89" r:id="rId132" xr:uid="{32379596-B2A8-48DA-BEEE-CE08322580E6}"/>
    <hyperlink ref="AB89" r:id="rId133" xr:uid="{75E2D540-7C1B-4D46-9590-124AD22D304E}"/>
    <hyperlink ref="AE89" r:id="rId134" xr:uid="{E8EAD82C-E90E-415B-8BF5-F888D4F933ED}"/>
    <hyperlink ref="AH60" r:id="rId135" xr:uid="{8D669EB8-BCDA-42C2-B8DC-7234E401DC87}"/>
    <hyperlink ref="I60" r:id="rId136" xr:uid="{E208C01D-6249-4483-8FC2-78AB1F96C75D}"/>
    <hyperlink ref="V60" r:id="rId137" xr:uid="{FA6263E6-601C-4293-AF4D-1F061403150D}"/>
    <hyperlink ref="I111" r:id="rId138" xr:uid="{C69A3A0C-D8FA-E347-849C-37F823DF8B4E}"/>
    <hyperlink ref="AE77" r:id="rId139" xr:uid="{FB2AA5CA-A157-434E-B066-A3D0EDE0CD93}"/>
    <hyperlink ref="AE130" r:id="rId140" display="https://gcc02.safelinks.protection.outlook.com/?url=https%3A%2F%2Fwww.wgyates.com%2F&amp;data=05%7C02%7CSara.Dunn%40nrel.gov%7Caf6061286c2a4e8a455008dc97978877%7Ca0f29d7e28cd4f5484427885aee7c080%7C0%7C0%7C638551924304834554%7CUnknown%7CTWFpbGZsb3d8eyJWIjoiMC4wLjAwMDAiLCJQIjoiV2luMzIiLCJBTiI6Ik1haWwiLCJXVCI6Mn0%3D%7C0%7C%7C%7C&amp;sdata=r6kbI2Ht7c8zYdxDhMsN4PE9taeg0TY81nkN9fNFw1g%3D&amp;reserved=0" xr:uid="{2B87FEDA-D782-D449-BB28-FB42B4C7B227}"/>
    <hyperlink ref="V130" r:id="rId141" display="https://gcc02.safelinks.protection.outlook.com/?url=https%3A%2F%2Fwww.wgyates.com%2F&amp;data=05%7C02%7CSara.Dunn%40nrel.gov%7Caf6061286c2a4e8a455008dc97978877%7Ca0f29d7e28cd4f5484427885aee7c080%7C0%7C0%7C638551924304834554%7CUnknown%7CTWFpbGZsb3d8eyJWIjoiMC4wLjAwMDAiLCJQIjoiV2luMzIiLCJBTiI6Ik1haWwiLCJXVCI6Mn0%3D%7C0%7C%7C%7C&amp;sdata=r6kbI2Ht7c8zYdxDhMsN4PE9taeg0TY81nkN9fNFw1g%3D&amp;reserved=0" xr:uid="{7566CAA7-2604-EE4C-B294-B4FFF086B78A}"/>
    <hyperlink ref="I130" r:id="rId142" display="https://gcc02.safelinks.protection.outlook.com/?url=https%3A%2F%2Fwww.wgyates.com%2F&amp;data=05%7C02%7CSara.Dunn%40nrel.gov%7Caf6061286c2a4e8a455008dc97978877%7Ca0f29d7e28cd4f5484427885aee7c080%7C0%7C0%7C638551924304834554%7CUnknown%7CTWFpbGZsb3d8eyJWIjoiMC4wLjAwMDAiLCJQIjoiV2luMzIiLCJBTiI6Ik1haWwiLCJXVCI6Mn0%3D%7C0%7C%7C%7C&amp;sdata=r6kbI2Ht7c8zYdxDhMsN4PE9taeg0TY81nkN9fNFw1g%3D&amp;reserved=0" xr:uid="{4D24ECAB-A902-F64A-AE1D-E3ED01A5E1EF}"/>
    <hyperlink ref="AB130" r:id="rId143" xr:uid="{88A1D040-B6B8-444F-B7E1-7488B0FCD30A}"/>
    <hyperlink ref="V45" r:id="rId144" display="https://gcc02.safelinks.protection.outlook.com/?url=https%3A%2F%2Fwww.festo.com%2Fus%2Fen%2F&amp;data=05%7C02%7CSara.Dunn%40nrel.gov%7Caf6061286c2a4e8a455008dc97978877%7Ca0f29d7e28cd4f5484427885aee7c080%7C0%7C0%7C638551924304947107%7CUnknown%7CTWFpbGZsb3d8eyJWIjoiMC4wLjAwMDAiLCJQIjoiV2luMzIiLCJBTiI6Ik1haWwiLCJXVCI6Mn0%3D%7C0%7C%7C%7C&amp;sdata=QLBWHscK3SagBuCyXHbs0mIack3AWalWZriG1WPvtM8%3D&amp;reserved=0" xr:uid="{BEF7D8A7-29C9-CD4C-BE99-C1243FF722C5}"/>
    <hyperlink ref="I106" r:id="rId145" xr:uid="{EACDBF3C-A243-224A-9AA4-B5C1098D3EFE}"/>
    <hyperlink ref="V106" r:id="rId146" xr:uid="{B45817F5-9B1B-FE42-978B-76BC4B9C9042}"/>
    <hyperlink ref="AB106" r:id="rId147" xr:uid="{CAA1BEC1-EC4D-2E44-82C4-D2EFCD3E5965}"/>
    <hyperlink ref="AE106" r:id="rId148" display="https://rogerscorp.com/" xr:uid="{43A71C3B-8910-2141-AAF8-0A2F6A12CCBA}"/>
    <hyperlink ref="I114" r:id="rId149" xr:uid="{35EDD69E-969E-4BAD-BBF4-58E7B5B127C6}"/>
    <hyperlink ref="U114" r:id="rId150" display="https://shred-tech.com/" xr:uid="{37DF8BE3-23AC-40FC-9138-04530FDE576D}"/>
    <hyperlink ref="AB114" r:id="rId151" xr:uid="{EF8AC7DF-81A0-4C23-BE01-71A9EFF92A0F}"/>
    <hyperlink ref="AE114" r:id="rId152" xr:uid="{140AB49F-CA44-45BB-924F-EFC441DFADA3}"/>
    <hyperlink ref="V114" r:id="rId153" xr:uid="{D6252650-1BEC-4341-84AE-A5769DE5FA20}"/>
    <hyperlink ref="I118" r:id="rId154" xr:uid="{21C375A8-1304-404F-AE6B-F414D11F184B}"/>
    <hyperlink ref="I6" r:id="rId155" xr:uid="{8F0D5DFD-C7A3-481C-A7AC-A394FC635FE8}"/>
    <hyperlink ref="V6" r:id="rId156" xr:uid="{FDC9B4D1-F0A9-459B-A011-B9B5DD2BA1FD}"/>
    <hyperlink ref="AH6" r:id="rId157" xr:uid="{D94A826A-1222-49E6-8F0E-C76B672E87C4}"/>
    <hyperlink ref="I24" r:id="rId158" xr:uid="{7F20E7E3-BC0F-4B5E-9B23-13B36EF2B96A}"/>
    <hyperlink ref="V24" r:id="rId159" xr:uid="{01B94C2A-E851-4C6A-A43E-400B68C39F31}"/>
    <hyperlink ref="I123" r:id="rId160" xr:uid="{3092CE63-D2E9-4B85-9206-613140326B47}"/>
    <hyperlink ref="V123" r:id="rId161" xr:uid="{82431813-58AD-4A83-9506-B153D8144024}"/>
    <hyperlink ref="AB123" r:id="rId162" xr:uid="{F33CE9F2-9900-4FE7-ADBE-9D41A48EF4CB}"/>
    <hyperlink ref="AB72" r:id="rId163" display="https://www.maxcessintl.com/webex/, Questionairre" xr:uid="{548E657B-B118-4A1A-9C24-DE63D46B6A68}"/>
    <hyperlink ref="AH72" r:id="rId164" xr:uid="{AB7120E5-754D-4B4B-9776-D9397078FF25}"/>
    <hyperlink ref="I71" r:id="rId165" xr:uid="{6664E7B8-EAC7-46F3-9157-5228CE92880F}"/>
    <hyperlink ref="I72" r:id="rId166" xr:uid="{56D7637B-BD65-4EAB-A3A1-A5DF9CDDD032}"/>
    <hyperlink ref="AH16" r:id="rId167" xr:uid="{EA1C418C-F4B1-4554-9D15-C5573B118745}"/>
    <hyperlink ref="I16" r:id="rId168" xr:uid="{36E4F7D2-F7D0-48B6-9BB3-225E54D29825}"/>
    <hyperlink ref="V67" r:id="rId169" xr:uid="{EB24AF75-CD8D-4F82-BA69-445A64CDFAEA}"/>
    <hyperlink ref="I67" r:id="rId170" xr:uid="{1DBF8BAF-C872-49C6-A099-B7B9E201C659}"/>
    <hyperlink ref="I68" r:id="rId171" xr:uid="{31E86DCF-9EB3-478E-98F3-847F4A520C20}"/>
    <hyperlink ref="V68" r:id="rId172" xr:uid="{0036D486-48E8-4B4D-A468-EC549AB8C5CF}"/>
    <hyperlink ref="I44" r:id="rId173" xr:uid="{9DB2F98B-0497-45A8-AC12-A6D7A20FDDB8}"/>
    <hyperlink ref="V44" r:id="rId174" xr:uid="{E074B6DD-0B28-4234-BA4F-699AC30CB815}"/>
    <hyperlink ref="AH44" r:id="rId175" xr:uid="{9E921CC6-6CFD-4A0C-86A9-D28D395CD00D}"/>
    <hyperlink ref="I131" r:id="rId176" xr:uid="{7D932C2B-DFF1-4E59-B159-381D7D834AEF}"/>
    <hyperlink ref="V131" r:id="rId177" xr:uid="{AEB8CDF4-12DC-49AE-8AFF-9631CC520791}"/>
    <hyperlink ref="AB131" r:id="rId178" xr:uid="{6DC9E3E8-12C1-4F03-941D-8BFCCA1BC5B0}"/>
    <hyperlink ref="I132" r:id="rId179" xr:uid="{35C20E5B-C3C3-4708-9426-F0A6DEA1649F}"/>
    <hyperlink ref="V132" r:id="rId180" xr:uid="{A04FF332-6D8E-47ED-9185-B7C9B09B12C1}"/>
    <hyperlink ref="I133" r:id="rId181" xr:uid="{B042094C-753D-497D-9BF9-3FD7F39D207C}"/>
    <hyperlink ref="AB132" r:id="rId182" xr:uid="{4D160609-10F2-4161-B092-5BC13FBA8D2B}"/>
    <hyperlink ref="V133" r:id="rId183" xr:uid="{5A0DD51E-9AC4-47EE-B0FB-FD6684CBC7F9}"/>
    <hyperlink ref="AB133" r:id="rId184" xr:uid="{073F4BE9-63C1-4A1E-BF02-A3E040A1C7E2}"/>
    <hyperlink ref="V134" r:id="rId185" xr:uid="{E2FD3514-C189-4880-B1B9-8EF9158AA53A}"/>
    <hyperlink ref="AB134" r:id="rId186" xr:uid="{DF9518AA-D5AC-47E5-8062-38DD73BDAE04}"/>
    <hyperlink ref="I134" r:id="rId187" xr:uid="{037448CB-67B0-45B3-BE77-22296282AFC6}"/>
    <hyperlink ref="I135" r:id="rId188" xr:uid="{E5B5590D-4734-4F05-B0D8-40551DC72E76}"/>
    <hyperlink ref="AB135" r:id="rId189" xr:uid="{7F0449A8-C978-44FD-B18C-D71739763059}"/>
    <hyperlink ref="I136" r:id="rId190" xr:uid="{E10B3291-72FF-4454-97D0-C4040E4E870F}"/>
  </hyperlinks>
  <pageMargins left="0.7" right="0.7" top="0.75" bottom="0.75" header="0.3" footer="0.3"/>
  <pageSetup orientation="portrait" r:id="rId191"/>
  <legacyDrawing r:id="rId192"/>
  <tableParts count="1">
    <tablePart r:id="rId193"/>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A9449-C62D-4129-90FA-EEC5F1FA8FDF}">
  <sheetPr codeName="Sheet16">
    <tabColor theme="5" tint="0.59999389629810485"/>
  </sheetPr>
  <dimension ref="A1:AH529"/>
  <sheetViews>
    <sheetView zoomScale="140" zoomScaleNormal="140" workbookViewId="0">
      <pane xSplit="4" ySplit="1" topLeftCell="R120" activePane="bottomRight" state="frozen"/>
      <selection pane="topRight" activeCell="E1" sqref="E1"/>
      <selection pane="bottomLeft" activeCell="A2" sqref="A2"/>
      <selection pane="bottomRight" activeCell="D121" sqref="D121"/>
    </sheetView>
  </sheetViews>
  <sheetFormatPr defaultColWidth="8.7109375" defaultRowHeight="15"/>
  <cols>
    <col min="1" max="1" width="5.7109375" style="61" customWidth="1"/>
    <col min="2" max="2" width="11.42578125" style="47" customWidth="1"/>
    <col min="3" max="3" width="9.42578125" style="47" customWidth="1"/>
    <col min="4" max="4" width="25.28515625" style="7" customWidth="1"/>
    <col min="5" max="5" width="14.140625" style="47" customWidth="1"/>
    <col min="6" max="7" width="14.140625" style="7" customWidth="1"/>
    <col min="8" max="8" width="26" style="7" customWidth="1"/>
    <col min="9" max="9" width="17.42578125" style="6" customWidth="1"/>
    <col min="10" max="10" width="20.7109375" style="7" customWidth="1"/>
    <col min="11" max="11" width="17.140625" style="7" customWidth="1"/>
    <col min="12" max="12" width="10.7109375" style="47" customWidth="1"/>
    <col min="13" max="13" width="8.7109375" style="47" customWidth="1"/>
    <col min="14" max="14" width="10.140625" style="47" customWidth="1"/>
    <col min="15" max="15" width="13.28515625" style="47" customWidth="1"/>
    <col min="16" max="16" width="11.140625" style="7" customWidth="1"/>
    <col min="17" max="17" width="12.140625" style="7" customWidth="1"/>
    <col min="18" max="18" width="11" style="60" customWidth="1"/>
    <col min="19" max="19" width="15.28515625" style="18" customWidth="1"/>
    <col min="20" max="20" width="20.7109375" style="18" customWidth="1"/>
    <col min="21" max="21" width="14.42578125" style="11" customWidth="1"/>
    <col min="22" max="22" width="8.7109375" style="58"/>
    <col min="23" max="23" width="11.42578125" style="47" customWidth="1"/>
    <col min="24" max="24" width="10.42578125" style="7" customWidth="1"/>
    <col min="25" max="25" width="12.42578125" style="48" customWidth="1"/>
    <col min="26" max="26" width="52.7109375" style="7" customWidth="1"/>
    <col min="27" max="27" width="29.28515625" style="7" customWidth="1"/>
    <col min="28" max="28" width="36.42578125" style="7" customWidth="1"/>
    <col min="29" max="29" width="14.42578125" style="7" customWidth="1"/>
    <col min="30" max="30" width="16" style="7" customWidth="1"/>
    <col min="31" max="31" width="14.7109375" style="7" customWidth="1"/>
    <col min="32" max="32" width="25.140625" style="7" customWidth="1"/>
    <col min="33" max="33" width="17.140625" style="7" customWidth="1"/>
    <col min="34" max="34" width="34.28515625" style="7" customWidth="1"/>
    <col min="35" max="16384" width="8.7109375" style="7"/>
  </cols>
  <sheetData>
    <row r="1" spans="1:34" s="45" customFormat="1" ht="45">
      <c r="A1" s="110" t="s">
        <v>113</v>
      </c>
      <c r="B1" s="111" t="s">
        <v>135</v>
      </c>
      <c r="C1" s="111" t="s">
        <v>4</v>
      </c>
      <c r="D1" s="111" t="s">
        <v>112</v>
      </c>
      <c r="E1" s="111" t="s">
        <v>136</v>
      </c>
      <c r="F1" s="111" t="s">
        <v>116</v>
      </c>
      <c r="G1" s="111" t="s">
        <v>137</v>
      </c>
      <c r="H1" s="111" t="s">
        <v>133</v>
      </c>
      <c r="I1" s="111" t="s">
        <v>138</v>
      </c>
      <c r="J1" s="111" t="s">
        <v>139</v>
      </c>
      <c r="K1" s="111" t="s">
        <v>117</v>
      </c>
      <c r="L1" s="111" t="s">
        <v>118</v>
      </c>
      <c r="M1" s="111" t="s">
        <v>119</v>
      </c>
      <c r="N1" s="111" t="s">
        <v>140</v>
      </c>
      <c r="O1" s="111" t="s">
        <v>141</v>
      </c>
      <c r="P1" s="111" t="s">
        <v>142</v>
      </c>
      <c r="Q1" s="115" t="s">
        <v>143</v>
      </c>
      <c r="R1" s="115" t="s">
        <v>144</v>
      </c>
      <c r="S1" s="111" t="s">
        <v>146</v>
      </c>
      <c r="T1" s="111" t="s">
        <v>147</v>
      </c>
      <c r="U1" s="111" t="s">
        <v>148</v>
      </c>
      <c r="V1" s="111" t="s">
        <v>149</v>
      </c>
      <c r="W1" s="111" t="s">
        <v>150</v>
      </c>
      <c r="X1" s="111" t="s">
        <v>151</v>
      </c>
      <c r="Y1" s="116" t="s">
        <v>152</v>
      </c>
      <c r="Z1" s="111" t="s">
        <v>153</v>
      </c>
      <c r="AA1" s="111" t="s">
        <v>156</v>
      </c>
      <c r="AB1" s="202" t="s">
        <v>154</v>
      </c>
      <c r="AC1" s="202" t="s">
        <v>160</v>
      </c>
      <c r="AD1" s="202" t="s">
        <v>155</v>
      </c>
      <c r="AE1" s="111" t="s">
        <v>157</v>
      </c>
      <c r="AF1" s="111" t="s">
        <v>158</v>
      </c>
      <c r="AG1" s="111" t="s">
        <v>159</v>
      </c>
      <c r="AH1" s="111" t="s">
        <v>6601</v>
      </c>
    </row>
    <row r="2" spans="1:34" s="430" customFormat="1" ht="90">
      <c r="A2" s="61">
        <v>9001</v>
      </c>
      <c r="B2" s="47" t="s">
        <v>176</v>
      </c>
      <c r="C2" s="47" t="s">
        <v>4897</v>
      </c>
      <c r="D2" s="65" t="s">
        <v>749</v>
      </c>
      <c r="E2" s="47" t="s">
        <v>178</v>
      </c>
      <c r="F2" s="65" t="s">
        <v>4898</v>
      </c>
      <c r="G2" s="65" t="s">
        <v>4903</v>
      </c>
      <c r="H2" s="65" t="s">
        <v>4904</v>
      </c>
      <c r="I2" s="65" t="s">
        <v>4905</v>
      </c>
      <c r="J2" s="65" t="s">
        <v>754</v>
      </c>
      <c r="K2" s="65" t="s">
        <v>755</v>
      </c>
      <c r="L2" s="47" t="s">
        <v>756</v>
      </c>
      <c r="M2" s="47" t="s">
        <v>5</v>
      </c>
      <c r="N2" s="142" t="s">
        <v>757</v>
      </c>
      <c r="O2" s="47" t="s">
        <v>758</v>
      </c>
      <c r="P2" s="90">
        <v>42.718565880453497</v>
      </c>
      <c r="Q2" s="90">
        <v>-71.114521729456996</v>
      </c>
      <c r="R2" s="189">
        <v>11</v>
      </c>
      <c r="S2" s="65" t="s">
        <v>749</v>
      </c>
      <c r="T2" s="65" t="s">
        <v>753</v>
      </c>
      <c r="U2" s="65" t="s">
        <v>755</v>
      </c>
      <c r="V2" s="47" t="s">
        <v>756</v>
      </c>
      <c r="W2" s="47" t="s">
        <v>5</v>
      </c>
      <c r="X2" s="142" t="s">
        <v>174</v>
      </c>
      <c r="Y2" s="59">
        <v>44443</v>
      </c>
      <c r="Z2" s="65" t="s">
        <v>4902</v>
      </c>
      <c r="AA2" s="65"/>
      <c r="AB2" s="1" t="s">
        <v>762</v>
      </c>
      <c r="AC2" s="65"/>
      <c r="AD2" s="65">
        <f t="shared" ref="AD2:AD33" si="0">IF(LEN(TRIM(AB2))=0,0,LEN(TRIM(AB2))-LEN(SUBSTITUTE(AB2," ",""))+1)</f>
        <v>25</v>
      </c>
      <c r="AE2" s="65"/>
      <c r="AF2" s="65"/>
      <c r="AG2" s="65"/>
      <c r="AH2" s="429"/>
    </row>
    <row r="3" spans="1:34" s="430" customFormat="1" ht="110.25" customHeight="1">
      <c r="A3" s="61">
        <v>9002</v>
      </c>
      <c r="B3" s="47" t="s">
        <v>176</v>
      </c>
      <c r="C3" s="47" t="s">
        <v>4897</v>
      </c>
      <c r="D3" s="65" t="s">
        <v>749</v>
      </c>
      <c r="E3" s="47" t="s">
        <v>178</v>
      </c>
      <c r="F3" s="65" t="s">
        <v>4898</v>
      </c>
      <c r="G3" s="65" t="s">
        <v>4899</v>
      </c>
      <c r="H3" s="65" t="s">
        <v>4900</v>
      </c>
      <c r="I3" s="65" t="s">
        <v>4901</v>
      </c>
      <c r="J3" s="65" t="s">
        <v>754</v>
      </c>
      <c r="K3" s="65" t="s">
        <v>755</v>
      </c>
      <c r="L3" s="47" t="s">
        <v>756</v>
      </c>
      <c r="M3" s="47" t="s">
        <v>5</v>
      </c>
      <c r="N3" s="142" t="s">
        <v>757</v>
      </c>
      <c r="O3" s="47" t="s">
        <v>758</v>
      </c>
      <c r="P3" s="90">
        <v>42.718565880453497</v>
      </c>
      <c r="Q3" s="90">
        <v>-71.114521729456996</v>
      </c>
      <c r="R3" s="189">
        <v>11</v>
      </c>
      <c r="S3" s="65" t="s">
        <v>749</v>
      </c>
      <c r="T3" s="65" t="s">
        <v>753</v>
      </c>
      <c r="U3" s="65" t="s">
        <v>755</v>
      </c>
      <c r="V3" s="47" t="s">
        <v>756</v>
      </c>
      <c r="W3" s="47" t="s">
        <v>5</v>
      </c>
      <c r="X3" s="142" t="s">
        <v>174</v>
      </c>
      <c r="Y3" s="59">
        <v>44773</v>
      </c>
      <c r="Z3" s="65" t="s">
        <v>4902</v>
      </c>
      <c r="AA3" s="65"/>
      <c r="AB3" s="1" t="s">
        <v>762</v>
      </c>
      <c r="AC3" s="65"/>
      <c r="AD3" s="65">
        <f t="shared" si="0"/>
        <v>25</v>
      </c>
      <c r="AE3" s="65"/>
      <c r="AF3" s="65"/>
      <c r="AG3" s="65"/>
      <c r="AH3" s="429"/>
    </row>
    <row r="4" spans="1:34" ht="105">
      <c r="A4" s="61">
        <v>9003</v>
      </c>
      <c r="B4" s="47" t="s">
        <v>176</v>
      </c>
      <c r="C4" s="47" t="s">
        <v>4897</v>
      </c>
      <c r="D4" s="65" t="s">
        <v>1579</v>
      </c>
      <c r="E4" s="47" t="s">
        <v>166</v>
      </c>
      <c r="F4" s="65" t="s">
        <v>1580</v>
      </c>
      <c r="G4" s="65" t="s">
        <v>4906</v>
      </c>
      <c r="H4" s="65" t="s">
        <v>4907</v>
      </c>
      <c r="I4" s="65" t="s">
        <v>1581</v>
      </c>
      <c r="J4" s="65" t="s">
        <v>918</v>
      </c>
      <c r="K4" s="65" t="s">
        <v>919</v>
      </c>
      <c r="L4" s="47" t="s">
        <v>444</v>
      </c>
      <c r="M4" s="47" t="s">
        <v>5</v>
      </c>
      <c r="N4" s="47">
        <v>48377</v>
      </c>
      <c r="O4" s="47" t="s">
        <v>1582</v>
      </c>
      <c r="P4" s="90">
        <v>42.490551826460603</v>
      </c>
      <c r="Q4" s="90">
        <v>-83.487059742135301</v>
      </c>
      <c r="R4" s="189"/>
      <c r="S4" s="65" t="s">
        <v>1583</v>
      </c>
      <c r="T4" s="65" t="s">
        <v>1581</v>
      </c>
      <c r="U4" s="65" t="s">
        <v>1584</v>
      </c>
      <c r="V4" s="47" t="s">
        <v>1585</v>
      </c>
      <c r="W4" s="47" t="s">
        <v>1138</v>
      </c>
      <c r="X4" s="142" t="s">
        <v>174</v>
      </c>
      <c r="Y4" s="59">
        <v>44434</v>
      </c>
      <c r="Z4" s="65" t="s">
        <v>4908</v>
      </c>
      <c r="AB4" s="333" t="s">
        <v>4909</v>
      </c>
      <c r="AC4" s="65"/>
      <c r="AD4" s="65">
        <f t="shared" si="0"/>
        <v>30</v>
      </c>
      <c r="AE4" s="65"/>
      <c r="AF4" s="65"/>
      <c r="AG4" s="65"/>
      <c r="AH4" s="65"/>
    </row>
    <row r="5" spans="1:34" ht="105">
      <c r="A5" s="61">
        <v>9004</v>
      </c>
      <c r="B5" s="47" t="s">
        <v>176</v>
      </c>
      <c r="C5" s="47" t="s">
        <v>4897</v>
      </c>
      <c r="D5" s="65" t="s">
        <v>1579</v>
      </c>
      <c r="E5" s="47" t="s">
        <v>166</v>
      </c>
      <c r="F5" s="65" t="s">
        <v>4910</v>
      </c>
      <c r="G5" s="65" t="s">
        <v>4899</v>
      </c>
      <c r="H5" s="65" t="s">
        <v>4907</v>
      </c>
      <c r="I5" s="65" t="s">
        <v>1581</v>
      </c>
      <c r="J5" s="65" t="s">
        <v>4911</v>
      </c>
      <c r="K5" s="65" t="s">
        <v>4912</v>
      </c>
      <c r="L5" s="47" t="s">
        <v>756</v>
      </c>
      <c r="M5" s="47" t="s">
        <v>5</v>
      </c>
      <c r="N5" s="47">
        <v>1748</v>
      </c>
      <c r="O5" s="47" t="s">
        <v>4913</v>
      </c>
      <c r="P5" s="90">
        <v>42.198856967624401</v>
      </c>
      <c r="Q5" s="90">
        <v>-71.544692086579502</v>
      </c>
      <c r="R5" s="189"/>
      <c r="S5" s="65" t="s">
        <v>1583</v>
      </c>
      <c r="T5" s="65" t="s">
        <v>1581</v>
      </c>
      <c r="U5" s="65" t="s">
        <v>1584</v>
      </c>
      <c r="V5" s="47" t="s">
        <v>1585</v>
      </c>
      <c r="W5" s="47" t="s">
        <v>1138</v>
      </c>
      <c r="X5" s="142"/>
      <c r="Y5" s="59"/>
      <c r="Z5" s="65" t="s">
        <v>4908</v>
      </c>
      <c r="AA5" s="65"/>
      <c r="AB5" s="333" t="s">
        <v>4909</v>
      </c>
      <c r="AC5" s="65"/>
      <c r="AD5" s="65">
        <f t="shared" si="0"/>
        <v>30</v>
      </c>
      <c r="AE5" s="65"/>
      <c r="AF5" s="65"/>
      <c r="AG5" s="65"/>
      <c r="AH5" s="65"/>
    </row>
    <row r="6" spans="1:34" ht="105">
      <c r="A6" s="61">
        <v>9005</v>
      </c>
      <c r="B6" s="47" t="s">
        <v>176</v>
      </c>
      <c r="C6" s="47" t="s">
        <v>4897</v>
      </c>
      <c r="D6" s="65" t="s">
        <v>1579</v>
      </c>
      <c r="E6" s="47" t="s">
        <v>166</v>
      </c>
      <c r="F6" s="65" t="s">
        <v>4914</v>
      </c>
      <c r="G6" s="65" t="s">
        <v>4899</v>
      </c>
      <c r="H6" s="65" t="s">
        <v>4907</v>
      </c>
      <c r="I6" s="65" t="s">
        <v>1581</v>
      </c>
      <c r="J6" s="65" t="s">
        <v>4915</v>
      </c>
      <c r="K6" s="65" t="s">
        <v>4916</v>
      </c>
      <c r="L6" s="47" t="s">
        <v>756</v>
      </c>
      <c r="M6" s="47" t="s">
        <v>5</v>
      </c>
      <c r="N6" s="47">
        <v>2451</v>
      </c>
      <c r="O6" s="47" t="s">
        <v>4917</v>
      </c>
      <c r="P6" s="90">
        <v>42.391967302596697</v>
      </c>
      <c r="Q6" s="90">
        <v>-71.268778486319505</v>
      </c>
      <c r="R6" s="189"/>
      <c r="S6" s="65" t="s">
        <v>1583</v>
      </c>
      <c r="T6" s="65" t="s">
        <v>1581</v>
      </c>
      <c r="U6" s="65" t="s">
        <v>1584</v>
      </c>
      <c r="V6" s="47" t="s">
        <v>1585</v>
      </c>
      <c r="W6" s="47" t="s">
        <v>1138</v>
      </c>
      <c r="X6" s="142"/>
      <c r="Y6" s="59"/>
      <c r="Z6" s="65" t="s">
        <v>4908</v>
      </c>
      <c r="AA6" s="65"/>
      <c r="AB6" s="1" t="s">
        <v>4909</v>
      </c>
      <c r="AC6" s="65"/>
      <c r="AD6" s="65">
        <f t="shared" si="0"/>
        <v>30</v>
      </c>
      <c r="AE6" s="65"/>
      <c r="AF6" s="65"/>
      <c r="AG6" s="65"/>
      <c r="AH6" s="65"/>
    </row>
    <row r="7" spans="1:34" ht="75">
      <c r="A7" s="61">
        <v>9006</v>
      </c>
      <c r="B7" s="47" t="s">
        <v>176</v>
      </c>
      <c r="C7" s="47" t="s">
        <v>4897</v>
      </c>
      <c r="D7" s="65" t="s">
        <v>4918</v>
      </c>
      <c r="E7" s="47" t="s">
        <v>166</v>
      </c>
      <c r="F7" s="65" t="s">
        <v>4918</v>
      </c>
      <c r="G7" s="65" t="s">
        <v>4906</v>
      </c>
      <c r="H7" s="65" t="s">
        <v>4919</v>
      </c>
      <c r="I7" s="65" t="s">
        <v>2493</v>
      </c>
      <c r="J7" s="65" t="s">
        <v>2494</v>
      </c>
      <c r="K7" s="65" t="s">
        <v>2495</v>
      </c>
      <c r="L7" s="47" t="s">
        <v>739</v>
      </c>
      <c r="M7" s="47" t="s">
        <v>5</v>
      </c>
      <c r="N7" s="47">
        <v>80127</v>
      </c>
      <c r="O7" s="47" t="s">
        <v>2496</v>
      </c>
      <c r="P7" s="90">
        <v>39.569663367674799</v>
      </c>
      <c r="Q7" s="90">
        <v>-105.123547029684</v>
      </c>
      <c r="R7" s="200"/>
      <c r="S7" s="65" t="s">
        <v>2492</v>
      </c>
      <c r="T7" s="65" t="s">
        <v>2493</v>
      </c>
      <c r="U7" s="65" t="s">
        <v>2495</v>
      </c>
      <c r="V7" s="47" t="s">
        <v>739</v>
      </c>
      <c r="W7" s="47" t="s">
        <v>5</v>
      </c>
      <c r="X7" s="47" t="s">
        <v>174</v>
      </c>
      <c r="Y7" s="59">
        <v>44414</v>
      </c>
      <c r="Z7" s="65" t="s">
        <v>4920</v>
      </c>
      <c r="AA7" s="65"/>
      <c r="AB7" s="65" t="s">
        <v>4921</v>
      </c>
      <c r="AC7" s="65"/>
      <c r="AD7" s="65">
        <f t="shared" si="0"/>
        <v>23</v>
      </c>
      <c r="AE7" s="65"/>
      <c r="AF7" s="65"/>
      <c r="AG7" s="65"/>
      <c r="AH7" s="65"/>
    </row>
    <row r="8" spans="1:34" ht="105">
      <c r="A8" s="61">
        <v>9007</v>
      </c>
      <c r="B8" s="47" t="s">
        <v>176</v>
      </c>
      <c r="C8" s="47" t="s">
        <v>4897</v>
      </c>
      <c r="D8" s="65" t="s">
        <v>818</v>
      </c>
      <c r="E8" s="47" t="s">
        <v>178</v>
      </c>
      <c r="F8" s="7" t="s">
        <v>4922</v>
      </c>
      <c r="G8" s="65" t="s">
        <v>4903</v>
      </c>
      <c r="H8" s="65" t="s">
        <v>4923</v>
      </c>
      <c r="I8" s="18" t="s">
        <v>822</v>
      </c>
      <c r="J8" s="7" t="s">
        <v>4924</v>
      </c>
      <c r="K8" s="7" t="s">
        <v>4925</v>
      </c>
      <c r="L8" s="47" t="s">
        <v>805</v>
      </c>
      <c r="M8" s="47" t="s">
        <v>5</v>
      </c>
      <c r="N8" s="47">
        <v>29483</v>
      </c>
      <c r="O8" s="47" t="s">
        <v>4926</v>
      </c>
      <c r="P8" s="90">
        <v>33.045738706781499</v>
      </c>
      <c r="Q8" s="90">
        <v>-80.213119645096896</v>
      </c>
      <c r="R8" s="60">
        <v>110</v>
      </c>
      <c r="S8" s="65" t="s">
        <v>4927</v>
      </c>
      <c r="T8" s="65" t="s">
        <v>822</v>
      </c>
      <c r="U8" s="65" t="s">
        <v>828</v>
      </c>
      <c r="V8" s="47" t="s">
        <v>829</v>
      </c>
      <c r="W8" s="47" t="s">
        <v>5</v>
      </c>
      <c r="X8" s="47" t="s">
        <v>174</v>
      </c>
      <c r="Y8" s="59">
        <v>44801</v>
      </c>
      <c r="Z8" s="65" t="s">
        <v>4928</v>
      </c>
      <c r="AA8" s="164" t="s">
        <v>4929</v>
      </c>
      <c r="AB8" s="333" t="s">
        <v>831</v>
      </c>
      <c r="AC8" s="65"/>
      <c r="AD8" s="65">
        <f t="shared" si="0"/>
        <v>27</v>
      </c>
      <c r="AE8" s="65"/>
      <c r="AF8" s="65"/>
      <c r="AG8" s="65"/>
      <c r="AH8" s="65"/>
    </row>
    <row r="9" spans="1:34" ht="105">
      <c r="A9" s="61">
        <v>9008</v>
      </c>
      <c r="B9" s="47" t="s">
        <v>176</v>
      </c>
      <c r="C9" s="47" t="s">
        <v>4897</v>
      </c>
      <c r="D9" s="65" t="s">
        <v>2550</v>
      </c>
      <c r="E9" s="47" t="s">
        <v>178</v>
      </c>
      <c r="F9" s="65" t="s">
        <v>4930</v>
      </c>
      <c r="G9" s="65" t="s">
        <v>4906</v>
      </c>
      <c r="H9" s="65" t="s">
        <v>4931</v>
      </c>
      <c r="I9" s="65" t="s">
        <v>2551</v>
      </c>
      <c r="J9" s="65" t="s">
        <v>3717</v>
      </c>
      <c r="K9" s="65" t="s">
        <v>2553</v>
      </c>
      <c r="L9" s="47" t="s">
        <v>444</v>
      </c>
      <c r="M9" s="47" t="s">
        <v>5</v>
      </c>
      <c r="N9" s="47">
        <v>48359</v>
      </c>
      <c r="O9" s="47" t="s">
        <v>4932</v>
      </c>
      <c r="P9" s="90">
        <v>42.7266560310538</v>
      </c>
      <c r="Q9" s="90">
        <v>-83.246289582435907</v>
      </c>
      <c r="R9" s="104">
        <v>115</v>
      </c>
      <c r="S9" s="65" t="s">
        <v>2550</v>
      </c>
      <c r="T9" s="65" t="s">
        <v>2551</v>
      </c>
      <c r="U9" s="65" t="s">
        <v>2553</v>
      </c>
      <c r="V9" s="47" t="s">
        <v>444</v>
      </c>
      <c r="W9" s="47" t="s">
        <v>5</v>
      </c>
      <c r="X9" s="47" t="s">
        <v>174</v>
      </c>
      <c r="Y9" s="59">
        <v>44774</v>
      </c>
      <c r="Z9" s="65" t="s">
        <v>4933</v>
      </c>
      <c r="AA9" s="65"/>
      <c r="AB9" s="1" t="s">
        <v>4934</v>
      </c>
      <c r="AC9" s="65"/>
      <c r="AD9" s="65">
        <f t="shared" si="0"/>
        <v>9</v>
      </c>
      <c r="AE9" s="65"/>
      <c r="AF9" s="65"/>
      <c r="AG9" s="65"/>
      <c r="AH9" s="65"/>
    </row>
    <row r="10" spans="1:34" ht="60">
      <c r="A10" s="61">
        <v>9009</v>
      </c>
      <c r="B10" s="47" t="s">
        <v>201</v>
      </c>
      <c r="C10" s="47" t="s">
        <v>4897</v>
      </c>
      <c r="D10" s="65" t="s">
        <v>4252</v>
      </c>
      <c r="E10" s="47" t="s">
        <v>178</v>
      </c>
      <c r="F10" s="65" t="s">
        <v>4935</v>
      </c>
      <c r="G10" s="65" t="s">
        <v>4936</v>
      </c>
      <c r="H10" s="65" t="s">
        <v>4937</v>
      </c>
      <c r="I10" s="65" t="s">
        <v>4255</v>
      </c>
      <c r="J10" s="65"/>
      <c r="K10" s="65" t="s">
        <v>4823</v>
      </c>
      <c r="L10" s="47" t="s">
        <v>3887</v>
      </c>
      <c r="M10" s="47" t="s">
        <v>5</v>
      </c>
      <c r="O10" s="18" t="s">
        <v>4258</v>
      </c>
      <c r="P10" s="90">
        <v>35.494624161086598</v>
      </c>
      <c r="Q10" s="90">
        <v>-97.572624862383705</v>
      </c>
      <c r="R10" s="104">
        <v>20</v>
      </c>
      <c r="S10" s="65" t="s">
        <v>4252</v>
      </c>
      <c r="T10" s="65" t="s">
        <v>4255</v>
      </c>
      <c r="U10" s="65" t="s">
        <v>4259</v>
      </c>
      <c r="V10" s="47" t="s">
        <v>1365</v>
      </c>
      <c r="W10" s="47" t="s">
        <v>5</v>
      </c>
      <c r="X10" s="47" t="s">
        <v>174</v>
      </c>
      <c r="Y10" s="59">
        <v>44891</v>
      </c>
      <c r="Z10" s="65" t="s">
        <v>2962</v>
      </c>
      <c r="AA10" s="65" t="s">
        <v>4939</v>
      </c>
      <c r="AB10" s="320" t="s">
        <v>4938</v>
      </c>
      <c r="AC10" s="65"/>
      <c r="AD10" s="65">
        <f t="shared" si="0"/>
        <v>18</v>
      </c>
      <c r="AE10" s="65"/>
      <c r="AF10" s="65"/>
      <c r="AG10" s="65"/>
      <c r="AH10" s="65"/>
    </row>
    <row r="11" spans="1:34" ht="45">
      <c r="A11" s="61">
        <v>9010</v>
      </c>
      <c r="B11" s="47" t="s">
        <v>176</v>
      </c>
      <c r="C11" s="47" t="s">
        <v>4897</v>
      </c>
      <c r="D11" s="65" t="s">
        <v>1645</v>
      </c>
      <c r="E11" s="47" t="s">
        <v>166</v>
      </c>
      <c r="F11" s="65" t="s">
        <v>1645</v>
      </c>
      <c r="G11" s="65" t="s">
        <v>4903</v>
      </c>
      <c r="H11" s="65" t="s">
        <v>4940</v>
      </c>
      <c r="I11" s="65" t="s">
        <v>1647</v>
      </c>
      <c r="J11" s="65" t="s">
        <v>1648</v>
      </c>
      <c r="K11" s="65" t="s">
        <v>273</v>
      </c>
      <c r="L11" s="47" t="s">
        <v>172</v>
      </c>
      <c r="M11" s="47" t="s">
        <v>5</v>
      </c>
      <c r="N11" s="47">
        <v>92008</v>
      </c>
      <c r="O11" s="47" t="s">
        <v>1649</v>
      </c>
      <c r="P11" s="90">
        <v>33.1318085328693</v>
      </c>
      <c r="Q11" s="90">
        <v>-117.276002289274</v>
      </c>
      <c r="R11" s="128">
        <v>13</v>
      </c>
      <c r="S11" s="65" t="s">
        <v>1645</v>
      </c>
      <c r="T11" s="68" t="s">
        <v>1647</v>
      </c>
      <c r="U11" s="65" t="s">
        <v>273</v>
      </c>
      <c r="V11" s="47" t="s">
        <v>172</v>
      </c>
      <c r="W11" s="47" t="s">
        <v>5</v>
      </c>
      <c r="X11" s="47" t="s">
        <v>174</v>
      </c>
      <c r="Y11" s="59">
        <v>44773</v>
      </c>
      <c r="Z11" s="65" t="s">
        <v>2557</v>
      </c>
      <c r="AA11" s="65"/>
      <c r="AB11" s="1" t="s">
        <v>2558</v>
      </c>
      <c r="AC11" s="65"/>
      <c r="AD11" s="65">
        <f t="shared" si="0"/>
        <v>13</v>
      </c>
      <c r="AE11" s="65"/>
      <c r="AF11" s="65"/>
      <c r="AG11" s="65"/>
      <c r="AH11" s="65"/>
    </row>
    <row r="12" spans="1:34" ht="120">
      <c r="A12" s="61">
        <v>9011</v>
      </c>
      <c r="B12" s="47" t="s">
        <v>176</v>
      </c>
      <c r="C12" s="47" t="s">
        <v>4897</v>
      </c>
      <c r="D12" s="65" t="s">
        <v>4941</v>
      </c>
      <c r="E12" s="47" t="s">
        <v>178</v>
      </c>
      <c r="F12" s="65" t="s">
        <v>4941</v>
      </c>
      <c r="G12" s="65" t="s">
        <v>4942</v>
      </c>
      <c r="H12" s="65" t="s">
        <v>4943</v>
      </c>
      <c r="I12" s="65" t="s">
        <v>4944</v>
      </c>
      <c r="J12" s="65" t="s">
        <v>4945</v>
      </c>
      <c r="K12" s="65" t="s">
        <v>651</v>
      </c>
      <c r="L12" s="47" t="s">
        <v>648</v>
      </c>
      <c r="M12" s="47" t="s">
        <v>6</v>
      </c>
      <c r="N12" s="47" t="s">
        <v>4946</v>
      </c>
      <c r="O12" s="47" t="s">
        <v>4947</v>
      </c>
      <c r="P12" s="90">
        <v>49.915991181435899</v>
      </c>
      <c r="Q12" s="90">
        <v>-97.212554857834803</v>
      </c>
      <c r="R12" s="104"/>
      <c r="S12" s="65" t="s">
        <v>2590</v>
      </c>
      <c r="T12" s="65" t="s">
        <v>4944</v>
      </c>
      <c r="U12" s="65" t="s">
        <v>2567</v>
      </c>
      <c r="V12" s="47" t="s">
        <v>2568</v>
      </c>
      <c r="W12" s="47" t="s">
        <v>5</v>
      </c>
      <c r="X12" s="47" t="s">
        <v>174</v>
      </c>
      <c r="Y12" s="59">
        <v>44435</v>
      </c>
      <c r="Z12" s="65" t="s">
        <v>319</v>
      </c>
      <c r="AB12" s="1" t="s">
        <v>4948</v>
      </c>
      <c r="AC12" s="65"/>
      <c r="AD12" s="65">
        <f t="shared" si="0"/>
        <v>32</v>
      </c>
      <c r="AE12" s="65"/>
      <c r="AF12" s="65"/>
      <c r="AG12" s="65"/>
      <c r="AH12" s="65"/>
    </row>
    <row r="13" spans="1:34" ht="105">
      <c r="A13" s="61">
        <v>9012</v>
      </c>
      <c r="B13" s="47" t="s">
        <v>176</v>
      </c>
      <c r="C13" s="47" t="s">
        <v>4897</v>
      </c>
      <c r="D13" s="65" t="s">
        <v>842</v>
      </c>
      <c r="E13" s="47" t="s">
        <v>166</v>
      </c>
      <c r="F13" s="65" t="s">
        <v>843</v>
      </c>
      <c r="G13" s="65" t="s">
        <v>783</v>
      </c>
      <c r="H13" s="65" t="s">
        <v>4949</v>
      </c>
      <c r="I13" s="65" t="s">
        <v>844</v>
      </c>
      <c r="J13" s="65" t="s">
        <v>845</v>
      </c>
      <c r="K13" s="65" t="s">
        <v>846</v>
      </c>
      <c r="L13" s="58" t="s">
        <v>172</v>
      </c>
      <c r="M13" s="58" t="s">
        <v>5</v>
      </c>
      <c r="N13" s="58">
        <v>94538</v>
      </c>
      <c r="O13" s="47" t="s">
        <v>847</v>
      </c>
      <c r="P13" s="90">
        <v>37.468235725983099</v>
      </c>
      <c r="Q13" s="90">
        <v>-121.925672668253</v>
      </c>
      <c r="R13" s="106"/>
      <c r="S13" s="123" t="s">
        <v>849</v>
      </c>
      <c r="T13" s="68" t="s">
        <v>844</v>
      </c>
      <c r="U13" s="65" t="s">
        <v>846</v>
      </c>
      <c r="V13" s="47" t="s">
        <v>172</v>
      </c>
      <c r="W13" s="59" t="s">
        <v>5</v>
      </c>
      <c r="X13" s="59" t="s">
        <v>174</v>
      </c>
      <c r="Y13" s="59">
        <v>45096</v>
      </c>
      <c r="Z13" s="65" t="s">
        <v>4950</v>
      </c>
      <c r="AA13" s="65" t="s">
        <v>852</v>
      </c>
      <c r="AB13" s="1" t="s">
        <v>4951</v>
      </c>
      <c r="AC13" s="65"/>
      <c r="AD13" s="65">
        <f t="shared" si="0"/>
        <v>21</v>
      </c>
      <c r="AE13" s="65"/>
      <c r="AF13" s="65"/>
      <c r="AG13" s="65"/>
      <c r="AH13" s="65"/>
    </row>
    <row r="14" spans="1:34" ht="75">
      <c r="A14" s="61">
        <v>9013</v>
      </c>
      <c r="B14" s="47" t="s">
        <v>176</v>
      </c>
      <c r="C14" s="47" t="s">
        <v>4897</v>
      </c>
      <c r="D14" s="65" t="s">
        <v>2597</v>
      </c>
      <c r="E14" s="47" t="s">
        <v>178</v>
      </c>
      <c r="F14" s="65" t="s">
        <v>4952</v>
      </c>
      <c r="G14" s="65" t="s">
        <v>4903</v>
      </c>
      <c r="H14" s="65" t="s">
        <v>4953</v>
      </c>
      <c r="I14" t="s">
        <v>4954</v>
      </c>
      <c r="J14" s="65" t="s">
        <v>4955</v>
      </c>
      <c r="K14" s="65" t="s">
        <v>2603</v>
      </c>
      <c r="L14" s="47" t="s">
        <v>1365</v>
      </c>
      <c r="M14" s="47" t="s">
        <v>5</v>
      </c>
      <c r="N14" s="153" t="s">
        <v>4956</v>
      </c>
      <c r="O14" s="92" t="s">
        <v>4957</v>
      </c>
      <c r="P14" s="90">
        <v>40.096159480016297</v>
      </c>
      <c r="Q14" s="90">
        <v>-75.404519787216401</v>
      </c>
      <c r="R14" s="104"/>
      <c r="S14" s="68" t="s">
        <v>2597</v>
      </c>
      <c r="T14" s="68" t="s">
        <v>4958</v>
      </c>
      <c r="U14" s="68" t="s">
        <v>2603</v>
      </c>
      <c r="V14" s="58" t="s">
        <v>1365</v>
      </c>
      <c r="W14" s="58" t="s">
        <v>5</v>
      </c>
      <c r="X14" s="58" t="s">
        <v>174</v>
      </c>
      <c r="Y14" s="91">
        <v>44888</v>
      </c>
      <c r="Z14" s="65" t="s">
        <v>4959</v>
      </c>
      <c r="AA14" s="65"/>
      <c r="AB14" s="1" t="s">
        <v>4960</v>
      </c>
      <c r="AC14" s="65"/>
      <c r="AD14" s="65">
        <f t="shared" si="0"/>
        <v>24</v>
      </c>
      <c r="AE14" s="65"/>
      <c r="AF14" s="65"/>
      <c r="AG14" s="65"/>
      <c r="AH14" s="65"/>
    </row>
    <row r="15" spans="1:34" ht="90">
      <c r="A15" s="61">
        <v>9014</v>
      </c>
      <c r="B15" s="47" t="s">
        <v>176</v>
      </c>
      <c r="C15" s="47" t="s">
        <v>4897</v>
      </c>
      <c r="D15" s="65" t="s">
        <v>901</v>
      </c>
      <c r="E15" s="47" t="s">
        <v>178</v>
      </c>
      <c r="F15" s="65" t="s">
        <v>4961</v>
      </c>
      <c r="G15" s="65" t="s">
        <v>88</v>
      </c>
      <c r="H15" s="65" t="s">
        <v>4962</v>
      </c>
      <c r="I15" s="65" t="s">
        <v>4963</v>
      </c>
      <c r="J15" s="65" t="s">
        <v>918</v>
      </c>
      <c r="K15" s="65" t="s">
        <v>919</v>
      </c>
      <c r="L15" s="47" t="s">
        <v>444</v>
      </c>
      <c r="M15" s="47" t="s">
        <v>5</v>
      </c>
      <c r="N15" s="47">
        <v>48377</v>
      </c>
      <c r="P15" s="90">
        <v>42.490528092489498</v>
      </c>
      <c r="Q15" s="90">
        <v>-83.487124115972506</v>
      </c>
      <c r="R15" s="104"/>
      <c r="S15" s="96" t="s">
        <v>4964</v>
      </c>
      <c r="T15" s="65" t="s">
        <v>4965</v>
      </c>
      <c r="U15" s="65" t="s">
        <v>4966</v>
      </c>
      <c r="V15" s="47" t="s">
        <v>756</v>
      </c>
      <c r="W15" s="47" t="s">
        <v>5</v>
      </c>
      <c r="X15" s="47" t="s">
        <v>174</v>
      </c>
      <c r="Y15" s="59">
        <v>44435</v>
      </c>
      <c r="Z15" s="65" t="s">
        <v>4967</v>
      </c>
      <c r="AA15" s="65"/>
      <c r="AB15" s="334" t="s">
        <v>4968</v>
      </c>
      <c r="AC15" s="65"/>
      <c r="AD15" s="65">
        <f t="shared" si="0"/>
        <v>23</v>
      </c>
      <c r="AE15" s="65"/>
      <c r="AF15" s="65"/>
      <c r="AG15" s="65"/>
      <c r="AH15" s="65"/>
    </row>
    <row r="16" spans="1:34" ht="90">
      <c r="A16" s="61">
        <v>9015</v>
      </c>
      <c r="B16" s="47" t="s">
        <v>176</v>
      </c>
      <c r="C16" s="47" t="s">
        <v>4897</v>
      </c>
      <c r="D16" s="65" t="s">
        <v>901</v>
      </c>
      <c r="E16" s="47" t="s">
        <v>178</v>
      </c>
      <c r="F16" s="7" t="s">
        <v>4969</v>
      </c>
      <c r="G16" s="65" t="s">
        <v>88</v>
      </c>
      <c r="H16" s="65" t="s">
        <v>4970</v>
      </c>
      <c r="I16" s="65" t="s">
        <v>4963</v>
      </c>
      <c r="J16" s="7" t="s">
        <v>4971</v>
      </c>
      <c r="K16" s="7" t="s">
        <v>911</v>
      </c>
      <c r="L16" s="47" t="s">
        <v>756</v>
      </c>
      <c r="M16" s="47" t="s">
        <v>5</v>
      </c>
      <c r="N16" s="153" t="s">
        <v>4972</v>
      </c>
      <c r="O16" s="47" t="s">
        <v>4973</v>
      </c>
      <c r="P16" s="90">
        <v>42.275348487635199</v>
      </c>
      <c r="Q16" s="90">
        <v>-71.571332387143997</v>
      </c>
      <c r="R16" s="104"/>
      <c r="S16" s="96" t="s">
        <v>4964</v>
      </c>
      <c r="T16" s="65" t="s">
        <v>4965</v>
      </c>
      <c r="U16" s="65" t="s">
        <v>4966</v>
      </c>
      <c r="V16" s="47" t="s">
        <v>756</v>
      </c>
      <c r="W16" s="47" t="s">
        <v>5</v>
      </c>
      <c r="X16" s="47" t="s">
        <v>174</v>
      </c>
      <c r="Y16" s="59">
        <v>44435</v>
      </c>
      <c r="Z16" s="65" t="s">
        <v>4967</v>
      </c>
      <c r="AA16" s="65"/>
      <c r="AB16" s="333" t="s">
        <v>4968</v>
      </c>
      <c r="AC16" s="65"/>
      <c r="AD16" s="65">
        <f t="shared" si="0"/>
        <v>23</v>
      </c>
      <c r="AE16" s="65"/>
      <c r="AF16" s="65"/>
      <c r="AG16" s="65"/>
      <c r="AH16" s="65"/>
    </row>
    <row r="17" spans="1:34" ht="90">
      <c r="A17" s="61">
        <v>9016</v>
      </c>
      <c r="B17" s="47" t="s">
        <v>176</v>
      </c>
      <c r="C17" s="47" t="s">
        <v>4897</v>
      </c>
      <c r="D17" s="65" t="s">
        <v>901</v>
      </c>
      <c r="E17" s="47" t="s">
        <v>178</v>
      </c>
      <c r="F17" s="65" t="s">
        <v>4974</v>
      </c>
      <c r="G17" s="65" t="s">
        <v>88</v>
      </c>
      <c r="H17" s="65" t="s">
        <v>4975</v>
      </c>
      <c r="I17" s="65" t="s">
        <v>4963</v>
      </c>
      <c r="J17" s="65" t="s">
        <v>4976</v>
      </c>
      <c r="K17" s="65" t="s">
        <v>4966</v>
      </c>
      <c r="L17" s="47" t="s">
        <v>756</v>
      </c>
      <c r="M17" s="47" t="s">
        <v>5</v>
      </c>
      <c r="N17" s="142" t="s">
        <v>4977</v>
      </c>
      <c r="P17" s="90">
        <v>42.314290645615401</v>
      </c>
      <c r="Q17" s="90">
        <v>-71.797926002486093</v>
      </c>
      <c r="R17" s="104"/>
      <c r="S17" s="96" t="s">
        <v>4964</v>
      </c>
      <c r="T17" s="65" t="s">
        <v>4965</v>
      </c>
      <c r="U17" s="65" t="s">
        <v>4966</v>
      </c>
      <c r="V17" s="47" t="s">
        <v>756</v>
      </c>
      <c r="W17" s="47" t="s">
        <v>5</v>
      </c>
      <c r="X17" s="47" t="s">
        <v>174</v>
      </c>
      <c r="Y17" s="59">
        <v>44435</v>
      </c>
      <c r="Z17" s="65" t="s">
        <v>4967</v>
      </c>
      <c r="AA17" s="65"/>
      <c r="AB17" s="334" t="s">
        <v>4968</v>
      </c>
      <c r="AC17" s="65"/>
      <c r="AD17" s="65">
        <f t="shared" si="0"/>
        <v>23</v>
      </c>
      <c r="AE17" s="65"/>
      <c r="AF17" s="65"/>
      <c r="AG17" s="65"/>
      <c r="AH17" s="65"/>
    </row>
    <row r="18" spans="1:34" ht="105">
      <c r="A18" s="61">
        <v>9017</v>
      </c>
      <c r="B18" s="47" t="s">
        <v>176</v>
      </c>
      <c r="C18" s="47" t="s">
        <v>4897</v>
      </c>
      <c r="D18" s="65" t="s">
        <v>944</v>
      </c>
      <c r="E18" s="47" t="s">
        <v>178</v>
      </c>
      <c r="F18" s="65" t="s">
        <v>4978</v>
      </c>
      <c r="G18" s="65" t="s">
        <v>4903</v>
      </c>
      <c r="H18" s="65" t="s">
        <v>4979</v>
      </c>
      <c r="I18" s="65" t="s">
        <v>4980</v>
      </c>
      <c r="J18" s="65" t="s">
        <v>4981</v>
      </c>
      <c r="K18" s="65" t="s">
        <v>4685</v>
      </c>
      <c r="L18" s="47" t="s">
        <v>949</v>
      </c>
      <c r="M18" s="47" t="s">
        <v>5</v>
      </c>
      <c r="N18" s="47">
        <v>44122</v>
      </c>
      <c r="P18" s="90">
        <v>41.4636528185613</v>
      </c>
      <c r="Q18" s="90">
        <v>-81.511905531461693</v>
      </c>
      <c r="R18" s="104"/>
      <c r="S18" s="95" t="s">
        <v>936</v>
      </c>
      <c r="T18" s="65" t="s">
        <v>4982</v>
      </c>
      <c r="U18" s="68" t="s">
        <v>4983</v>
      </c>
      <c r="V18" s="47" t="s">
        <v>1423</v>
      </c>
      <c r="W18" s="47" t="s">
        <v>5</v>
      </c>
      <c r="X18" s="47"/>
      <c r="Y18" s="59"/>
      <c r="Z18" s="65" t="s">
        <v>4984</v>
      </c>
      <c r="AA18" s="65"/>
      <c r="AB18" s="333" t="s">
        <v>4985</v>
      </c>
      <c r="AC18" s="65"/>
      <c r="AD18" s="65">
        <f t="shared" si="0"/>
        <v>29</v>
      </c>
      <c r="AE18" s="65"/>
      <c r="AF18" s="65"/>
      <c r="AG18" s="65"/>
      <c r="AH18" s="65"/>
    </row>
    <row r="19" spans="1:34" ht="270">
      <c r="A19" s="61">
        <v>9018</v>
      </c>
      <c r="B19" s="47" t="s">
        <v>176</v>
      </c>
      <c r="C19" s="47" t="s">
        <v>4897</v>
      </c>
      <c r="D19" s="65" t="s">
        <v>4986</v>
      </c>
      <c r="E19" s="47" t="s">
        <v>178</v>
      </c>
      <c r="F19" s="65" t="s">
        <v>4987</v>
      </c>
      <c r="G19" s="65" t="s">
        <v>4903</v>
      </c>
      <c r="H19" s="65" t="s">
        <v>2246</v>
      </c>
      <c r="I19" s="65" t="s">
        <v>1012</v>
      </c>
      <c r="J19" s="65" t="s">
        <v>4988</v>
      </c>
      <c r="K19" s="65" t="s">
        <v>3536</v>
      </c>
      <c r="L19" s="47" t="s">
        <v>756</v>
      </c>
      <c r="M19" s="47" t="s">
        <v>5</v>
      </c>
      <c r="N19" s="153" t="s">
        <v>4989</v>
      </c>
      <c r="O19" s="47" t="s">
        <v>4990</v>
      </c>
      <c r="P19" s="90">
        <v>42.552711758926201</v>
      </c>
      <c r="Q19" s="90">
        <v>-71.2782674599367</v>
      </c>
      <c r="R19" s="104">
        <v>300</v>
      </c>
      <c r="S19" s="68" t="s">
        <v>4986</v>
      </c>
      <c r="T19" s="68" t="s">
        <v>1012</v>
      </c>
      <c r="U19" s="68" t="s">
        <v>1016</v>
      </c>
      <c r="V19" s="58" t="s">
        <v>756</v>
      </c>
      <c r="W19" s="58" t="s">
        <v>5</v>
      </c>
      <c r="X19" s="58" t="s">
        <v>174</v>
      </c>
      <c r="Y19" s="91">
        <v>44425</v>
      </c>
      <c r="Z19" s="65" t="s">
        <v>4991</v>
      </c>
      <c r="AA19" s="65" t="s">
        <v>4993</v>
      </c>
      <c r="AB19" s="1" t="s">
        <v>4992</v>
      </c>
      <c r="AC19" s="65" t="s">
        <v>4994</v>
      </c>
      <c r="AD19" s="65">
        <f t="shared" si="0"/>
        <v>17</v>
      </c>
      <c r="AE19" s="65"/>
      <c r="AF19" s="65"/>
      <c r="AG19" s="65"/>
      <c r="AH19" s="65"/>
    </row>
    <row r="20" spans="1:34" ht="120">
      <c r="A20" s="61">
        <v>9019</v>
      </c>
      <c r="B20" s="47" t="s">
        <v>176</v>
      </c>
      <c r="C20" s="65" t="s">
        <v>4897</v>
      </c>
      <c r="D20" s="65" t="s">
        <v>4995</v>
      </c>
      <c r="E20" s="47" t="s">
        <v>166</v>
      </c>
      <c r="F20" s="65" t="s">
        <v>4996</v>
      </c>
      <c r="G20" s="65" t="s">
        <v>2189</v>
      </c>
      <c r="H20" s="65" t="s">
        <v>4997</v>
      </c>
      <c r="I20" s="65" t="s">
        <v>4998</v>
      </c>
      <c r="J20" s="65" t="s">
        <v>4999</v>
      </c>
      <c r="K20" s="65" t="s">
        <v>5000</v>
      </c>
      <c r="L20" s="47" t="s">
        <v>2568</v>
      </c>
      <c r="M20" s="47" t="s">
        <v>5</v>
      </c>
      <c r="N20" s="153" t="s">
        <v>5001</v>
      </c>
      <c r="O20" s="47" t="s">
        <v>5002</v>
      </c>
      <c r="P20" s="90">
        <v>41.384028825943403</v>
      </c>
      <c r="Q20" s="90">
        <v>-73.5316960048863</v>
      </c>
      <c r="R20" s="104">
        <v>35</v>
      </c>
      <c r="S20" s="65" t="s">
        <v>5003</v>
      </c>
      <c r="T20" s="65" t="s">
        <v>4998</v>
      </c>
      <c r="U20" s="65" t="s">
        <v>5000</v>
      </c>
      <c r="V20" s="47" t="s">
        <v>2568</v>
      </c>
      <c r="W20" s="47" t="s">
        <v>5</v>
      </c>
      <c r="X20" s="47" t="s">
        <v>174</v>
      </c>
      <c r="Y20" s="59">
        <v>44773</v>
      </c>
      <c r="Z20" s="65" t="s">
        <v>5004</v>
      </c>
      <c r="AA20" s="65" t="s">
        <v>5006</v>
      </c>
      <c r="AB20" s="333" t="s">
        <v>5005</v>
      </c>
      <c r="AC20" s="65"/>
      <c r="AD20" s="65">
        <f t="shared" si="0"/>
        <v>30</v>
      </c>
      <c r="AE20" s="65"/>
      <c r="AF20" s="65"/>
      <c r="AG20" s="65"/>
      <c r="AH20" s="65"/>
    </row>
    <row r="21" spans="1:34" ht="60">
      <c r="A21" s="61">
        <v>9020</v>
      </c>
      <c r="B21" s="47" t="s">
        <v>176</v>
      </c>
      <c r="C21" s="47" t="s">
        <v>4897</v>
      </c>
      <c r="D21" s="65" t="s">
        <v>5007</v>
      </c>
      <c r="E21" s="47" t="s">
        <v>166</v>
      </c>
      <c r="F21" s="65" t="s">
        <v>5007</v>
      </c>
      <c r="G21" s="65" t="s">
        <v>5008</v>
      </c>
      <c r="H21" s="65" t="s">
        <v>5009</v>
      </c>
      <c r="I21" s="65" t="s">
        <v>1733</v>
      </c>
      <c r="J21" s="65" t="s">
        <v>1734</v>
      </c>
      <c r="K21" s="65" t="s">
        <v>956</v>
      </c>
      <c r="L21" s="47" t="s">
        <v>444</v>
      </c>
      <c r="M21" s="47" t="s">
        <v>5</v>
      </c>
      <c r="N21" s="47">
        <v>49037</v>
      </c>
      <c r="O21" s="47" t="s">
        <v>1735</v>
      </c>
      <c r="P21" s="90">
        <v>42.3357616120662</v>
      </c>
      <c r="Q21" s="90">
        <v>-85.269506097448897</v>
      </c>
      <c r="R21" s="104">
        <v>40</v>
      </c>
      <c r="S21" s="65" t="s">
        <v>1736</v>
      </c>
      <c r="T21" t="s">
        <v>1733</v>
      </c>
      <c r="U21" s="65" t="s">
        <v>1738</v>
      </c>
      <c r="V21" s="47" t="s">
        <v>1739</v>
      </c>
      <c r="W21" s="47" t="s">
        <v>1138</v>
      </c>
      <c r="X21" s="47" t="s">
        <v>174</v>
      </c>
      <c r="Y21" s="59">
        <v>45088</v>
      </c>
      <c r="Z21" s="118" t="s">
        <v>1740</v>
      </c>
      <c r="AA21" s="65"/>
      <c r="AB21" s="1" t="s">
        <v>5010</v>
      </c>
      <c r="AC21" s="65"/>
      <c r="AD21" s="65">
        <f t="shared" si="0"/>
        <v>21</v>
      </c>
      <c r="AE21" s="65"/>
      <c r="AF21" s="65"/>
      <c r="AG21" s="65"/>
      <c r="AH21" s="65"/>
    </row>
    <row r="22" spans="1:34" ht="105">
      <c r="A22" s="61">
        <v>9021</v>
      </c>
      <c r="B22" s="47" t="s">
        <v>176</v>
      </c>
      <c r="C22" s="47" t="s">
        <v>4897</v>
      </c>
      <c r="D22" s="65" t="s">
        <v>5011</v>
      </c>
      <c r="E22" s="47" t="s">
        <v>178</v>
      </c>
      <c r="F22" s="65" t="s">
        <v>5011</v>
      </c>
      <c r="G22" s="65" t="s">
        <v>4903</v>
      </c>
      <c r="H22" s="65" t="s">
        <v>5012</v>
      </c>
      <c r="I22" s="65" t="s">
        <v>5013</v>
      </c>
      <c r="J22" s="65" t="s">
        <v>5014</v>
      </c>
      <c r="K22" s="65" t="s">
        <v>5015</v>
      </c>
      <c r="L22" s="47" t="s">
        <v>756</v>
      </c>
      <c r="M22" s="47" t="s">
        <v>5</v>
      </c>
      <c r="N22" s="198" t="s">
        <v>5016</v>
      </c>
      <c r="O22" s="47" t="s">
        <v>5017</v>
      </c>
      <c r="P22" s="90">
        <v>42.473324014247297</v>
      </c>
      <c r="Q22" s="90">
        <v>-71.256931017824201</v>
      </c>
      <c r="R22" s="104">
        <v>13</v>
      </c>
      <c r="S22" s="65" t="s">
        <v>5018</v>
      </c>
      <c r="T22" s="65" t="s">
        <v>5013</v>
      </c>
      <c r="U22" s="65" t="s">
        <v>5015</v>
      </c>
      <c r="V22" s="47" t="s">
        <v>756</v>
      </c>
      <c r="W22" s="142" t="s">
        <v>5</v>
      </c>
      <c r="X22" s="47" t="s">
        <v>174</v>
      </c>
      <c r="Y22" s="59">
        <v>44773</v>
      </c>
      <c r="Z22" s="65" t="s">
        <v>5019</v>
      </c>
      <c r="AA22" s="65" t="s">
        <v>5021</v>
      </c>
      <c r="AB22" s="333" t="s">
        <v>5020</v>
      </c>
      <c r="AC22" s="65"/>
      <c r="AD22" s="65">
        <f t="shared" si="0"/>
        <v>30</v>
      </c>
      <c r="AE22" s="65"/>
      <c r="AF22" s="65"/>
      <c r="AG22" s="65"/>
      <c r="AH22" s="65"/>
    </row>
    <row r="23" spans="1:34" ht="120">
      <c r="A23" s="61">
        <v>9022</v>
      </c>
      <c r="B23" s="47" t="s">
        <v>201</v>
      </c>
      <c r="C23" s="47" t="s">
        <v>4897</v>
      </c>
      <c r="D23" s="65" t="s">
        <v>8327</v>
      </c>
      <c r="E23" s="47" t="s">
        <v>178</v>
      </c>
      <c r="F23" s="1" t="s">
        <v>8589</v>
      </c>
      <c r="G23" s="65" t="s">
        <v>8590</v>
      </c>
      <c r="H23" s="65" t="s">
        <v>5420</v>
      </c>
      <c r="I23" s="65"/>
      <c r="J23" t="s">
        <v>8593</v>
      </c>
      <c r="K23" s="65" t="s">
        <v>8594</v>
      </c>
      <c r="L23" s="47" t="s">
        <v>318</v>
      </c>
      <c r="M23" s="47" t="s">
        <v>5</v>
      </c>
      <c r="N23" s="47">
        <v>57701</v>
      </c>
      <c r="O23" t="s">
        <v>8595</v>
      </c>
      <c r="P23" s="90">
        <v>44.073599817028601</v>
      </c>
      <c r="Q23" s="90">
        <v>-103.20484653275101</v>
      </c>
      <c r="R23" s="945">
        <v>20</v>
      </c>
      <c r="S23" s="65" t="s">
        <v>8327</v>
      </c>
      <c r="T23" t="s">
        <v>8596</v>
      </c>
      <c r="U23" s="65" t="s">
        <v>8594</v>
      </c>
      <c r="V23" s="47" t="s">
        <v>318</v>
      </c>
      <c r="W23" s="47" t="s">
        <v>5</v>
      </c>
      <c r="X23" s="47" t="s">
        <v>8245</v>
      </c>
      <c r="Y23" s="59">
        <v>45580</v>
      </c>
      <c r="Z23" s="65"/>
      <c r="AA23" s="1" t="s">
        <v>8592</v>
      </c>
      <c r="AB23" s="1" t="s">
        <v>9386</v>
      </c>
      <c r="AC23" s="65" t="s">
        <v>319</v>
      </c>
      <c r="AD23" s="65">
        <f t="shared" si="0"/>
        <v>32</v>
      </c>
      <c r="AE23" t="s">
        <v>8597</v>
      </c>
      <c r="AF23" t="s">
        <v>8598</v>
      </c>
      <c r="AG23" t="s">
        <v>8595</v>
      </c>
      <c r="AH23" s="65"/>
    </row>
    <row r="24" spans="1:34" ht="90">
      <c r="A24" s="61">
        <v>9023</v>
      </c>
      <c r="B24" s="47" t="s">
        <v>176</v>
      </c>
      <c r="C24" s="47" t="s">
        <v>4897</v>
      </c>
      <c r="D24" s="65" t="s">
        <v>5022</v>
      </c>
      <c r="E24" s="47" t="s">
        <v>166</v>
      </c>
      <c r="F24" s="65" t="s">
        <v>5022</v>
      </c>
      <c r="G24" s="65" t="s">
        <v>4942</v>
      </c>
      <c r="H24" s="65" t="s">
        <v>5023</v>
      </c>
      <c r="I24" s="65" t="s">
        <v>4388</v>
      </c>
      <c r="J24" s="65" t="s">
        <v>5024</v>
      </c>
      <c r="K24" s="65" t="s">
        <v>5025</v>
      </c>
      <c r="L24" s="47" t="s">
        <v>829</v>
      </c>
      <c r="M24" s="47" t="s">
        <v>5</v>
      </c>
      <c r="N24" s="47">
        <v>13902</v>
      </c>
      <c r="O24" s="47" t="s">
        <v>4391</v>
      </c>
      <c r="P24" s="90">
        <v>42.0895847383564</v>
      </c>
      <c r="Q24" s="90">
        <v>-75.9694089559069</v>
      </c>
      <c r="R24" s="104"/>
      <c r="S24" s="65" t="s">
        <v>5022</v>
      </c>
      <c r="T24" s="47" t="s">
        <v>4388</v>
      </c>
      <c r="U24" s="47" t="s">
        <v>5025</v>
      </c>
      <c r="V24" s="47" t="s">
        <v>829</v>
      </c>
      <c r="W24" s="47" t="s">
        <v>5</v>
      </c>
      <c r="X24" s="47" t="s">
        <v>174</v>
      </c>
      <c r="Y24" s="59">
        <v>44443</v>
      </c>
      <c r="Z24" s="65" t="s">
        <v>5026</v>
      </c>
      <c r="AA24" s="120" t="s">
        <v>5028</v>
      </c>
      <c r="AB24" s="334" t="s">
        <v>5027</v>
      </c>
      <c r="AC24" s="65"/>
      <c r="AD24" s="65">
        <f t="shared" si="0"/>
        <v>21</v>
      </c>
      <c r="AE24" s="65"/>
      <c r="AF24" s="65"/>
      <c r="AG24" s="65"/>
      <c r="AH24" s="65"/>
    </row>
    <row r="25" spans="1:34" ht="90">
      <c r="A25" s="61">
        <v>9024</v>
      </c>
      <c r="B25" s="47" t="s">
        <v>176</v>
      </c>
      <c r="C25" s="65" t="s">
        <v>4897</v>
      </c>
      <c r="D25" s="65" t="s">
        <v>5029</v>
      </c>
      <c r="E25" s="47" t="s">
        <v>178</v>
      </c>
      <c r="F25" s="65" t="s">
        <v>4158</v>
      </c>
      <c r="G25" s="65" t="s">
        <v>4903</v>
      </c>
      <c r="H25" s="65" t="s">
        <v>5030</v>
      </c>
      <c r="I25" s="65" t="s">
        <v>5031</v>
      </c>
      <c r="J25" s="65" t="s">
        <v>5032</v>
      </c>
      <c r="K25" s="65" t="s">
        <v>5033</v>
      </c>
      <c r="L25" s="47" t="s">
        <v>756</v>
      </c>
      <c r="M25" s="47" t="s">
        <v>5</v>
      </c>
      <c r="N25" s="47" t="s">
        <v>5034</v>
      </c>
      <c r="O25" s="47" t="s">
        <v>5035</v>
      </c>
      <c r="P25" s="90">
        <v>42.162292999999998</v>
      </c>
      <c r="Q25" s="90">
        <v>-71.159040192000006</v>
      </c>
      <c r="R25" s="104">
        <v>6</v>
      </c>
      <c r="S25" s="65" t="s">
        <v>5029</v>
      </c>
      <c r="T25" s="65" t="s">
        <v>5036</v>
      </c>
      <c r="U25" s="65" t="s">
        <v>5033</v>
      </c>
      <c r="V25" s="47" t="s">
        <v>756</v>
      </c>
      <c r="W25" s="47" t="s">
        <v>5</v>
      </c>
      <c r="X25" s="47" t="s">
        <v>174</v>
      </c>
      <c r="Y25" s="59">
        <v>45084</v>
      </c>
      <c r="Z25" s="65" t="s">
        <v>319</v>
      </c>
      <c r="AA25" s="120"/>
      <c r="AB25" s="333" t="s">
        <v>5037</v>
      </c>
      <c r="AC25" s="65"/>
      <c r="AD25" s="65">
        <f t="shared" si="0"/>
        <v>20</v>
      </c>
      <c r="AE25" s="65"/>
      <c r="AF25" s="65"/>
      <c r="AG25" s="65"/>
      <c r="AH25" s="65"/>
    </row>
    <row r="26" spans="1:34" ht="90">
      <c r="A26" s="61">
        <v>9025</v>
      </c>
      <c r="B26" s="47" t="s">
        <v>176</v>
      </c>
      <c r="C26" s="47" t="s">
        <v>4897</v>
      </c>
      <c r="D26" s="65" t="s">
        <v>5038</v>
      </c>
      <c r="E26" s="47" t="s">
        <v>166</v>
      </c>
      <c r="F26" s="65" t="s">
        <v>5039</v>
      </c>
      <c r="G26" s="65" t="s">
        <v>4903</v>
      </c>
      <c r="H26" s="65" t="s">
        <v>5040</v>
      </c>
      <c r="I26" s="65" t="s">
        <v>5041</v>
      </c>
      <c r="J26" s="65" t="s">
        <v>5042</v>
      </c>
      <c r="K26" s="65" t="s">
        <v>3020</v>
      </c>
      <c r="L26" s="47" t="s">
        <v>5043</v>
      </c>
      <c r="M26" s="47" t="s">
        <v>5</v>
      </c>
      <c r="N26" s="153" t="s">
        <v>5044</v>
      </c>
      <c r="O26" s="47" t="s">
        <v>5045</v>
      </c>
      <c r="P26" s="90">
        <v>39.662300246467801</v>
      </c>
      <c r="Q26" s="90">
        <v>-75.755474529558597</v>
      </c>
      <c r="R26" s="104"/>
      <c r="S26" s="65" t="s">
        <v>5046</v>
      </c>
      <c r="T26" t="s">
        <v>5041</v>
      </c>
      <c r="U26" s="65" t="s">
        <v>5047</v>
      </c>
      <c r="V26" s="47" t="s">
        <v>5043</v>
      </c>
      <c r="W26" s="47" t="s">
        <v>5</v>
      </c>
      <c r="X26" s="47" t="s">
        <v>174</v>
      </c>
      <c r="Y26" s="59">
        <v>44443</v>
      </c>
      <c r="Z26" s="65" t="s">
        <v>319</v>
      </c>
      <c r="AA26" s="65"/>
      <c r="AB26" s="334" t="s">
        <v>5048</v>
      </c>
      <c r="AC26" s="65"/>
      <c r="AD26" s="65">
        <f t="shared" si="0"/>
        <v>25</v>
      </c>
      <c r="AE26" s="65"/>
      <c r="AF26" s="65"/>
      <c r="AG26" s="65"/>
      <c r="AH26" s="65"/>
    </row>
    <row r="27" spans="1:34" ht="75">
      <c r="A27" s="61">
        <v>9026</v>
      </c>
      <c r="B27" s="47" t="s">
        <v>176</v>
      </c>
      <c r="C27" s="47" t="s">
        <v>4897</v>
      </c>
      <c r="D27" s="65" t="s">
        <v>5049</v>
      </c>
      <c r="E27" s="47" t="s">
        <v>178</v>
      </c>
      <c r="F27" s="65" t="s">
        <v>5050</v>
      </c>
      <c r="G27" s="65" t="s">
        <v>4942</v>
      </c>
      <c r="H27" s="65" t="s">
        <v>5051</v>
      </c>
      <c r="I27" s="18" t="s">
        <v>5052</v>
      </c>
      <c r="J27" s="65" t="s">
        <v>5053</v>
      </c>
      <c r="K27" s="65" t="s">
        <v>5050</v>
      </c>
      <c r="L27" s="47" t="s">
        <v>444</v>
      </c>
      <c r="M27" s="47" t="s">
        <v>5</v>
      </c>
      <c r="N27" s="198" t="s">
        <v>5054</v>
      </c>
      <c r="O27" s="47" t="s">
        <v>5055</v>
      </c>
      <c r="P27" s="90">
        <v>42.639885019948998</v>
      </c>
      <c r="Q27" s="90">
        <v>-83.1728654007279</v>
      </c>
      <c r="R27" s="104">
        <v>30</v>
      </c>
      <c r="S27" s="65" t="s">
        <v>5056</v>
      </c>
      <c r="T27" s="65" t="s">
        <v>5052</v>
      </c>
      <c r="U27" s="65" t="s">
        <v>1762</v>
      </c>
      <c r="V27" s="47" t="s">
        <v>1763</v>
      </c>
      <c r="W27" s="142" t="s">
        <v>1138</v>
      </c>
      <c r="X27" s="47" t="s">
        <v>174</v>
      </c>
      <c r="Y27" s="59">
        <v>44443</v>
      </c>
      <c r="Z27" s="65" t="s">
        <v>5057</v>
      </c>
      <c r="AA27" s="65" t="s">
        <v>5058</v>
      </c>
      <c r="AB27" s="753" t="s">
        <v>1765</v>
      </c>
      <c r="AC27" s="65"/>
      <c r="AD27" s="65">
        <f t="shared" si="0"/>
        <v>22</v>
      </c>
      <c r="AE27" s="65"/>
      <c r="AF27" s="65"/>
      <c r="AG27" s="65"/>
      <c r="AH27" s="65"/>
    </row>
    <row r="28" spans="1:34" ht="60">
      <c r="A28" s="61">
        <v>9027</v>
      </c>
      <c r="B28" s="47" t="s">
        <v>176</v>
      </c>
      <c r="C28" s="47" t="s">
        <v>4897</v>
      </c>
      <c r="D28" s="65" t="s">
        <v>4415</v>
      </c>
      <c r="E28" s="47" t="s">
        <v>166</v>
      </c>
      <c r="F28" s="65" t="s">
        <v>4415</v>
      </c>
      <c r="G28" s="65" t="s">
        <v>4903</v>
      </c>
      <c r="H28" s="65" t="s">
        <v>5059</v>
      </c>
      <c r="I28" s="65" t="s">
        <v>4417</v>
      </c>
      <c r="J28" s="65" t="s">
        <v>4418</v>
      </c>
      <c r="K28" s="65" t="s">
        <v>4419</v>
      </c>
      <c r="L28" s="47" t="s">
        <v>314</v>
      </c>
      <c r="M28" s="47" t="s">
        <v>5</v>
      </c>
      <c r="N28" s="47">
        <v>37404</v>
      </c>
      <c r="O28" s="47" t="s">
        <v>4420</v>
      </c>
      <c r="P28" s="90">
        <v>35.039288782713001</v>
      </c>
      <c r="Q28" s="90">
        <v>-85.286898760536005</v>
      </c>
      <c r="R28" s="104">
        <v>8</v>
      </c>
      <c r="S28" s="65" t="s">
        <v>4415</v>
      </c>
      <c r="T28" s="65" t="s">
        <v>4417</v>
      </c>
      <c r="U28" s="65" t="s">
        <v>4419</v>
      </c>
      <c r="V28" s="47" t="s">
        <v>314</v>
      </c>
      <c r="W28" s="47" t="s">
        <v>5</v>
      </c>
      <c r="X28" s="47" t="s">
        <v>174</v>
      </c>
      <c r="Y28" s="59">
        <v>44773</v>
      </c>
      <c r="Z28" s="65" t="s">
        <v>5060</v>
      </c>
      <c r="AA28" s="65"/>
      <c r="AB28" s="331" t="s">
        <v>4422</v>
      </c>
      <c r="AC28" s="65"/>
      <c r="AD28" s="65">
        <f t="shared" si="0"/>
        <v>14</v>
      </c>
      <c r="AE28" s="65"/>
      <c r="AF28" s="65"/>
      <c r="AG28" s="65"/>
      <c r="AH28" s="65"/>
    </row>
    <row r="29" spans="1:34" ht="105">
      <c r="A29" s="61">
        <v>9028</v>
      </c>
      <c r="B29" s="47" t="s">
        <v>176</v>
      </c>
      <c r="C29" s="47" t="s">
        <v>4897</v>
      </c>
      <c r="D29" s="65" t="s">
        <v>5061</v>
      </c>
      <c r="E29" s="47" t="s">
        <v>178</v>
      </c>
      <c r="F29" s="65" t="s">
        <v>5062</v>
      </c>
      <c r="G29" s="65" t="s">
        <v>7</v>
      </c>
      <c r="H29" s="65" t="s">
        <v>5063</v>
      </c>
      <c r="I29" s="65" t="s">
        <v>5064</v>
      </c>
      <c r="J29" s="65" t="s">
        <v>5065</v>
      </c>
      <c r="K29" s="65" t="s">
        <v>1470</v>
      </c>
      <c r="L29" s="47" t="s">
        <v>444</v>
      </c>
      <c r="M29" s="47" t="s">
        <v>5</v>
      </c>
      <c r="N29" s="47">
        <v>48108</v>
      </c>
      <c r="O29" s="47" t="s">
        <v>5066</v>
      </c>
      <c r="P29" s="90">
        <v>42.232587142438099</v>
      </c>
      <c r="Q29" s="90">
        <v>-83.731221929580201</v>
      </c>
      <c r="R29" s="104"/>
      <c r="S29" s="65" t="s">
        <v>2756</v>
      </c>
      <c r="T29" s="65" t="s">
        <v>2753</v>
      </c>
      <c r="U29" s="65" t="s">
        <v>2757</v>
      </c>
      <c r="V29" s="47" t="s">
        <v>2758</v>
      </c>
      <c r="W29" s="47" t="s">
        <v>940</v>
      </c>
      <c r="X29" s="47"/>
      <c r="Y29" s="59"/>
      <c r="Z29" s="65" t="s">
        <v>5067</v>
      </c>
      <c r="AA29" s="65"/>
      <c r="AB29" s="333" t="s">
        <v>5068</v>
      </c>
      <c r="AC29" s="65"/>
      <c r="AD29" s="65">
        <f t="shared" si="0"/>
        <v>27</v>
      </c>
      <c r="AE29" s="65"/>
      <c r="AF29" s="65"/>
      <c r="AG29" s="65"/>
      <c r="AH29" s="65"/>
    </row>
    <row r="30" spans="1:34" ht="105">
      <c r="A30" s="61">
        <v>9029</v>
      </c>
      <c r="B30" s="47" t="s">
        <v>176</v>
      </c>
      <c r="C30" s="47" t="s">
        <v>4897</v>
      </c>
      <c r="D30" s="65" t="s">
        <v>5061</v>
      </c>
      <c r="E30" s="47" t="s">
        <v>178</v>
      </c>
      <c r="F30" s="65" t="s">
        <v>5069</v>
      </c>
      <c r="G30" s="65" t="s">
        <v>7</v>
      </c>
      <c r="H30" s="65" t="s">
        <v>5063</v>
      </c>
      <c r="I30" s="65" t="s">
        <v>5064</v>
      </c>
      <c r="J30" s="65" t="s">
        <v>5070</v>
      </c>
      <c r="K30" s="65" t="s">
        <v>5071</v>
      </c>
      <c r="L30" s="47" t="s">
        <v>172</v>
      </c>
      <c r="M30" s="47" t="s">
        <v>5</v>
      </c>
      <c r="N30" s="47">
        <v>90810</v>
      </c>
      <c r="P30" s="90">
        <v>33.834418695178698</v>
      </c>
      <c r="Q30" s="90">
        <v>-118.212247385711</v>
      </c>
      <c r="R30" s="104"/>
      <c r="S30" s="65" t="s">
        <v>2756</v>
      </c>
      <c r="T30" s="65" t="s">
        <v>2753</v>
      </c>
      <c r="U30" s="65" t="s">
        <v>2757</v>
      </c>
      <c r="V30" s="47" t="s">
        <v>2758</v>
      </c>
      <c r="W30" s="47" t="s">
        <v>940</v>
      </c>
      <c r="X30" s="47"/>
      <c r="Y30" s="59"/>
      <c r="Z30" s="65" t="s">
        <v>5067</v>
      </c>
      <c r="AA30" s="65"/>
      <c r="AB30" s="334" t="s">
        <v>5072</v>
      </c>
      <c r="AC30" s="65"/>
      <c r="AD30" s="65">
        <f t="shared" si="0"/>
        <v>27</v>
      </c>
      <c r="AE30" s="65"/>
      <c r="AF30" s="65"/>
      <c r="AG30" s="65"/>
      <c r="AH30" s="65"/>
    </row>
    <row r="31" spans="1:34" ht="105">
      <c r="A31" s="61">
        <v>9030</v>
      </c>
      <c r="B31" s="47" t="s">
        <v>176</v>
      </c>
      <c r="C31" s="47" t="s">
        <v>4897</v>
      </c>
      <c r="D31" s="65" t="s">
        <v>5061</v>
      </c>
      <c r="E31" s="47" t="s">
        <v>178</v>
      </c>
      <c r="F31" s="65" t="s">
        <v>5073</v>
      </c>
      <c r="G31" s="65" t="s">
        <v>7</v>
      </c>
      <c r="H31" s="65" t="s">
        <v>5074</v>
      </c>
      <c r="I31" s="65" t="s">
        <v>5064</v>
      </c>
      <c r="J31" s="65" t="s">
        <v>5075</v>
      </c>
      <c r="K31" s="65" t="s">
        <v>5076</v>
      </c>
      <c r="L31" s="47" t="s">
        <v>444</v>
      </c>
      <c r="M31" s="47" t="s">
        <v>5</v>
      </c>
      <c r="N31" s="47">
        <v>48239</v>
      </c>
      <c r="P31" s="90">
        <v>42.375342815694097</v>
      </c>
      <c r="Q31" s="90">
        <v>-83.273469016081904</v>
      </c>
      <c r="R31" s="104"/>
      <c r="S31" s="65" t="s">
        <v>2756</v>
      </c>
      <c r="T31" s="65" t="s">
        <v>2753</v>
      </c>
      <c r="U31" s="65" t="s">
        <v>2757</v>
      </c>
      <c r="V31" s="47" t="s">
        <v>2758</v>
      </c>
      <c r="W31" s="47" t="s">
        <v>940</v>
      </c>
      <c r="X31" s="47"/>
      <c r="Y31" s="59"/>
      <c r="Z31" s="65" t="s">
        <v>5067</v>
      </c>
      <c r="AA31" s="65"/>
      <c r="AB31" s="333" t="s">
        <v>5072</v>
      </c>
      <c r="AC31" s="65"/>
      <c r="AD31" s="65">
        <f t="shared" si="0"/>
        <v>27</v>
      </c>
      <c r="AE31" s="65"/>
      <c r="AF31" s="65"/>
      <c r="AG31" s="65"/>
      <c r="AH31" s="65"/>
    </row>
    <row r="32" spans="1:34" ht="75">
      <c r="A32" s="61">
        <v>9031</v>
      </c>
      <c r="B32" s="47" t="s">
        <v>176</v>
      </c>
      <c r="C32" s="47" t="s">
        <v>4897</v>
      </c>
      <c r="D32" s="65" t="s">
        <v>3662</v>
      </c>
      <c r="E32" s="47" t="s">
        <v>166</v>
      </c>
      <c r="F32" s="65" t="s">
        <v>3663</v>
      </c>
      <c r="G32" s="65" t="s">
        <v>4839</v>
      </c>
      <c r="H32" s="65" t="s">
        <v>5077</v>
      </c>
      <c r="I32" s="65" t="s">
        <v>3665</v>
      </c>
      <c r="J32" s="65" t="s">
        <v>3666</v>
      </c>
      <c r="K32" s="65" t="s">
        <v>3667</v>
      </c>
      <c r="L32" s="47" t="s">
        <v>3668</v>
      </c>
      <c r="M32" s="47" t="s">
        <v>5</v>
      </c>
      <c r="N32" s="47">
        <v>13069</v>
      </c>
      <c r="O32" s="47" t="s">
        <v>3669</v>
      </c>
      <c r="P32" s="90">
        <v>43.327447677849598</v>
      </c>
      <c r="Q32" s="90">
        <v>-76.418482088319607</v>
      </c>
      <c r="R32" s="194">
        <v>100</v>
      </c>
      <c r="S32" s="65" t="s">
        <v>3662</v>
      </c>
      <c r="T32" s="65" t="s">
        <v>3665</v>
      </c>
      <c r="U32" s="65" t="s">
        <v>3670</v>
      </c>
      <c r="V32" s="47" t="s">
        <v>2568</v>
      </c>
      <c r="W32" s="47" t="s">
        <v>5</v>
      </c>
      <c r="X32" s="47" t="s">
        <v>174</v>
      </c>
      <c r="Y32" s="59">
        <v>44930</v>
      </c>
      <c r="Z32" s="65" t="s">
        <v>319</v>
      </c>
      <c r="AA32" s="59"/>
      <c r="AB32" s="334" t="s">
        <v>5078</v>
      </c>
      <c r="AC32" s="96" t="s">
        <v>319</v>
      </c>
      <c r="AD32" s="65">
        <f t="shared" si="0"/>
        <v>23</v>
      </c>
      <c r="AE32" s="65" t="s">
        <v>3672</v>
      </c>
      <c r="AF32" s="251" t="s">
        <v>3674</v>
      </c>
      <c r="AG32" s="65" t="s">
        <v>3673</v>
      </c>
      <c r="AH32" s="65"/>
    </row>
    <row r="33" spans="1:34" ht="105">
      <c r="A33" s="61">
        <v>9032</v>
      </c>
      <c r="B33" s="47" t="s">
        <v>176</v>
      </c>
      <c r="C33" s="47" t="s">
        <v>4897</v>
      </c>
      <c r="D33" s="65" t="s">
        <v>5079</v>
      </c>
      <c r="E33" s="47" t="s">
        <v>178</v>
      </c>
      <c r="F33" s="65" t="s">
        <v>5080</v>
      </c>
      <c r="G33" s="65" t="s">
        <v>4942</v>
      </c>
      <c r="H33" s="65" t="s">
        <v>5081</v>
      </c>
      <c r="I33" s="65" t="s">
        <v>5082</v>
      </c>
      <c r="J33" s="65" t="s">
        <v>5083</v>
      </c>
      <c r="K33" s="65" t="s">
        <v>2249</v>
      </c>
      <c r="L33" s="47" t="s">
        <v>829</v>
      </c>
      <c r="M33" s="47" t="s">
        <v>5</v>
      </c>
      <c r="N33" s="47">
        <v>14615</v>
      </c>
      <c r="O33" s="47" t="s">
        <v>5084</v>
      </c>
      <c r="P33" s="90">
        <v>43.197308376768802</v>
      </c>
      <c r="Q33" s="90">
        <v>-77.661275715137407</v>
      </c>
      <c r="R33" s="18"/>
      <c r="S33" s="65" t="s">
        <v>5079</v>
      </c>
      <c r="T33" s="65" t="s">
        <v>5082</v>
      </c>
      <c r="U33" s="65" t="s">
        <v>5085</v>
      </c>
      <c r="V33" s="47" t="s">
        <v>5085</v>
      </c>
      <c r="W33" s="47" t="s">
        <v>5086</v>
      </c>
      <c r="X33" s="47" t="s">
        <v>174</v>
      </c>
      <c r="Y33" s="59">
        <v>44888</v>
      </c>
      <c r="Z33" s="65" t="s">
        <v>5087</v>
      </c>
      <c r="AA33" s="65" t="s">
        <v>5089</v>
      </c>
      <c r="AB33" s="333" t="s">
        <v>5088</v>
      </c>
      <c r="AC33" s="65"/>
      <c r="AD33" s="65">
        <f t="shared" si="0"/>
        <v>28</v>
      </c>
      <c r="AE33" s="65"/>
      <c r="AF33" s="65"/>
      <c r="AG33" s="65"/>
      <c r="AH33" s="65"/>
    </row>
    <row r="34" spans="1:34" ht="105">
      <c r="A34" s="61">
        <v>9033</v>
      </c>
      <c r="B34" s="47" t="s">
        <v>176</v>
      </c>
      <c r="C34" s="47" t="s">
        <v>4897</v>
      </c>
      <c r="D34" s="65" t="s">
        <v>5090</v>
      </c>
      <c r="E34" s="47" t="s">
        <v>178</v>
      </c>
      <c r="F34" s="65" t="s">
        <v>5091</v>
      </c>
      <c r="G34" s="65" t="s">
        <v>4903</v>
      </c>
      <c r="H34" s="65" t="s">
        <v>5092</v>
      </c>
      <c r="I34" s="326" t="s">
        <v>5093</v>
      </c>
      <c r="J34" s="65" t="s">
        <v>5094</v>
      </c>
      <c r="K34" s="65" t="s">
        <v>5095</v>
      </c>
      <c r="L34" s="47" t="s">
        <v>444</v>
      </c>
      <c r="M34" s="47" t="s">
        <v>5</v>
      </c>
      <c r="N34" s="47">
        <v>48674</v>
      </c>
      <c r="O34" s="47" t="s">
        <v>5096</v>
      </c>
      <c r="P34" s="90">
        <v>43.615243089930097</v>
      </c>
      <c r="Q34" s="90">
        <v>-84.200162003648103</v>
      </c>
      <c r="R34" s="195"/>
      <c r="S34" s="65" t="s">
        <v>5090</v>
      </c>
      <c r="T34" s="326" t="s">
        <v>5093</v>
      </c>
      <c r="U34" s="65" t="s">
        <v>2418</v>
      </c>
      <c r="V34" s="47" t="s">
        <v>444</v>
      </c>
      <c r="W34" s="47" t="s">
        <v>5</v>
      </c>
      <c r="X34" s="47" t="s">
        <v>5097</v>
      </c>
      <c r="Y34" s="59">
        <v>45336</v>
      </c>
      <c r="Z34" s="65" t="s">
        <v>319</v>
      </c>
      <c r="AA34" s="65"/>
      <c r="AB34" s="65" t="s">
        <v>5098</v>
      </c>
      <c r="AC34" s="65"/>
      <c r="AD34" s="65">
        <f t="shared" ref="AD34:AD65" si="1">IF(LEN(TRIM(AB34))=0,0,LEN(TRIM(AB34))-LEN(SUBSTITUTE(AB34," ",""))+1)</f>
        <v>30</v>
      </c>
      <c r="AE34" s="65" t="s">
        <v>5099</v>
      </c>
      <c r="AF34" s="65" t="s">
        <v>5100</v>
      </c>
      <c r="AG34" s="65" t="s">
        <v>5101</v>
      </c>
      <c r="AH34" s="65"/>
    </row>
    <row r="35" spans="1:34" ht="60">
      <c r="A35" s="61">
        <v>9034</v>
      </c>
      <c r="B35" s="47" t="s">
        <v>163</v>
      </c>
      <c r="C35" s="47" t="s">
        <v>4897</v>
      </c>
      <c r="D35" s="65" t="s">
        <v>8776</v>
      </c>
      <c r="E35" s="47" t="s">
        <v>166</v>
      </c>
      <c r="F35" s="65" t="s">
        <v>8776</v>
      </c>
      <c r="G35" s="65" t="s">
        <v>8189</v>
      </c>
      <c r="H35" s="65" t="s">
        <v>8784</v>
      </c>
      <c r="I35" s="65" t="s">
        <v>8778</v>
      </c>
      <c r="J35" s="65" t="s">
        <v>8791</v>
      </c>
      <c r="K35" s="65" t="s">
        <v>220</v>
      </c>
      <c r="L35" s="47" t="s">
        <v>217</v>
      </c>
      <c r="M35" s="47" t="s">
        <v>6</v>
      </c>
      <c r="N35" s="142" t="s">
        <v>8790</v>
      </c>
      <c r="P35" s="90">
        <v>43.646466667750701</v>
      </c>
      <c r="Q35" s="90">
        <v>-79.3842403039407</v>
      </c>
      <c r="R35" s="195"/>
      <c r="S35" s="65" t="s">
        <v>8776</v>
      </c>
      <c r="T35" s="65" t="s">
        <v>8778</v>
      </c>
      <c r="U35" s="65" t="s">
        <v>220</v>
      </c>
      <c r="V35" s="47" t="s">
        <v>217</v>
      </c>
      <c r="W35" s="142" t="s">
        <v>6</v>
      </c>
      <c r="X35" s="47" t="s">
        <v>8245</v>
      </c>
      <c r="Y35" s="59">
        <v>45649</v>
      </c>
      <c r="Z35" s="65" t="s">
        <v>8789</v>
      </c>
      <c r="AA35" s="120"/>
      <c r="AB35" s="65" t="s">
        <v>8788</v>
      </c>
      <c r="AC35" s="65"/>
      <c r="AD35" s="65">
        <f t="shared" si="1"/>
        <v>20</v>
      </c>
      <c r="AE35" t="s">
        <v>8785</v>
      </c>
      <c r="AF35" s="450" t="s">
        <v>8786</v>
      </c>
      <c r="AG35" s="65" t="s">
        <v>8787</v>
      </c>
      <c r="AH35" s="65"/>
    </row>
    <row r="36" spans="1:34" ht="105">
      <c r="A36" s="61">
        <v>9035</v>
      </c>
      <c r="B36" s="47" t="s">
        <v>176</v>
      </c>
      <c r="C36" s="47" t="s">
        <v>4897</v>
      </c>
      <c r="D36" s="65" t="s">
        <v>3736</v>
      </c>
      <c r="E36" s="47" t="s">
        <v>178</v>
      </c>
      <c r="F36" s="65" t="s">
        <v>5102</v>
      </c>
      <c r="G36" s="65" t="s">
        <v>4942</v>
      </c>
      <c r="H36" s="65" t="s">
        <v>5103</v>
      </c>
      <c r="I36" s="65" t="s">
        <v>1775</v>
      </c>
      <c r="J36" s="65" t="s">
        <v>5104</v>
      </c>
      <c r="K36" s="65" t="s">
        <v>5105</v>
      </c>
      <c r="L36" s="47" t="s">
        <v>4620</v>
      </c>
      <c r="M36" s="47" t="s">
        <v>5</v>
      </c>
      <c r="N36" s="142" t="s">
        <v>5106</v>
      </c>
      <c r="O36" s="47" t="s">
        <v>5107</v>
      </c>
      <c r="P36" s="90">
        <v>41.642313134251197</v>
      </c>
      <c r="Q36" s="90">
        <v>-71.493872488801102</v>
      </c>
      <c r="R36" s="104"/>
      <c r="S36" s="65" t="s">
        <v>3737</v>
      </c>
      <c r="T36" s="65" t="s">
        <v>1775</v>
      </c>
      <c r="U36" s="65" t="s">
        <v>499</v>
      </c>
      <c r="V36" s="47" t="s">
        <v>495</v>
      </c>
      <c r="W36" s="47" t="s">
        <v>5</v>
      </c>
      <c r="X36" s="47" t="s">
        <v>174</v>
      </c>
      <c r="Y36" s="59">
        <v>44415</v>
      </c>
      <c r="Z36" s="65" t="s">
        <v>1780</v>
      </c>
      <c r="AA36" s="65" t="s">
        <v>5108</v>
      </c>
      <c r="AB36" s="333" t="s">
        <v>1781</v>
      </c>
      <c r="AC36" s="65"/>
      <c r="AD36" s="65">
        <f t="shared" si="1"/>
        <v>23</v>
      </c>
      <c r="AE36" s="65"/>
      <c r="AF36" s="65"/>
      <c r="AG36" s="65"/>
      <c r="AH36" s="65"/>
    </row>
    <row r="37" spans="1:34" ht="85.7" customHeight="1">
      <c r="A37" s="61">
        <v>9036</v>
      </c>
      <c r="B37" s="47" t="s">
        <v>176</v>
      </c>
      <c r="C37" s="47" t="s">
        <v>4897</v>
      </c>
      <c r="D37" s="65" t="s">
        <v>3736</v>
      </c>
      <c r="E37" s="47" t="s">
        <v>178</v>
      </c>
      <c r="F37" s="65" t="s">
        <v>4914</v>
      </c>
      <c r="G37" s="65" t="s">
        <v>4942</v>
      </c>
      <c r="H37" s="65" t="s">
        <v>5109</v>
      </c>
      <c r="I37" s="65" t="s">
        <v>1775</v>
      </c>
      <c r="J37" s="65" t="s">
        <v>5110</v>
      </c>
      <c r="K37" s="65" t="s">
        <v>1777</v>
      </c>
      <c r="L37" s="47" t="s">
        <v>495</v>
      </c>
      <c r="M37" s="47" t="s">
        <v>5</v>
      </c>
      <c r="N37" s="47">
        <v>64801</v>
      </c>
      <c r="O37" s="47" t="s">
        <v>1785</v>
      </c>
      <c r="P37" s="90">
        <v>37.094725920602201</v>
      </c>
      <c r="Q37" s="90">
        <v>-94.528379527252596</v>
      </c>
      <c r="R37" s="104"/>
      <c r="S37" s="65" t="s">
        <v>3737</v>
      </c>
      <c r="T37" s="65" t="s">
        <v>1775</v>
      </c>
      <c r="U37" s="65" t="s">
        <v>499</v>
      </c>
      <c r="V37" s="47" t="s">
        <v>495</v>
      </c>
      <c r="W37" s="47" t="s">
        <v>5</v>
      </c>
      <c r="X37" s="47" t="s">
        <v>174</v>
      </c>
      <c r="Y37" s="59">
        <v>44415</v>
      </c>
      <c r="Z37" s="65" t="s">
        <v>1780</v>
      </c>
      <c r="AA37" s="65" t="s">
        <v>5108</v>
      </c>
      <c r="AB37" s="334" t="s">
        <v>1781</v>
      </c>
      <c r="AC37" s="65"/>
      <c r="AD37" s="65">
        <f t="shared" si="1"/>
        <v>23</v>
      </c>
      <c r="AE37" s="65"/>
      <c r="AF37" s="65"/>
      <c r="AG37" s="65"/>
      <c r="AH37" s="65"/>
    </row>
    <row r="38" spans="1:34" ht="60">
      <c r="A38" s="61">
        <v>9037</v>
      </c>
      <c r="B38" s="47" t="s">
        <v>176</v>
      </c>
      <c r="C38" s="47" t="s">
        <v>4897</v>
      </c>
      <c r="D38" s="65" t="s">
        <v>5111</v>
      </c>
      <c r="E38" s="47" t="s">
        <v>178</v>
      </c>
      <c r="F38" s="65" t="s">
        <v>5112</v>
      </c>
      <c r="G38" s="65" t="s">
        <v>4903</v>
      </c>
      <c r="H38" s="65" t="s">
        <v>5113</v>
      </c>
      <c r="I38" s="65" t="s">
        <v>5114</v>
      </c>
      <c r="J38" s="65" t="s">
        <v>5115</v>
      </c>
      <c r="K38" s="65" t="s">
        <v>846</v>
      </c>
      <c r="L38" s="47" t="s">
        <v>172</v>
      </c>
      <c r="M38" s="47" t="s">
        <v>5</v>
      </c>
      <c r="N38" s="47">
        <v>94538</v>
      </c>
      <c r="O38" s="47" t="s">
        <v>5116</v>
      </c>
      <c r="P38" s="90">
        <v>37.479378018689403</v>
      </c>
      <c r="Q38" s="90">
        <v>-121.94484534474201</v>
      </c>
      <c r="R38" s="104">
        <v>30</v>
      </c>
      <c r="S38" s="65" t="s">
        <v>5111</v>
      </c>
      <c r="T38" s="65" t="s">
        <v>5114</v>
      </c>
      <c r="U38" s="65" t="s">
        <v>846</v>
      </c>
      <c r="V38" s="47" t="s">
        <v>172</v>
      </c>
      <c r="W38" s="47" t="s">
        <v>5</v>
      </c>
      <c r="X38" s="47" t="s">
        <v>174</v>
      </c>
      <c r="Y38" s="59">
        <v>44890</v>
      </c>
      <c r="Z38" s="65" t="s">
        <v>5117</v>
      </c>
      <c r="AA38" s="65" t="s">
        <v>5119</v>
      </c>
      <c r="AB38" s="754" t="s">
        <v>5118</v>
      </c>
      <c r="AC38" s="65"/>
      <c r="AD38" s="65">
        <f t="shared" si="1"/>
        <v>13</v>
      </c>
      <c r="AE38" s="65"/>
      <c r="AF38" s="65"/>
      <c r="AG38" s="65"/>
      <c r="AH38" s="65"/>
    </row>
    <row r="39" spans="1:34" ht="141" customHeight="1">
      <c r="A39" s="61">
        <v>9038</v>
      </c>
      <c r="B39" s="47" t="s">
        <v>176</v>
      </c>
      <c r="C39" s="47" t="s">
        <v>4897</v>
      </c>
      <c r="D39" s="65" t="s">
        <v>5120</v>
      </c>
      <c r="E39" s="47" t="s">
        <v>178</v>
      </c>
      <c r="F39" s="65" t="s">
        <v>5121</v>
      </c>
      <c r="G39" s="65" t="s">
        <v>7</v>
      </c>
      <c r="H39" s="65" t="s">
        <v>5122</v>
      </c>
      <c r="I39" s="65" t="s">
        <v>5123</v>
      </c>
      <c r="J39" s="65" t="s">
        <v>5124</v>
      </c>
      <c r="K39" s="65" t="s">
        <v>5125</v>
      </c>
      <c r="L39" s="47" t="s">
        <v>172</v>
      </c>
      <c r="M39" s="47" t="s">
        <v>5</v>
      </c>
      <c r="N39" s="47">
        <v>94304</v>
      </c>
      <c r="O39" s="47" t="s">
        <v>5126</v>
      </c>
      <c r="P39" s="90">
        <v>37.397138042901197</v>
      </c>
      <c r="Q39" s="90">
        <v>-122.145676969036</v>
      </c>
      <c r="R39" s="104"/>
      <c r="S39" s="65" t="s">
        <v>5121</v>
      </c>
      <c r="T39" s="65" t="s">
        <v>5123</v>
      </c>
      <c r="U39" s="65" t="s">
        <v>5127</v>
      </c>
      <c r="V39" s="47" t="s">
        <v>172</v>
      </c>
      <c r="W39" s="47" t="s">
        <v>5</v>
      </c>
      <c r="X39" s="47" t="s">
        <v>174</v>
      </c>
      <c r="Y39" s="59">
        <v>44443</v>
      </c>
      <c r="Z39" s="65" t="s">
        <v>5128</v>
      </c>
      <c r="AA39" s="65" t="s">
        <v>5130</v>
      </c>
      <c r="AB39" s="1" t="s">
        <v>5129</v>
      </c>
      <c r="AC39" s="65"/>
      <c r="AD39" s="65">
        <f t="shared" si="1"/>
        <v>30</v>
      </c>
      <c r="AE39" s="65"/>
      <c r="AF39" s="65"/>
      <c r="AG39" s="65"/>
      <c r="AH39" s="65"/>
    </row>
    <row r="40" spans="1:34" ht="105">
      <c r="A40" s="61">
        <v>9039</v>
      </c>
      <c r="B40" s="47" t="s">
        <v>176</v>
      </c>
      <c r="C40" s="47" t="s">
        <v>4897</v>
      </c>
      <c r="D40" s="65" t="s">
        <v>5131</v>
      </c>
      <c r="E40" s="47" t="s">
        <v>166</v>
      </c>
      <c r="F40" s="65" t="s">
        <v>5132</v>
      </c>
      <c r="G40" s="65" t="s">
        <v>4942</v>
      </c>
      <c r="H40" s="65" t="s">
        <v>5133</v>
      </c>
      <c r="I40" s="233" t="s">
        <v>8599</v>
      </c>
      <c r="J40" s="65" t="s">
        <v>5134</v>
      </c>
      <c r="K40" s="65" t="s">
        <v>5135</v>
      </c>
      <c r="L40" s="47" t="s">
        <v>1365</v>
      </c>
      <c r="M40" s="47" t="s">
        <v>5</v>
      </c>
      <c r="N40" s="47" t="s">
        <v>5136</v>
      </c>
      <c r="O40" s="47" t="s">
        <v>5137</v>
      </c>
      <c r="P40" s="90">
        <v>40.228355822257903</v>
      </c>
      <c r="Q40" s="90">
        <v>-75.068549519171796</v>
      </c>
      <c r="R40" s="995">
        <v>4</v>
      </c>
      <c r="S40" s="65" t="s">
        <v>5131</v>
      </c>
      <c r="T40" s="233" t="s">
        <v>8599</v>
      </c>
      <c r="U40" s="65" t="s">
        <v>5135</v>
      </c>
      <c r="V40" s="47" t="s">
        <v>1365</v>
      </c>
      <c r="W40" s="47" t="s">
        <v>5</v>
      </c>
      <c r="X40" s="47" t="s">
        <v>5097</v>
      </c>
      <c r="Y40" s="59">
        <v>45336</v>
      </c>
      <c r="Z40" s="65" t="s">
        <v>319</v>
      </c>
      <c r="AA40" s="65"/>
      <c r="AB40" s="65" t="s">
        <v>5138</v>
      </c>
      <c r="AC40" s="65"/>
      <c r="AD40" s="65">
        <f t="shared" si="1"/>
        <v>30</v>
      </c>
      <c r="AE40" s="65" t="s">
        <v>5139</v>
      </c>
      <c r="AF40" s="65" t="s">
        <v>5140</v>
      </c>
      <c r="AG40" s="65" t="s">
        <v>5141</v>
      </c>
      <c r="AH40" s="65"/>
    </row>
    <row r="41" spans="1:34" ht="75">
      <c r="A41" s="61">
        <v>9040</v>
      </c>
      <c r="B41" s="47" t="s">
        <v>176</v>
      </c>
      <c r="C41" s="47" t="s">
        <v>4897</v>
      </c>
      <c r="D41" s="65" t="s">
        <v>2806</v>
      </c>
      <c r="E41" s="47" t="s">
        <v>166</v>
      </c>
      <c r="F41" s="65" t="s">
        <v>2806</v>
      </c>
      <c r="G41" s="65" t="s">
        <v>7</v>
      </c>
      <c r="H41" s="65" t="s">
        <v>5142</v>
      </c>
      <c r="I41" s="65" t="s">
        <v>5143</v>
      </c>
      <c r="J41" s="65"/>
      <c r="K41" s="65" t="s">
        <v>5144</v>
      </c>
      <c r="L41" s="47" t="s">
        <v>217</v>
      </c>
      <c r="M41" s="47" t="s">
        <v>6</v>
      </c>
      <c r="O41" s="65" t="s">
        <v>2811</v>
      </c>
      <c r="P41" s="90">
        <v>43.86036</v>
      </c>
      <c r="Q41" s="90">
        <v>-79.321520000000007</v>
      </c>
      <c r="R41" s="104">
        <v>17</v>
      </c>
      <c r="S41" s="65" t="s">
        <v>2806</v>
      </c>
      <c r="T41" s="65" t="s">
        <v>5143</v>
      </c>
      <c r="U41" s="65" t="s">
        <v>1038</v>
      </c>
      <c r="V41" s="47" t="s">
        <v>1126</v>
      </c>
      <c r="W41" s="47" t="s">
        <v>6</v>
      </c>
      <c r="X41" s="47" t="s">
        <v>174</v>
      </c>
      <c r="Y41" s="59">
        <v>44890</v>
      </c>
      <c r="Z41" s="65" t="s">
        <v>5145</v>
      </c>
      <c r="AA41" s="65" t="s">
        <v>5146</v>
      </c>
      <c r="AB41" s="334" t="s">
        <v>2813</v>
      </c>
      <c r="AC41" s="65"/>
      <c r="AD41" s="65">
        <f t="shared" si="1"/>
        <v>23</v>
      </c>
      <c r="AE41" s="65"/>
      <c r="AF41" s="65"/>
      <c r="AG41" s="65"/>
      <c r="AH41" s="65"/>
    </row>
    <row r="42" spans="1:34" ht="105">
      <c r="A42" s="61">
        <v>9041</v>
      </c>
      <c r="B42" s="47" t="s">
        <v>176</v>
      </c>
      <c r="C42" s="47" t="s">
        <v>4897</v>
      </c>
      <c r="D42" s="65" t="s">
        <v>1076</v>
      </c>
      <c r="E42" s="47" t="s">
        <v>166</v>
      </c>
      <c r="F42" s="65" t="s">
        <v>1076</v>
      </c>
      <c r="G42" s="65" t="s">
        <v>4942</v>
      </c>
      <c r="H42" s="65" t="s">
        <v>5147</v>
      </c>
      <c r="I42" s="65" t="s">
        <v>1077</v>
      </c>
      <c r="J42" s="65" t="s">
        <v>1078</v>
      </c>
      <c r="K42" s="65" t="s">
        <v>1079</v>
      </c>
      <c r="L42" s="47" t="s">
        <v>172</v>
      </c>
      <c r="M42" s="47" t="s">
        <v>5</v>
      </c>
      <c r="N42" s="47">
        <v>92617</v>
      </c>
      <c r="O42" s="47" t="s">
        <v>1080</v>
      </c>
      <c r="P42" s="90">
        <v>33.642878167885698</v>
      </c>
      <c r="Q42" s="90">
        <v>-117.855440272065</v>
      </c>
      <c r="R42" s="104">
        <v>71</v>
      </c>
      <c r="S42" s="65" t="s">
        <v>1076</v>
      </c>
      <c r="T42" s="65" t="s">
        <v>1077</v>
      </c>
      <c r="U42" s="65" t="s">
        <v>1079</v>
      </c>
      <c r="V42" s="47" t="s">
        <v>172</v>
      </c>
      <c r="W42" s="47" t="s">
        <v>5</v>
      </c>
      <c r="X42" s="47" t="s">
        <v>174</v>
      </c>
      <c r="Y42" s="59">
        <v>44890</v>
      </c>
      <c r="Z42" s="7" t="s">
        <v>5148</v>
      </c>
      <c r="AA42" s="65" t="s">
        <v>5149</v>
      </c>
      <c r="AB42" s="101" t="s">
        <v>1083</v>
      </c>
      <c r="AC42" s="65"/>
      <c r="AD42" s="65">
        <f t="shared" si="1"/>
        <v>18</v>
      </c>
      <c r="AE42" s="65"/>
      <c r="AF42" s="65"/>
      <c r="AG42" s="65"/>
      <c r="AH42" s="65"/>
    </row>
    <row r="43" spans="1:34" ht="240">
      <c r="A43" s="61">
        <v>9042</v>
      </c>
      <c r="B43" s="47" t="s">
        <v>176</v>
      </c>
      <c r="C43" s="65" t="s">
        <v>4897</v>
      </c>
      <c r="D43" s="65" t="s">
        <v>3755</v>
      </c>
      <c r="E43" s="47" t="s">
        <v>166</v>
      </c>
      <c r="F43" s="65" t="s">
        <v>5150</v>
      </c>
      <c r="G43" s="65" t="s">
        <v>4903</v>
      </c>
      <c r="H43" s="65" t="s">
        <v>5151</v>
      </c>
      <c r="I43" s="65" t="s">
        <v>3758</v>
      </c>
      <c r="J43" s="65" t="s">
        <v>3759</v>
      </c>
      <c r="K43" s="65" t="s">
        <v>3760</v>
      </c>
      <c r="L43" s="68" t="s">
        <v>3634</v>
      </c>
      <c r="M43" s="65" t="s">
        <v>5</v>
      </c>
      <c r="N43" s="68">
        <v>97355</v>
      </c>
      <c r="O43" s="90" t="s">
        <v>5152</v>
      </c>
      <c r="P43" s="90">
        <v>44.549052367809303</v>
      </c>
      <c r="Q43" s="90">
        <v>-122.91976220768601</v>
      </c>
      <c r="R43" s="137">
        <v>15</v>
      </c>
      <c r="S43" s="68" t="s">
        <v>3755</v>
      </c>
      <c r="T43" s="68" t="s">
        <v>3762</v>
      </c>
      <c r="U43" s="65" t="s">
        <v>3760</v>
      </c>
      <c r="V43" s="47" t="s">
        <v>3634</v>
      </c>
      <c r="W43" s="47" t="s">
        <v>5</v>
      </c>
      <c r="X43" s="47" t="s">
        <v>174</v>
      </c>
      <c r="Y43" s="59">
        <v>45095</v>
      </c>
      <c r="Z43" s="65" t="s">
        <v>3763</v>
      </c>
      <c r="AA43" s="65"/>
      <c r="AB43" s="1" t="s">
        <v>5153</v>
      </c>
      <c r="AC43" s="65"/>
      <c r="AD43" s="65">
        <f t="shared" si="1"/>
        <v>16</v>
      </c>
      <c r="AE43" s="65"/>
      <c r="AF43" s="65"/>
      <c r="AG43" s="65"/>
      <c r="AH43" s="65"/>
    </row>
    <row r="44" spans="1:34" ht="105">
      <c r="A44" s="61">
        <v>9043</v>
      </c>
      <c r="B44" s="47" t="s">
        <v>176</v>
      </c>
      <c r="C44" s="47" t="s">
        <v>4897</v>
      </c>
      <c r="D44" s="65" t="s">
        <v>5154</v>
      </c>
      <c r="E44" s="47" t="s">
        <v>166</v>
      </c>
      <c r="F44" s="65" t="s">
        <v>5155</v>
      </c>
      <c r="G44" s="65" t="s">
        <v>4942</v>
      </c>
      <c r="H44" s="65" t="s">
        <v>5156</v>
      </c>
      <c r="I44" s="65" t="s">
        <v>5157</v>
      </c>
      <c r="J44" s="65" t="s">
        <v>5158</v>
      </c>
      <c r="K44" s="65" t="s">
        <v>5159</v>
      </c>
      <c r="L44" s="47" t="s">
        <v>230</v>
      </c>
      <c r="M44" s="47" t="s">
        <v>6</v>
      </c>
      <c r="N44" s="47" t="s">
        <v>5160</v>
      </c>
      <c r="O44" s="47" t="s">
        <v>5161</v>
      </c>
      <c r="P44" s="90">
        <v>49.214055623117602</v>
      </c>
      <c r="Q44" s="90">
        <v>-122.66600448689</v>
      </c>
      <c r="R44" s="104">
        <v>75</v>
      </c>
      <c r="S44" s="65" t="s">
        <v>5162</v>
      </c>
      <c r="T44" s="65" t="s">
        <v>5157</v>
      </c>
      <c r="U44" s="65" t="s">
        <v>5163</v>
      </c>
      <c r="V44" s="47" t="s">
        <v>5163</v>
      </c>
      <c r="W44" s="47" t="s">
        <v>3646</v>
      </c>
      <c r="X44" s="47" t="s">
        <v>174</v>
      </c>
      <c r="Y44" s="59">
        <v>44435</v>
      </c>
      <c r="Z44" s="65" t="s">
        <v>5164</v>
      </c>
      <c r="AA44" s="65"/>
      <c r="AB44" s="1" t="s">
        <v>5165</v>
      </c>
      <c r="AC44" s="65"/>
      <c r="AD44" s="65">
        <f t="shared" si="1"/>
        <v>22</v>
      </c>
      <c r="AE44" s="65"/>
      <c r="AF44" s="65"/>
      <c r="AG44" s="65"/>
      <c r="AH44" s="65"/>
    </row>
    <row r="45" spans="1:34" ht="75">
      <c r="A45" s="61">
        <v>9044</v>
      </c>
      <c r="B45" s="47" t="s">
        <v>176</v>
      </c>
      <c r="C45" s="47" t="s">
        <v>4897</v>
      </c>
      <c r="D45" s="65" t="s">
        <v>5166</v>
      </c>
      <c r="E45" s="47" t="s">
        <v>166</v>
      </c>
      <c r="F45" s="65" t="s">
        <v>5166</v>
      </c>
      <c r="G45" s="65" t="s">
        <v>4899</v>
      </c>
      <c r="H45" s="65" t="s">
        <v>5167</v>
      </c>
      <c r="I45" s="65" t="s">
        <v>5168</v>
      </c>
      <c r="J45" s="65" t="s">
        <v>5169</v>
      </c>
      <c r="K45" s="65" t="s">
        <v>5170</v>
      </c>
      <c r="L45" s="47" t="s">
        <v>1022</v>
      </c>
      <c r="M45" s="47" t="s">
        <v>5</v>
      </c>
      <c r="N45" s="47">
        <v>53080</v>
      </c>
      <c r="O45" s="47" t="s">
        <v>5171</v>
      </c>
      <c r="P45" s="90">
        <v>43.390432999616898</v>
      </c>
      <c r="Q45" s="90">
        <v>-87.951106429221596</v>
      </c>
      <c r="R45" s="104">
        <v>5</v>
      </c>
      <c r="S45" s="65" t="s">
        <v>5166</v>
      </c>
      <c r="T45" s="65" t="s">
        <v>5168</v>
      </c>
      <c r="U45" s="65" t="s">
        <v>5170</v>
      </c>
      <c r="V45" s="47" t="s">
        <v>1022</v>
      </c>
      <c r="W45" s="47" t="s">
        <v>5</v>
      </c>
      <c r="X45" s="47" t="s">
        <v>174</v>
      </c>
      <c r="Y45" s="59">
        <v>44435</v>
      </c>
      <c r="Z45" s="65" t="s">
        <v>5172</v>
      </c>
      <c r="AA45" s="65"/>
      <c r="AB45" s="333" t="s">
        <v>5173</v>
      </c>
      <c r="AC45" s="65"/>
      <c r="AD45" s="65">
        <f t="shared" si="1"/>
        <v>17</v>
      </c>
      <c r="AE45" s="65"/>
      <c r="AF45" s="65"/>
      <c r="AG45" s="65"/>
      <c r="AH45" s="65"/>
    </row>
    <row r="46" spans="1:34" ht="105">
      <c r="A46" s="61">
        <v>9045</v>
      </c>
      <c r="B46" s="47" t="s">
        <v>176</v>
      </c>
      <c r="C46" s="47" t="s">
        <v>4897</v>
      </c>
      <c r="D46" s="65" t="s">
        <v>5174</v>
      </c>
      <c r="E46" s="47" t="s">
        <v>166</v>
      </c>
      <c r="F46" s="65" t="s">
        <v>5175</v>
      </c>
      <c r="G46" s="65" t="s">
        <v>4942</v>
      </c>
      <c r="H46" s="65" t="s">
        <v>5176</v>
      </c>
      <c r="I46" s="65" t="s">
        <v>5177</v>
      </c>
      <c r="J46" s="65" t="s">
        <v>5178</v>
      </c>
      <c r="K46" s="65" t="s">
        <v>5179</v>
      </c>
      <c r="L46" s="47" t="s">
        <v>172</v>
      </c>
      <c r="M46" s="47" t="s">
        <v>5</v>
      </c>
      <c r="N46" s="47">
        <v>94545</v>
      </c>
      <c r="O46" s="47" t="s">
        <v>5180</v>
      </c>
      <c r="P46" s="90">
        <v>37.640880727931098</v>
      </c>
      <c r="Q46" s="90">
        <v>-122.13744191798</v>
      </c>
      <c r="R46" s="104">
        <v>67</v>
      </c>
      <c r="S46" s="65" t="s">
        <v>5181</v>
      </c>
      <c r="T46" s="65" t="s">
        <v>5177</v>
      </c>
      <c r="U46" s="65" t="s">
        <v>5182</v>
      </c>
      <c r="V46" s="47" t="s">
        <v>5183</v>
      </c>
      <c r="W46" s="47" t="s">
        <v>1138</v>
      </c>
      <c r="X46" s="47" t="s">
        <v>174</v>
      </c>
      <c r="Y46" s="59">
        <v>44779</v>
      </c>
      <c r="Z46" s="65" t="s">
        <v>5184</v>
      </c>
      <c r="AA46" s="65"/>
      <c r="AB46" s="384" t="s">
        <v>5185</v>
      </c>
      <c r="AC46" s="65"/>
      <c r="AD46" s="65">
        <f t="shared" si="1"/>
        <v>29</v>
      </c>
      <c r="AE46" s="65"/>
      <c r="AF46" s="65"/>
      <c r="AG46" s="65"/>
      <c r="AH46" s="65"/>
    </row>
    <row r="47" spans="1:34" ht="75">
      <c r="A47" s="61">
        <v>9046</v>
      </c>
      <c r="B47" s="47" t="s">
        <v>176</v>
      </c>
      <c r="C47" s="47" t="s">
        <v>4897</v>
      </c>
      <c r="D47" s="65" t="s">
        <v>2871</v>
      </c>
      <c r="E47" s="47" t="s">
        <v>178</v>
      </c>
      <c r="F47" s="65" t="s">
        <v>5186</v>
      </c>
      <c r="G47" s="65" t="s">
        <v>4899</v>
      </c>
      <c r="H47" s="65" t="s">
        <v>5187</v>
      </c>
      <c r="I47" s="65" t="s">
        <v>2873</v>
      </c>
      <c r="J47" s="65" t="s">
        <v>5188</v>
      </c>
      <c r="K47" s="65" t="s">
        <v>2122</v>
      </c>
      <c r="L47" s="47" t="s">
        <v>217</v>
      </c>
      <c r="M47" s="47" t="s">
        <v>6</v>
      </c>
      <c r="N47" s="47" t="s">
        <v>5189</v>
      </c>
      <c r="O47" s="47" t="s">
        <v>5190</v>
      </c>
      <c r="P47" s="90">
        <v>42.303280173782198</v>
      </c>
      <c r="Q47" s="90">
        <v>-83.022206802486494</v>
      </c>
      <c r="R47" s="104"/>
      <c r="S47" s="65" t="s">
        <v>2871</v>
      </c>
      <c r="T47" s="65" t="s">
        <v>2873</v>
      </c>
      <c r="U47" s="65" t="s">
        <v>1147</v>
      </c>
      <c r="V47" s="47" t="s">
        <v>444</v>
      </c>
      <c r="W47" s="47" t="s">
        <v>5</v>
      </c>
      <c r="X47" s="47" t="s">
        <v>174</v>
      </c>
      <c r="Y47" s="59">
        <v>44435</v>
      </c>
      <c r="Z47" s="65" t="s">
        <v>319</v>
      </c>
      <c r="AA47" s="65"/>
      <c r="AB47" s="333" t="s">
        <v>5191</v>
      </c>
      <c r="AC47" s="65"/>
      <c r="AD47" s="65">
        <f t="shared" si="1"/>
        <v>20</v>
      </c>
      <c r="AE47" s="65"/>
      <c r="AF47" s="65"/>
      <c r="AG47" s="65"/>
      <c r="AH47" s="65"/>
    </row>
    <row r="48" spans="1:34" ht="90">
      <c r="A48" s="61">
        <v>9047</v>
      </c>
      <c r="B48" s="47" t="s">
        <v>176</v>
      </c>
      <c r="C48" s="47" t="s">
        <v>4897</v>
      </c>
      <c r="D48" s="65" t="s">
        <v>5192</v>
      </c>
      <c r="E48" s="47" t="s">
        <v>166</v>
      </c>
      <c r="F48" s="65" t="s">
        <v>2528</v>
      </c>
      <c r="G48" s="65" t="s">
        <v>4903</v>
      </c>
      <c r="H48" s="65" t="s">
        <v>5193</v>
      </c>
      <c r="I48" s="65" t="s">
        <v>1132</v>
      </c>
      <c r="J48" s="65" t="s">
        <v>5194</v>
      </c>
      <c r="K48" s="65" t="s">
        <v>5195</v>
      </c>
      <c r="L48" s="47" t="s">
        <v>949</v>
      </c>
      <c r="M48" s="47" t="s">
        <v>5</v>
      </c>
      <c r="N48" s="47">
        <v>44131</v>
      </c>
      <c r="O48" s="47" t="s">
        <v>5196</v>
      </c>
      <c r="P48" s="90">
        <v>41.362788396854</v>
      </c>
      <c r="Q48" s="90">
        <v>-81.624700485464601</v>
      </c>
      <c r="R48" s="104"/>
      <c r="S48" s="68" t="s">
        <v>1134</v>
      </c>
      <c r="T48" s="65" t="s">
        <v>1132</v>
      </c>
      <c r="U48" s="65" t="s">
        <v>1136</v>
      </c>
      <c r="V48" s="47"/>
      <c r="W48" s="47" t="s">
        <v>1138</v>
      </c>
      <c r="X48" s="58" t="s">
        <v>174</v>
      </c>
      <c r="Y48" s="91">
        <v>45090</v>
      </c>
      <c r="Z48" s="65" t="s">
        <v>5197</v>
      </c>
      <c r="AA48" s="65"/>
      <c r="AB48" s="334" t="s">
        <v>1923</v>
      </c>
      <c r="AC48" s="65"/>
      <c r="AD48" s="65">
        <f t="shared" si="1"/>
        <v>27</v>
      </c>
      <c r="AE48" s="65"/>
      <c r="AF48" s="65"/>
      <c r="AG48" s="65"/>
      <c r="AH48" s="65"/>
    </row>
    <row r="49" spans="1:34" ht="90">
      <c r="A49" s="61">
        <v>9048</v>
      </c>
      <c r="B49" s="47" t="s">
        <v>176</v>
      </c>
      <c r="C49" s="47" t="s">
        <v>4897</v>
      </c>
      <c r="D49" s="65" t="s">
        <v>5192</v>
      </c>
      <c r="E49" s="47" t="s">
        <v>166</v>
      </c>
      <c r="F49" s="65" t="s">
        <v>5198</v>
      </c>
      <c r="G49" s="65" t="s">
        <v>7</v>
      </c>
      <c r="H49" s="65" t="s">
        <v>5199</v>
      </c>
      <c r="I49" s="65" t="s">
        <v>1132</v>
      </c>
      <c r="J49" s="65" t="s">
        <v>5200</v>
      </c>
      <c r="K49" s="65" t="s">
        <v>846</v>
      </c>
      <c r="L49" s="47" t="s">
        <v>172</v>
      </c>
      <c r="M49" s="47" t="s">
        <v>5</v>
      </c>
      <c r="N49" s="47">
        <v>94538</v>
      </c>
      <c r="O49" s="47" t="s">
        <v>5196</v>
      </c>
      <c r="P49" s="90">
        <v>37.4634510868947</v>
      </c>
      <c r="Q49" s="90">
        <v>-121.925105931478</v>
      </c>
      <c r="R49" s="104"/>
      <c r="S49" s="68" t="s">
        <v>1134</v>
      </c>
      <c r="T49" s="65" t="s">
        <v>1132</v>
      </c>
      <c r="U49" s="65" t="s">
        <v>1136</v>
      </c>
      <c r="V49" s="47"/>
      <c r="W49" s="47" t="s">
        <v>1138</v>
      </c>
      <c r="X49" s="58" t="s">
        <v>174</v>
      </c>
      <c r="Y49" s="91">
        <v>45090</v>
      </c>
      <c r="Z49" s="65" t="s">
        <v>5197</v>
      </c>
      <c r="AA49" s="65"/>
      <c r="AB49" s="334" t="s">
        <v>1923</v>
      </c>
      <c r="AC49" s="65"/>
      <c r="AD49" s="65">
        <f t="shared" si="1"/>
        <v>27</v>
      </c>
      <c r="AE49" s="65"/>
      <c r="AF49" s="65"/>
      <c r="AG49" s="65"/>
      <c r="AH49" s="65"/>
    </row>
    <row r="50" spans="1:34" ht="90">
      <c r="A50" s="61">
        <v>9049</v>
      </c>
      <c r="B50" s="47" t="s">
        <v>176</v>
      </c>
      <c r="C50" s="47" t="s">
        <v>4897</v>
      </c>
      <c r="D50" s="65" t="s">
        <v>5201</v>
      </c>
      <c r="E50" s="47" t="s">
        <v>166</v>
      </c>
      <c r="F50" s="65" t="s">
        <v>1130</v>
      </c>
      <c r="G50" s="65" t="s">
        <v>4899</v>
      </c>
      <c r="H50" s="65" t="s">
        <v>5202</v>
      </c>
      <c r="I50" s="65" t="s">
        <v>1132</v>
      </c>
      <c r="J50" s="65" t="s">
        <v>5194</v>
      </c>
      <c r="K50" s="65" t="s">
        <v>5195</v>
      </c>
      <c r="L50" s="47" t="s">
        <v>949</v>
      </c>
      <c r="M50" s="47" t="s">
        <v>5</v>
      </c>
      <c r="N50" s="47">
        <v>44131</v>
      </c>
      <c r="O50" s="47" t="s">
        <v>5196</v>
      </c>
      <c r="P50" s="90">
        <v>41.362816580334901</v>
      </c>
      <c r="Q50" s="90">
        <v>-81.624614654749493</v>
      </c>
      <c r="R50" s="104"/>
      <c r="S50" s="68" t="s">
        <v>1134</v>
      </c>
      <c r="T50" s="68" t="s">
        <v>1132</v>
      </c>
      <c r="U50" s="65" t="s">
        <v>1136</v>
      </c>
      <c r="V50" s="47"/>
      <c r="W50" s="47" t="s">
        <v>1138</v>
      </c>
      <c r="X50" s="58" t="s">
        <v>174</v>
      </c>
      <c r="Y50" s="91">
        <v>45090</v>
      </c>
      <c r="Z50" s="65" t="s">
        <v>5203</v>
      </c>
      <c r="AA50" s="65"/>
      <c r="AB50" s="334" t="s">
        <v>1923</v>
      </c>
      <c r="AC50" s="65"/>
      <c r="AD50" s="65">
        <f t="shared" si="1"/>
        <v>27</v>
      </c>
      <c r="AE50" s="65"/>
      <c r="AF50" s="65"/>
      <c r="AG50" s="65"/>
      <c r="AH50" s="65"/>
    </row>
    <row r="51" spans="1:34" ht="60">
      <c r="A51" s="61">
        <v>9050</v>
      </c>
      <c r="B51" s="47" t="s">
        <v>176</v>
      </c>
      <c r="C51" s="47" t="s">
        <v>4897</v>
      </c>
      <c r="D51" s="65" t="s">
        <v>5204</v>
      </c>
      <c r="E51" s="47" t="s">
        <v>178</v>
      </c>
      <c r="F51" s="65" t="s">
        <v>5204</v>
      </c>
      <c r="G51" s="65" t="s">
        <v>4942</v>
      </c>
      <c r="H51" s="65" t="s">
        <v>5205</v>
      </c>
      <c r="I51" s="65" t="s">
        <v>5206</v>
      </c>
      <c r="J51" s="65" t="s">
        <v>5207</v>
      </c>
      <c r="K51" s="65" t="s">
        <v>2249</v>
      </c>
      <c r="L51" s="47" t="s">
        <v>829</v>
      </c>
      <c r="M51" s="47" t="s">
        <v>5</v>
      </c>
      <c r="N51" s="47">
        <v>14615</v>
      </c>
      <c r="P51" s="90">
        <v>43.201962306288699</v>
      </c>
      <c r="Q51" s="90">
        <v>-77.629025076192093</v>
      </c>
      <c r="R51" s="104">
        <v>77</v>
      </c>
      <c r="S51" s="65" t="s">
        <v>5208</v>
      </c>
      <c r="T51" s="65" t="s">
        <v>5206</v>
      </c>
      <c r="U51" s="65" t="s">
        <v>2249</v>
      </c>
      <c r="V51" s="47" t="s">
        <v>829</v>
      </c>
      <c r="W51" s="47" t="s">
        <v>5</v>
      </c>
      <c r="X51" s="47" t="s">
        <v>174</v>
      </c>
      <c r="Y51" s="59">
        <v>44434</v>
      </c>
      <c r="Z51" s="65" t="s">
        <v>5209</v>
      </c>
      <c r="AA51" s="65"/>
      <c r="AB51" s="385" t="s">
        <v>5210</v>
      </c>
      <c r="AC51" s="65"/>
      <c r="AD51" s="65">
        <f t="shared" si="1"/>
        <v>19</v>
      </c>
      <c r="AE51" s="65"/>
      <c r="AF51" s="65"/>
      <c r="AG51" s="65"/>
      <c r="AH51" s="65"/>
    </row>
    <row r="52" spans="1:34" ht="90">
      <c r="A52" s="61">
        <v>9051</v>
      </c>
      <c r="B52" s="47" t="s">
        <v>176</v>
      </c>
      <c r="C52" s="47" t="s">
        <v>4897</v>
      </c>
      <c r="D52" s="65" t="s">
        <v>5211</v>
      </c>
      <c r="E52" s="47" t="s">
        <v>166</v>
      </c>
      <c r="F52" s="65" t="s">
        <v>5212</v>
      </c>
      <c r="G52" s="65" t="s">
        <v>7</v>
      </c>
      <c r="H52" s="65" t="s">
        <v>5213</v>
      </c>
      <c r="I52" s="65" t="s">
        <v>1164</v>
      </c>
      <c r="J52" s="65" t="s">
        <v>5214</v>
      </c>
      <c r="K52" s="65" t="s">
        <v>1166</v>
      </c>
      <c r="L52" s="47" t="s">
        <v>369</v>
      </c>
      <c r="M52" s="47" t="s">
        <v>5</v>
      </c>
      <c r="N52" s="47">
        <v>98072</v>
      </c>
      <c r="O52" s="47" t="s">
        <v>1167</v>
      </c>
      <c r="P52" s="90">
        <v>47.782048681228098</v>
      </c>
      <c r="Q52" s="90">
        <v>-122.15435580228799</v>
      </c>
      <c r="R52" s="104">
        <v>50</v>
      </c>
      <c r="S52" s="65" t="s">
        <v>1168</v>
      </c>
      <c r="T52" s="68" t="s">
        <v>1164</v>
      </c>
      <c r="U52" s="68" t="s">
        <v>1166</v>
      </c>
      <c r="V52" s="58" t="s">
        <v>369</v>
      </c>
      <c r="W52" s="58" t="s">
        <v>5</v>
      </c>
      <c r="X52" s="58" t="s">
        <v>174</v>
      </c>
      <c r="Y52" s="91">
        <v>44435</v>
      </c>
      <c r="Z52" s="65" t="s">
        <v>5215</v>
      </c>
      <c r="AA52" s="65"/>
      <c r="AB52" s="1" t="s">
        <v>5216</v>
      </c>
      <c r="AC52" s="65"/>
      <c r="AD52" s="65">
        <f t="shared" si="1"/>
        <v>24</v>
      </c>
      <c r="AE52" s="65"/>
      <c r="AF52" s="65"/>
      <c r="AG52" s="65"/>
      <c r="AH52" s="65"/>
    </row>
    <row r="53" spans="1:34" ht="90">
      <c r="A53" s="61">
        <v>9052</v>
      </c>
      <c r="B53" s="47" t="s">
        <v>176</v>
      </c>
      <c r="C53" s="47" t="s">
        <v>4897</v>
      </c>
      <c r="D53" s="65" t="s">
        <v>5211</v>
      </c>
      <c r="E53" s="47" t="s">
        <v>166</v>
      </c>
      <c r="F53" s="65" t="s">
        <v>5217</v>
      </c>
      <c r="G53" s="65" t="s">
        <v>4942</v>
      </c>
      <c r="H53" s="65" t="s">
        <v>5218</v>
      </c>
      <c r="I53" s="65" t="s">
        <v>1164</v>
      </c>
      <c r="J53" s="65" t="s">
        <v>5219</v>
      </c>
      <c r="K53" s="65" t="s">
        <v>1399</v>
      </c>
      <c r="L53" s="58" t="s">
        <v>369</v>
      </c>
      <c r="M53" s="58" t="s">
        <v>5</v>
      </c>
      <c r="N53" s="58">
        <v>98837</v>
      </c>
      <c r="O53" s="47" t="s">
        <v>1167</v>
      </c>
      <c r="P53" s="90">
        <v>47.135893560241797</v>
      </c>
      <c r="Q53" s="90">
        <v>-119.199546358134</v>
      </c>
      <c r="R53" s="996">
        <v>6</v>
      </c>
      <c r="S53" s="65" t="s">
        <v>1168</v>
      </c>
      <c r="T53" s="68" t="s">
        <v>1164</v>
      </c>
      <c r="U53" s="68" t="s">
        <v>1166</v>
      </c>
      <c r="V53" s="58" t="s">
        <v>369</v>
      </c>
      <c r="W53" s="58" t="s">
        <v>5</v>
      </c>
      <c r="X53" s="58" t="s">
        <v>174</v>
      </c>
      <c r="Y53" s="91">
        <v>44435</v>
      </c>
      <c r="Z53" s="65" t="s">
        <v>5220</v>
      </c>
      <c r="AA53" s="65" t="s">
        <v>5221</v>
      </c>
      <c r="AB53" s="1" t="s">
        <v>5216</v>
      </c>
      <c r="AC53" s="65"/>
      <c r="AD53" s="65">
        <f t="shared" si="1"/>
        <v>24</v>
      </c>
      <c r="AE53" s="65"/>
      <c r="AF53" s="65"/>
      <c r="AG53" s="65"/>
      <c r="AH53" s="65"/>
    </row>
    <row r="54" spans="1:34" ht="75">
      <c r="A54" s="61">
        <v>9053</v>
      </c>
      <c r="B54" s="47" t="s">
        <v>176</v>
      </c>
      <c r="C54" s="47" t="s">
        <v>4897</v>
      </c>
      <c r="D54" s="65" t="s">
        <v>5222</v>
      </c>
      <c r="E54" s="47" t="s">
        <v>166</v>
      </c>
      <c r="F54" s="65" t="s">
        <v>5223</v>
      </c>
      <c r="G54" s="65" t="s">
        <v>4899</v>
      </c>
      <c r="H54" s="65" t="s">
        <v>5224</v>
      </c>
      <c r="I54" s="65" t="s">
        <v>5225</v>
      </c>
      <c r="J54" s="65" t="s">
        <v>5226</v>
      </c>
      <c r="K54" s="65" t="s">
        <v>3049</v>
      </c>
      <c r="L54" s="47" t="s">
        <v>739</v>
      </c>
      <c r="M54" s="47" t="s">
        <v>5</v>
      </c>
      <c r="N54" s="47">
        <v>80503</v>
      </c>
      <c r="O54" s="47" t="s">
        <v>5227</v>
      </c>
      <c r="P54" s="90">
        <v>39.780937035996097</v>
      </c>
      <c r="Q54" s="90">
        <v>-105.166260060363</v>
      </c>
      <c r="R54" s="104">
        <v>100</v>
      </c>
      <c r="S54" s="65" t="s">
        <v>5228</v>
      </c>
      <c r="T54" s="65" t="s">
        <v>5225</v>
      </c>
      <c r="U54" s="65" t="s">
        <v>3049</v>
      </c>
      <c r="V54" s="47" t="s">
        <v>739</v>
      </c>
      <c r="W54" s="47" t="s">
        <v>5</v>
      </c>
      <c r="X54" s="47" t="s">
        <v>174</v>
      </c>
      <c r="Y54" s="59">
        <v>44425</v>
      </c>
      <c r="Z54" s="65" t="s">
        <v>5229</v>
      </c>
      <c r="AA54" s="65" t="s">
        <v>5231</v>
      </c>
      <c r="AB54" s="334" t="s">
        <v>5230</v>
      </c>
      <c r="AC54" s="65"/>
      <c r="AD54" s="65">
        <f t="shared" si="1"/>
        <v>26</v>
      </c>
      <c r="AE54" s="65"/>
      <c r="AF54" s="65"/>
      <c r="AG54" s="65"/>
      <c r="AH54" s="65"/>
    </row>
    <row r="55" spans="1:34" ht="90">
      <c r="A55" s="61">
        <v>9054</v>
      </c>
      <c r="B55" s="47" t="s">
        <v>176</v>
      </c>
      <c r="C55" s="47" t="s">
        <v>4897</v>
      </c>
      <c r="D55" t="s">
        <v>2976</v>
      </c>
      <c r="E55" s="47" t="s">
        <v>166</v>
      </c>
      <c r="F55" t="s">
        <v>2977</v>
      </c>
      <c r="G55" s="65" t="s">
        <v>4942</v>
      </c>
      <c r="H55" s="65" t="s">
        <v>5232</v>
      </c>
      <c r="I55" s="373" t="s">
        <v>2978</v>
      </c>
      <c r="J55" t="s">
        <v>2979</v>
      </c>
      <c r="K55" s="65" t="s">
        <v>2980</v>
      </c>
      <c r="L55" s="47" t="s">
        <v>444</v>
      </c>
      <c r="M55" s="47" t="s">
        <v>5</v>
      </c>
      <c r="N55" s="945" t="s">
        <v>2981</v>
      </c>
      <c r="O55" t="s">
        <v>2982</v>
      </c>
      <c r="P55" s="90">
        <v>42.5395873128289</v>
      </c>
      <c r="Q55" s="90">
        <v>-83.096896328835101</v>
      </c>
      <c r="R55" s="195">
        <v>25</v>
      </c>
      <c r="S55" s="65" t="s">
        <v>2976</v>
      </c>
      <c r="T55" s="373" t="s">
        <v>2978</v>
      </c>
      <c r="U55" s="65" t="s">
        <v>2980</v>
      </c>
      <c r="V55" s="47" t="s">
        <v>444</v>
      </c>
      <c r="W55" s="47" t="s">
        <v>5</v>
      </c>
      <c r="X55" s="47" t="s">
        <v>8068</v>
      </c>
      <c r="Y55" s="59" t="s">
        <v>8307</v>
      </c>
      <c r="Z55" s="65" t="s">
        <v>319</v>
      </c>
      <c r="AA55" s="65"/>
      <c r="AB55" s="65" t="s">
        <v>8456</v>
      </c>
      <c r="AC55" s="65"/>
      <c r="AD55" s="65">
        <f t="shared" si="1"/>
        <v>30</v>
      </c>
      <c r="AE55" t="s">
        <v>2983</v>
      </c>
      <c r="AF55" t="s">
        <v>2984</v>
      </c>
      <c r="AG55" t="s">
        <v>2985</v>
      </c>
      <c r="AH55" s="65"/>
    </row>
    <row r="56" spans="1:34" ht="90">
      <c r="A56" s="61">
        <v>9055</v>
      </c>
      <c r="B56" s="47" t="s">
        <v>176</v>
      </c>
      <c r="C56" s="47" t="s">
        <v>4897</v>
      </c>
      <c r="D56" s="65" t="s">
        <v>5233</v>
      </c>
      <c r="E56" s="47" t="s">
        <v>166</v>
      </c>
      <c r="F56" s="65" t="s">
        <v>5234</v>
      </c>
      <c r="G56" s="65" t="s">
        <v>4903</v>
      </c>
      <c r="H56" s="65" t="s">
        <v>4586</v>
      </c>
      <c r="I56" s="65" t="s">
        <v>5235</v>
      </c>
      <c r="J56" s="65" t="s">
        <v>5236</v>
      </c>
      <c r="K56" s="65" t="s">
        <v>2192</v>
      </c>
      <c r="L56" s="47" t="s">
        <v>172</v>
      </c>
      <c r="M56" s="47" t="s">
        <v>5</v>
      </c>
      <c r="N56" s="47">
        <v>95120</v>
      </c>
      <c r="O56" s="47" t="s">
        <v>5237</v>
      </c>
      <c r="P56" s="90">
        <v>37.2105942896738</v>
      </c>
      <c r="Q56" s="90">
        <v>-121.80717090120601</v>
      </c>
      <c r="R56" s="195"/>
      <c r="S56" s="65" t="s">
        <v>5233</v>
      </c>
      <c r="T56" s="65" t="s">
        <v>5235</v>
      </c>
      <c r="U56" s="65" t="s">
        <v>5238</v>
      </c>
      <c r="V56" s="47" t="s">
        <v>829</v>
      </c>
      <c r="W56" s="47" t="s">
        <v>5</v>
      </c>
      <c r="X56" s="47"/>
      <c r="Y56" s="59"/>
      <c r="Z56" s="65" t="s">
        <v>5239</v>
      </c>
      <c r="AA56" s="65"/>
      <c r="AB56" s="1" t="s">
        <v>5240</v>
      </c>
      <c r="AC56" s="65"/>
      <c r="AD56" s="65">
        <f t="shared" si="1"/>
        <v>25</v>
      </c>
      <c r="AE56" s="65"/>
      <c r="AF56" s="65"/>
      <c r="AG56" s="65"/>
      <c r="AH56" s="65"/>
    </row>
    <row r="57" spans="1:34" ht="90">
      <c r="A57" s="61">
        <v>9056</v>
      </c>
      <c r="B57" s="47" t="s">
        <v>163</v>
      </c>
      <c r="C57" s="47" t="s">
        <v>4897</v>
      </c>
      <c r="D57" s="65" t="s">
        <v>5241</v>
      </c>
      <c r="E57" s="47" t="s">
        <v>178</v>
      </c>
      <c r="F57" s="65" t="s">
        <v>5242</v>
      </c>
      <c r="G57" s="65" t="s">
        <v>4903</v>
      </c>
      <c r="H57" s="65" t="s">
        <v>5243</v>
      </c>
      <c r="I57" s="326" t="s">
        <v>5244</v>
      </c>
      <c r="J57" s="65" t="s">
        <v>5245</v>
      </c>
      <c r="K57" s="65" t="s">
        <v>3166</v>
      </c>
      <c r="L57" s="47" t="s">
        <v>217</v>
      </c>
      <c r="M57" s="47" t="s">
        <v>6</v>
      </c>
      <c r="N57" s="47" t="s">
        <v>5246</v>
      </c>
      <c r="O57" s="47" t="s">
        <v>5247</v>
      </c>
      <c r="P57" s="90">
        <v>43.455857245390597</v>
      </c>
      <c r="Q57" s="90">
        <v>-80.561956761329</v>
      </c>
      <c r="R57" s="995">
        <v>30</v>
      </c>
      <c r="S57" s="65" t="s">
        <v>5241</v>
      </c>
      <c r="T57" s="326" t="s">
        <v>5244</v>
      </c>
      <c r="U57" s="65" t="s">
        <v>3166</v>
      </c>
      <c r="V57" s="47" t="s">
        <v>217</v>
      </c>
      <c r="W57" s="47" t="s">
        <v>6</v>
      </c>
      <c r="X57" s="47" t="s">
        <v>5097</v>
      </c>
      <c r="Y57" s="59">
        <v>45336</v>
      </c>
      <c r="Z57" s="65" t="s">
        <v>319</v>
      </c>
      <c r="AA57" s="65"/>
      <c r="AB57" s="65" t="s">
        <v>5248</v>
      </c>
      <c r="AC57" s="65"/>
      <c r="AD57" s="65">
        <f t="shared" si="1"/>
        <v>29</v>
      </c>
      <c r="AE57" s="65" t="s">
        <v>5249</v>
      </c>
      <c r="AF57" s="65" t="s">
        <v>5250</v>
      </c>
      <c r="AG57" s="65" t="s">
        <v>5251</v>
      </c>
      <c r="AH57" s="65"/>
    </row>
    <row r="58" spans="1:34" ht="90">
      <c r="A58" s="61">
        <v>9057</v>
      </c>
      <c r="B58" s="47" t="s">
        <v>176</v>
      </c>
      <c r="C58" s="47" t="s">
        <v>4897</v>
      </c>
      <c r="D58" s="65" t="s">
        <v>8220</v>
      </c>
      <c r="E58" s="47" t="s">
        <v>166</v>
      </c>
      <c r="F58" s="65" t="s">
        <v>8221</v>
      </c>
      <c r="G58" s="65" t="s">
        <v>8229</v>
      </c>
      <c r="H58" t="s">
        <v>8222</v>
      </c>
      <c r="I58" s="65"/>
      <c r="J58" s="65" t="s">
        <v>8223</v>
      </c>
      <c r="K58" s="65" t="s">
        <v>8224</v>
      </c>
      <c r="L58" s="47" t="s">
        <v>172</v>
      </c>
      <c r="M58" s="47" t="s">
        <v>5</v>
      </c>
      <c r="N58" s="47">
        <v>92201</v>
      </c>
      <c r="O58" s="47" t="s">
        <v>8225</v>
      </c>
      <c r="P58" s="90">
        <v>33.6988654938256</v>
      </c>
      <c r="Q58" s="90">
        <v>-116.220003732546</v>
      </c>
      <c r="R58" s="143">
        <v>12</v>
      </c>
      <c r="S58" s="65" t="s">
        <v>8220</v>
      </c>
      <c r="T58" s="65"/>
      <c r="U58" s="65" t="s">
        <v>8224</v>
      </c>
      <c r="V58" s="47" t="s">
        <v>1089</v>
      </c>
      <c r="W58" s="47" t="s">
        <v>5</v>
      </c>
      <c r="X58" s="47" t="s">
        <v>8068</v>
      </c>
      <c r="Y58" s="59" t="s">
        <v>8230</v>
      </c>
      <c r="Z58" s="118"/>
      <c r="AA58" s="65"/>
      <c r="AB58" s="7" t="s">
        <v>8462</v>
      </c>
      <c r="AC58" s="13" t="s">
        <v>319</v>
      </c>
      <c r="AD58" s="13">
        <f t="shared" si="1"/>
        <v>27</v>
      </c>
      <c r="AE58" t="s">
        <v>8226</v>
      </c>
      <c r="AF58" t="s">
        <v>8227</v>
      </c>
      <c r="AG58" t="s">
        <v>8228</v>
      </c>
      <c r="AH58" s="6"/>
    </row>
    <row r="59" spans="1:34" ht="105">
      <c r="A59" s="61">
        <v>9058</v>
      </c>
      <c r="B59" s="47" t="s">
        <v>163</v>
      </c>
      <c r="C59" s="47" t="s">
        <v>4897</v>
      </c>
      <c r="D59" s="65" t="s">
        <v>9028</v>
      </c>
      <c r="E59" s="47" t="s">
        <v>166</v>
      </c>
      <c r="F59" s="65" t="s">
        <v>9028</v>
      </c>
      <c r="G59" s="65" t="s">
        <v>4906</v>
      </c>
      <c r="H59" s="65" t="s">
        <v>9029</v>
      </c>
      <c r="I59" s="326" t="s">
        <v>9030</v>
      </c>
      <c r="J59" s="65" t="s">
        <v>9031</v>
      </c>
      <c r="K59" s="65" t="s">
        <v>738</v>
      </c>
      <c r="L59" s="47" t="s">
        <v>739</v>
      </c>
      <c r="M59" s="47" t="s">
        <v>5</v>
      </c>
      <c r="N59" s="47">
        <v>80112</v>
      </c>
      <c r="O59" s="47" t="s">
        <v>9032</v>
      </c>
      <c r="P59" s="90">
        <v>39.5911671937492</v>
      </c>
      <c r="Q59" s="90">
        <v>-104.872291566754</v>
      </c>
      <c r="R59" s="195"/>
      <c r="S59" s="65" t="s">
        <v>9028</v>
      </c>
      <c r="T59" s="326" t="s">
        <v>9030</v>
      </c>
      <c r="U59" s="65" t="s">
        <v>738</v>
      </c>
      <c r="V59" s="47" t="s">
        <v>739</v>
      </c>
      <c r="W59" s="47" t="s">
        <v>5</v>
      </c>
      <c r="X59" s="47" t="s">
        <v>8245</v>
      </c>
      <c r="Y59" s="59">
        <v>45689</v>
      </c>
      <c r="Z59" s="373" t="s">
        <v>9033</v>
      </c>
      <c r="AA59" s="65" t="s">
        <v>9034</v>
      </c>
      <c r="AB59" s="1" t="s">
        <v>9035</v>
      </c>
      <c r="AC59" s="65"/>
      <c r="AD59" s="65">
        <f t="shared" si="1"/>
        <v>25</v>
      </c>
      <c r="AE59" s="65"/>
      <c r="AF59" s="1173"/>
      <c r="AG59" s="65"/>
      <c r="AH59" s="65"/>
    </row>
    <row r="60" spans="1:34" ht="105">
      <c r="A60" s="61">
        <v>9059</v>
      </c>
      <c r="B60" s="47" t="s">
        <v>176</v>
      </c>
      <c r="C60" s="47" t="s">
        <v>4897</v>
      </c>
      <c r="D60" s="65" t="s">
        <v>5252</v>
      </c>
      <c r="E60" s="47" t="s">
        <v>166</v>
      </c>
      <c r="F60" s="65" t="s">
        <v>5252</v>
      </c>
      <c r="G60" s="65" t="s">
        <v>4942</v>
      </c>
      <c r="H60" s="65" t="s">
        <v>5253</v>
      </c>
      <c r="I60" s="65" t="s">
        <v>5254</v>
      </c>
      <c r="J60" s="65" t="s">
        <v>5255</v>
      </c>
      <c r="K60" s="65" t="s">
        <v>2495</v>
      </c>
      <c r="L60" s="47" t="s">
        <v>739</v>
      </c>
      <c r="M60" s="47" t="s">
        <v>5</v>
      </c>
      <c r="N60" s="47">
        <v>80127</v>
      </c>
      <c r="O60" s="47" t="s">
        <v>5256</v>
      </c>
      <c r="P60" s="90">
        <v>39.5692339168925</v>
      </c>
      <c r="Q60" s="90">
        <v>-105.12648145852</v>
      </c>
      <c r="R60" s="195">
        <v>13</v>
      </c>
      <c r="S60" s="65" t="s">
        <v>5252</v>
      </c>
      <c r="T60" s="65" t="s">
        <v>5254</v>
      </c>
      <c r="U60" s="65" t="s">
        <v>2495</v>
      </c>
      <c r="V60" s="47" t="s">
        <v>739</v>
      </c>
      <c r="W60" s="47" t="s">
        <v>5</v>
      </c>
      <c r="X60" s="47" t="s">
        <v>174</v>
      </c>
      <c r="Y60" s="59">
        <v>44434</v>
      </c>
      <c r="Z60" s="65" t="s">
        <v>5257</v>
      </c>
      <c r="AA60" s="65" t="s">
        <v>5259</v>
      </c>
      <c r="AB60" s="1" t="s">
        <v>5258</v>
      </c>
      <c r="AC60" s="65"/>
      <c r="AD60" s="65">
        <f t="shared" si="1"/>
        <v>31</v>
      </c>
      <c r="AE60" s="65"/>
      <c r="AF60" s="65"/>
      <c r="AG60" s="65"/>
      <c r="AH60" s="65"/>
    </row>
    <row r="61" spans="1:34" ht="60">
      <c r="A61" s="61">
        <v>9060</v>
      </c>
      <c r="B61" s="47" t="s">
        <v>163</v>
      </c>
      <c r="C61" s="47" t="s">
        <v>4897</v>
      </c>
      <c r="D61" s="65" t="s">
        <v>5260</v>
      </c>
      <c r="E61" s="47" t="s">
        <v>178</v>
      </c>
      <c r="F61" s="65" t="s">
        <v>5261</v>
      </c>
      <c r="G61" s="65" t="s">
        <v>5262</v>
      </c>
      <c r="H61" s="65" t="s">
        <v>5263</v>
      </c>
      <c r="I61" s="65" t="s">
        <v>3853</v>
      </c>
      <c r="J61" s="65" t="s">
        <v>5264</v>
      </c>
      <c r="K61" s="65" t="s">
        <v>3855</v>
      </c>
      <c r="L61" s="47" t="s">
        <v>539</v>
      </c>
      <c r="M61" s="47" t="s">
        <v>5</v>
      </c>
      <c r="N61" s="47" t="s">
        <v>5265</v>
      </c>
      <c r="O61" s="47" t="s">
        <v>3856</v>
      </c>
      <c r="P61" s="90">
        <v>45.067138911804797</v>
      </c>
      <c r="Q61" s="90">
        <v>-93.233446100719206</v>
      </c>
      <c r="R61" s="195">
        <v>3</v>
      </c>
      <c r="S61" s="65" t="s">
        <v>5260</v>
      </c>
      <c r="T61" s="65" t="s">
        <v>3853</v>
      </c>
      <c r="U61" s="65" t="s">
        <v>3855</v>
      </c>
      <c r="V61" s="47" t="s">
        <v>539</v>
      </c>
      <c r="W61" s="47" t="s">
        <v>5</v>
      </c>
      <c r="X61" s="47" t="s">
        <v>174</v>
      </c>
      <c r="Y61" s="59">
        <v>45087</v>
      </c>
      <c r="Z61" s="65" t="s">
        <v>5266</v>
      </c>
      <c r="AA61" s="65"/>
      <c r="AB61" s="65" t="s">
        <v>5267</v>
      </c>
      <c r="AC61" s="65"/>
      <c r="AD61" s="65">
        <f t="shared" si="1"/>
        <v>16</v>
      </c>
      <c r="AE61" s="65"/>
      <c r="AF61" s="65"/>
      <c r="AG61" s="65"/>
      <c r="AH61" s="65"/>
    </row>
    <row r="62" spans="1:34" ht="115.5" customHeight="1">
      <c r="A62" s="61">
        <v>9061</v>
      </c>
      <c r="B62" s="47" t="s">
        <v>176</v>
      </c>
      <c r="C62" s="47" t="s">
        <v>4897</v>
      </c>
      <c r="D62" s="65" t="s">
        <v>5268</v>
      </c>
      <c r="E62" s="47" t="s">
        <v>166</v>
      </c>
      <c r="F62" s="65" t="s">
        <v>5269</v>
      </c>
      <c r="G62" s="65" t="s">
        <v>4906</v>
      </c>
      <c r="H62" s="65" t="s">
        <v>5270</v>
      </c>
      <c r="I62" s="65" t="s">
        <v>5271</v>
      </c>
      <c r="J62" s="65" t="s">
        <v>5272</v>
      </c>
      <c r="K62" s="65" t="s">
        <v>2249</v>
      </c>
      <c r="L62" s="58" t="s">
        <v>829</v>
      </c>
      <c r="M62" s="58" t="s">
        <v>5</v>
      </c>
      <c r="N62" s="58">
        <v>14652</v>
      </c>
      <c r="O62" s="92" t="s">
        <v>5273</v>
      </c>
      <c r="P62" s="90">
        <v>43.197004563942897</v>
      </c>
      <c r="Q62" s="90">
        <v>-77.630176554574206</v>
      </c>
      <c r="R62" s="195"/>
      <c r="S62" s="65" t="s">
        <v>5268</v>
      </c>
      <c r="T62" s="65" t="s">
        <v>5274</v>
      </c>
      <c r="U62" s="65" t="s">
        <v>2249</v>
      </c>
      <c r="V62" s="47" t="s">
        <v>829</v>
      </c>
      <c r="W62" s="47" t="s">
        <v>5</v>
      </c>
      <c r="X62" s="47" t="s">
        <v>174</v>
      </c>
      <c r="Y62" s="59">
        <v>44416</v>
      </c>
      <c r="Z62" s="7" t="s">
        <v>5275</v>
      </c>
      <c r="AA62" s="65"/>
      <c r="AB62" s="1" t="s">
        <v>5276</v>
      </c>
      <c r="AC62" s="65"/>
      <c r="AD62" s="65">
        <f t="shared" si="1"/>
        <v>29</v>
      </c>
      <c r="AE62" s="65"/>
      <c r="AF62" s="65"/>
      <c r="AG62" s="65"/>
      <c r="AH62" s="65"/>
    </row>
    <row r="63" spans="1:34" ht="75">
      <c r="A63" s="61">
        <v>9062</v>
      </c>
      <c r="B63" s="47" t="s">
        <v>176</v>
      </c>
      <c r="C63" s="47" t="s">
        <v>4897</v>
      </c>
      <c r="D63" s="65" t="s">
        <v>5277</v>
      </c>
      <c r="E63" s="47" t="s">
        <v>166</v>
      </c>
      <c r="F63" s="65" t="s">
        <v>2244</v>
      </c>
      <c r="G63" s="65" t="s">
        <v>4903</v>
      </c>
      <c r="H63" s="65" t="s">
        <v>5278</v>
      </c>
      <c r="I63" s="65" t="s">
        <v>4587</v>
      </c>
      <c r="J63" s="65" t="s">
        <v>5279</v>
      </c>
      <c r="K63" s="65" t="s">
        <v>4916</v>
      </c>
      <c r="L63" s="47" t="s">
        <v>756</v>
      </c>
      <c r="M63" s="47" t="s">
        <v>5</v>
      </c>
      <c r="N63" s="142" t="s">
        <v>5280</v>
      </c>
      <c r="O63" s="47" t="s">
        <v>5281</v>
      </c>
      <c r="P63" s="90">
        <v>42.406539942543802</v>
      </c>
      <c r="Q63" s="90">
        <v>-71.272539773647097</v>
      </c>
      <c r="R63" s="195"/>
      <c r="S63" s="65" t="s">
        <v>4585</v>
      </c>
      <c r="T63" s="65" t="s">
        <v>4587</v>
      </c>
      <c r="U63" s="65" t="s">
        <v>4916</v>
      </c>
      <c r="V63" s="47" t="s">
        <v>756</v>
      </c>
      <c r="W63" s="47" t="s">
        <v>5</v>
      </c>
      <c r="X63" s="47" t="s">
        <v>174</v>
      </c>
      <c r="Y63" s="59">
        <v>44435</v>
      </c>
      <c r="Z63" s="65" t="s">
        <v>5282</v>
      </c>
      <c r="AA63" s="65" t="s">
        <v>17</v>
      </c>
      <c r="AB63" s="382" t="s">
        <v>5283</v>
      </c>
      <c r="AC63" s="65"/>
      <c r="AD63" s="65">
        <f t="shared" si="1"/>
        <v>21</v>
      </c>
      <c r="AE63" s="65"/>
      <c r="AF63" s="65"/>
      <c r="AG63" s="65"/>
      <c r="AH63" s="65"/>
    </row>
    <row r="64" spans="1:34" ht="131.85" customHeight="1">
      <c r="A64" s="61">
        <v>9063</v>
      </c>
      <c r="B64" s="47" t="s">
        <v>176</v>
      </c>
      <c r="C64" s="47" t="s">
        <v>4897</v>
      </c>
      <c r="D64" s="65" t="s">
        <v>5277</v>
      </c>
      <c r="E64" s="47" t="s">
        <v>166</v>
      </c>
      <c r="F64" s="65" t="s">
        <v>5284</v>
      </c>
      <c r="G64" s="65" t="s">
        <v>4903</v>
      </c>
      <c r="H64" s="65" t="s">
        <v>5278</v>
      </c>
      <c r="I64" s="65" t="s">
        <v>4587</v>
      </c>
      <c r="J64" s="65" t="s">
        <v>5285</v>
      </c>
      <c r="K64" s="65" t="s">
        <v>5286</v>
      </c>
      <c r="L64" s="47" t="s">
        <v>788</v>
      </c>
      <c r="M64" s="47" t="s">
        <v>5</v>
      </c>
      <c r="N64" s="47">
        <v>70776</v>
      </c>
      <c r="O64" s="47" t="s">
        <v>5281</v>
      </c>
      <c r="P64" s="90">
        <v>30.235844451886202</v>
      </c>
      <c r="Q64" s="90">
        <v>-91.099597389348105</v>
      </c>
      <c r="R64" s="195"/>
      <c r="S64" s="65" t="s">
        <v>4585</v>
      </c>
      <c r="T64" s="65" t="s">
        <v>4587</v>
      </c>
      <c r="U64" s="65" t="s">
        <v>4916</v>
      </c>
      <c r="V64" s="47" t="s">
        <v>756</v>
      </c>
      <c r="W64" s="47" t="s">
        <v>5</v>
      </c>
      <c r="X64" s="47" t="s">
        <v>174</v>
      </c>
      <c r="Y64" s="59">
        <v>44435</v>
      </c>
      <c r="Z64" s="65" t="s">
        <v>5282</v>
      </c>
      <c r="AA64" s="65" t="s">
        <v>5287</v>
      </c>
      <c r="AB64" s="1" t="s">
        <v>5283</v>
      </c>
      <c r="AC64" s="65"/>
      <c r="AD64" s="65">
        <f t="shared" si="1"/>
        <v>21</v>
      </c>
      <c r="AE64" s="65"/>
      <c r="AF64" s="65"/>
      <c r="AG64" s="65"/>
      <c r="AH64" s="65"/>
    </row>
    <row r="65" spans="1:34" ht="90">
      <c r="A65" s="61">
        <v>9064</v>
      </c>
      <c r="B65" s="47" t="s">
        <v>176</v>
      </c>
      <c r="C65" s="47" t="s">
        <v>4897</v>
      </c>
      <c r="D65" s="65" t="s">
        <v>5288</v>
      </c>
      <c r="E65" s="47" t="s">
        <v>166</v>
      </c>
      <c r="F65" s="65" t="s">
        <v>5289</v>
      </c>
      <c r="G65" s="65" t="s">
        <v>4906</v>
      </c>
      <c r="H65" s="65" t="s">
        <v>5290</v>
      </c>
      <c r="I65" s="65" t="s">
        <v>3065</v>
      </c>
      <c r="J65" s="65" t="s">
        <v>5291</v>
      </c>
      <c r="K65" s="65" t="s">
        <v>2980</v>
      </c>
      <c r="L65" s="47" t="s">
        <v>444</v>
      </c>
      <c r="M65" s="47" t="s">
        <v>5</v>
      </c>
      <c r="N65" s="47">
        <v>48083</v>
      </c>
      <c r="O65" s="47" t="s">
        <v>5292</v>
      </c>
      <c r="P65" s="90">
        <v>42.544073742966802</v>
      </c>
      <c r="Q65" s="90">
        <v>-83.1109337025825</v>
      </c>
      <c r="R65" s="195">
        <v>170</v>
      </c>
      <c r="S65" s="65" t="s">
        <v>5293</v>
      </c>
      <c r="T65" s="65" t="s">
        <v>1229</v>
      </c>
      <c r="U65" s="65" t="s">
        <v>1232</v>
      </c>
      <c r="V65" s="47" t="s">
        <v>1233</v>
      </c>
      <c r="W65" s="47" t="s">
        <v>1051</v>
      </c>
      <c r="X65" s="47" t="s">
        <v>174</v>
      </c>
      <c r="Y65" s="59">
        <v>44414</v>
      </c>
      <c r="Z65" s="65" t="s">
        <v>5294</v>
      </c>
      <c r="AA65" s="65" t="s">
        <v>5295</v>
      </c>
      <c r="AB65" s="1" t="s">
        <v>2038</v>
      </c>
      <c r="AC65" s="65"/>
      <c r="AD65" s="65">
        <f t="shared" si="1"/>
        <v>29</v>
      </c>
      <c r="AE65" s="65"/>
      <c r="AF65" s="65"/>
      <c r="AG65" s="65"/>
      <c r="AH65" s="65"/>
    </row>
    <row r="66" spans="1:34" ht="60">
      <c r="A66" s="61">
        <v>9065</v>
      </c>
      <c r="B66" s="47" t="s">
        <v>176</v>
      </c>
      <c r="C66" s="47" t="s">
        <v>4897</v>
      </c>
      <c r="D66" s="65" t="s">
        <v>5296</v>
      </c>
      <c r="E66" s="47" t="s">
        <v>166</v>
      </c>
      <c r="F66" s="65" t="s">
        <v>5296</v>
      </c>
      <c r="G66" s="65" t="s">
        <v>4899</v>
      </c>
      <c r="H66" s="65" t="s">
        <v>5297</v>
      </c>
      <c r="I66" s="65" t="s">
        <v>4629</v>
      </c>
      <c r="J66" s="65" t="s">
        <v>5298</v>
      </c>
      <c r="K66" s="65" t="s">
        <v>4631</v>
      </c>
      <c r="L66" s="47" t="s">
        <v>1365</v>
      </c>
      <c r="M66" s="47" t="s">
        <v>5</v>
      </c>
      <c r="N66" s="47">
        <v>19438</v>
      </c>
      <c r="O66" s="47" t="s">
        <v>4632</v>
      </c>
      <c r="P66" s="90">
        <v>40.2676691870779</v>
      </c>
      <c r="Q66" s="90">
        <v>-75.364094916046696</v>
      </c>
      <c r="R66" s="195">
        <v>25</v>
      </c>
      <c r="S66" s="65" t="s">
        <v>5296</v>
      </c>
      <c r="T66" s="65" t="s">
        <v>4629</v>
      </c>
      <c r="U66" s="65" t="s">
        <v>4631</v>
      </c>
      <c r="V66" s="47" t="s">
        <v>1365</v>
      </c>
      <c r="W66" s="47" t="s">
        <v>5</v>
      </c>
      <c r="X66" s="47" t="s">
        <v>174</v>
      </c>
      <c r="Y66" s="59">
        <v>44437</v>
      </c>
      <c r="Z66" s="65" t="s">
        <v>5299</v>
      </c>
      <c r="AA66" s="65" t="s">
        <v>4635</v>
      </c>
      <c r="AB66" s="1" t="s">
        <v>5300</v>
      </c>
      <c r="AC66" s="65"/>
      <c r="AD66" s="65">
        <f t="shared" ref="AD66:AD97" si="2">IF(LEN(TRIM(AB66))=0,0,LEN(TRIM(AB66))-LEN(SUBSTITUTE(AB66," ",""))+1)</f>
        <v>19</v>
      </c>
      <c r="AE66" s="65"/>
      <c r="AF66" s="65"/>
      <c r="AG66" s="65"/>
      <c r="AH66" s="65"/>
    </row>
    <row r="67" spans="1:34" ht="90">
      <c r="A67" s="61">
        <v>9066</v>
      </c>
      <c r="B67" s="47" t="s">
        <v>176</v>
      </c>
      <c r="C67" s="47" t="s">
        <v>4897</v>
      </c>
      <c r="D67" s="65" t="s">
        <v>5301</v>
      </c>
      <c r="E67" s="47" t="s">
        <v>166</v>
      </c>
      <c r="F67" s="65" t="s">
        <v>5302</v>
      </c>
      <c r="G67" s="65" t="s">
        <v>4899</v>
      </c>
      <c r="H67" s="65" t="s">
        <v>5303</v>
      </c>
      <c r="I67" s="65" t="s">
        <v>5304</v>
      </c>
      <c r="J67" s="65" t="s">
        <v>5305</v>
      </c>
      <c r="K67" s="65" t="s">
        <v>5306</v>
      </c>
      <c r="L67" s="47" t="s">
        <v>1994</v>
      </c>
      <c r="M67" s="47" t="s">
        <v>5</v>
      </c>
      <c r="N67" s="47">
        <v>21666</v>
      </c>
      <c r="O67" s="47" t="s">
        <v>5307</v>
      </c>
      <c r="P67" s="90">
        <v>38.987132740466002</v>
      </c>
      <c r="Q67" s="90">
        <v>-76.319771046552404</v>
      </c>
      <c r="R67" s="997">
        <v>100</v>
      </c>
      <c r="S67" s="65" t="s">
        <v>5301</v>
      </c>
      <c r="T67" s="65" t="s">
        <v>5304</v>
      </c>
      <c r="U67" s="68" t="s">
        <v>5306</v>
      </c>
      <c r="V67" s="58" t="s">
        <v>1994</v>
      </c>
      <c r="W67" s="58" t="s">
        <v>5</v>
      </c>
      <c r="X67" s="58" t="s">
        <v>174</v>
      </c>
      <c r="Y67" s="59">
        <v>44437</v>
      </c>
      <c r="Z67" s="65" t="s">
        <v>5308</v>
      </c>
      <c r="AA67" s="65"/>
      <c r="AB67" s="1" t="s">
        <v>5309</v>
      </c>
      <c r="AC67" s="65"/>
      <c r="AD67" s="65">
        <f t="shared" si="2"/>
        <v>26</v>
      </c>
      <c r="AE67" s="65"/>
      <c r="AF67" s="65"/>
      <c r="AG67" s="65"/>
      <c r="AH67" s="65"/>
    </row>
    <row r="68" spans="1:34" ht="180">
      <c r="A68" s="61">
        <v>9067</v>
      </c>
      <c r="B68" s="47" t="s">
        <v>176</v>
      </c>
      <c r="C68" s="47" t="s">
        <v>4897</v>
      </c>
      <c r="D68" s="65" t="s">
        <v>1254</v>
      </c>
      <c r="E68" s="47" t="s">
        <v>178</v>
      </c>
      <c r="F68" s="65" t="s">
        <v>5310</v>
      </c>
      <c r="G68" s="65" t="s">
        <v>1044</v>
      </c>
      <c r="H68" s="65" t="s">
        <v>5311</v>
      </c>
      <c r="I68" s="65" t="s">
        <v>1256</v>
      </c>
      <c r="J68" s="65" t="s">
        <v>5312</v>
      </c>
      <c r="K68" s="65" t="s">
        <v>1262</v>
      </c>
      <c r="L68" s="58" t="s">
        <v>230</v>
      </c>
      <c r="M68" s="58" t="s">
        <v>6</v>
      </c>
      <c r="N68" s="58" t="s">
        <v>5313</v>
      </c>
      <c r="O68" s="47" t="s">
        <v>5314</v>
      </c>
      <c r="P68" s="90">
        <v>49.251543007571698</v>
      </c>
      <c r="Q68" s="90">
        <v>-122.91391730223199</v>
      </c>
      <c r="R68" s="106">
        <v>45</v>
      </c>
      <c r="S68" s="123" t="s">
        <v>1261</v>
      </c>
      <c r="T68" s="68" t="s">
        <v>1256</v>
      </c>
      <c r="U68" s="65" t="s">
        <v>1262</v>
      </c>
      <c r="V68" s="47" t="s">
        <v>230</v>
      </c>
      <c r="W68" s="47" t="s">
        <v>6</v>
      </c>
      <c r="X68" s="47" t="s">
        <v>174</v>
      </c>
      <c r="Y68" s="59">
        <v>45094</v>
      </c>
      <c r="Z68" s="65" t="s">
        <v>5315</v>
      </c>
      <c r="AA68" s="65" t="s">
        <v>5317</v>
      </c>
      <c r="AB68" s="1" t="s">
        <v>5316</v>
      </c>
      <c r="AC68" s="65"/>
      <c r="AD68" s="65">
        <f t="shared" si="2"/>
        <v>26</v>
      </c>
      <c r="AE68" s="65"/>
      <c r="AF68" s="65"/>
      <c r="AG68" s="65"/>
      <c r="AH68" s="65"/>
    </row>
    <row r="69" spans="1:34" ht="45">
      <c r="A69" s="61">
        <v>9068</v>
      </c>
      <c r="B69" s="47" t="s">
        <v>163</v>
      </c>
      <c r="C69" s="47" t="s">
        <v>4897</v>
      </c>
      <c r="D69" s="65" t="s">
        <v>1266</v>
      </c>
      <c r="E69" s="47" t="s">
        <v>166</v>
      </c>
      <c r="F69" s="65" t="s">
        <v>5318</v>
      </c>
      <c r="G69" s="65" t="s">
        <v>4899</v>
      </c>
      <c r="H69" s="65" t="s">
        <v>4714</v>
      </c>
      <c r="I69" s="65" t="s">
        <v>1268</v>
      </c>
      <c r="J69" s="65" t="s">
        <v>5319</v>
      </c>
      <c r="K69" s="65" t="s">
        <v>862</v>
      </c>
      <c r="L69" s="58" t="s">
        <v>863</v>
      </c>
      <c r="M69" s="58" t="s">
        <v>5</v>
      </c>
      <c r="N69" s="58">
        <v>60642</v>
      </c>
      <c r="O69" s="47" t="s">
        <v>1270</v>
      </c>
      <c r="P69" s="90">
        <v>41.889312148552101</v>
      </c>
      <c r="Q69" s="90">
        <v>-87.6629349157771</v>
      </c>
      <c r="R69" s="195">
        <v>33</v>
      </c>
      <c r="S69" s="65" t="s">
        <v>1266</v>
      </c>
      <c r="T69" s="65" t="s">
        <v>1268</v>
      </c>
      <c r="U69" s="68" t="s">
        <v>862</v>
      </c>
      <c r="V69" s="58" t="s">
        <v>863</v>
      </c>
      <c r="W69" s="58" t="s">
        <v>5</v>
      </c>
      <c r="X69" s="58" t="s">
        <v>174</v>
      </c>
      <c r="Y69" s="59">
        <v>45092</v>
      </c>
      <c r="Z69" s="65" t="s">
        <v>5320</v>
      </c>
      <c r="AA69" s="65"/>
      <c r="AB69" s="1" t="s">
        <v>5321</v>
      </c>
      <c r="AC69" s="65"/>
      <c r="AD69" s="65">
        <f t="shared" si="2"/>
        <v>7</v>
      </c>
      <c r="AE69" s="65"/>
      <c r="AF69" s="65"/>
      <c r="AG69" s="65"/>
      <c r="AH69" s="65"/>
    </row>
    <row r="70" spans="1:34" ht="117.95" customHeight="1">
      <c r="A70" s="61">
        <v>9069</v>
      </c>
      <c r="B70" s="47" t="s">
        <v>176</v>
      </c>
      <c r="C70" s="47" t="s">
        <v>4897</v>
      </c>
      <c r="D70" s="65" t="s">
        <v>3140</v>
      </c>
      <c r="E70" s="47" t="s">
        <v>166</v>
      </c>
      <c r="F70" s="65" t="s">
        <v>3140</v>
      </c>
      <c r="G70" s="65" t="s">
        <v>4903</v>
      </c>
      <c r="H70" s="65" t="s">
        <v>5322</v>
      </c>
      <c r="I70" s="65" t="s">
        <v>3141</v>
      </c>
      <c r="J70" s="65" t="s">
        <v>5323</v>
      </c>
      <c r="K70" s="65" t="s">
        <v>1016</v>
      </c>
      <c r="L70" s="47" t="s">
        <v>756</v>
      </c>
      <c r="M70" s="47" t="s">
        <v>5</v>
      </c>
      <c r="N70" s="47" t="s">
        <v>3143</v>
      </c>
      <c r="O70" s="47" t="s">
        <v>3144</v>
      </c>
      <c r="P70" s="90">
        <v>42.344634023331601</v>
      </c>
      <c r="Q70" s="90">
        <v>-71.031059201739296</v>
      </c>
      <c r="R70" s="195">
        <v>74</v>
      </c>
      <c r="S70" s="65" t="s">
        <v>3140</v>
      </c>
      <c r="T70" s="65" t="s">
        <v>3141</v>
      </c>
      <c r="U70" s="65" t="s">
        <v>1016</v>
      </c>
      <c r="V70" s="47" t="s">
        <v>756</v>
      </c>
      <c r="W70" s="47" t="s">
        <v>5</v>
      </c>
      <c r="X70" s="58" t="s">
        <v>174</v>
      </c>
      <c r="Y70" s="91">
        <v>44779</v>
      </c>
      <c r="Z70" s="65" t="s">
        <v>5324</v>
      </c>
      <c r="AA70" s="65"/>
      <c r="AB70" s="1" t="s">
        <v>5325</v>
      </c>
      <c r="AC70" s="65"/>
      <c r="AD70" s="65">
        <f t="shared" si="2"/>
        <v>23</v>
      </c>
      <c r="AE70" s="65"/>
      <c r="AF70" s="65"/>
      <c r="AG70" s="65"/>
      <c r="AH70" s="65"/>
    </row>
    <row r="71" spans="1:34" ht="120">
      <c r="A71" s="61">
        <v>9070</v>
      </c>
      <c r="B71" s="47" t="s">
        <v>176</v>
      </c>
      <c r="C71" s="47" t="s">
        <v>4897</v>
      </c>
      <c r="D71" s="65" t="s">
        <v>2114</v>
      </c>
      <c r="E71" s="47" t="s">
        <v>178</v>
      </c>
      <c r="F71" s="65" t="s">
        <v>5326</v>
      </c>
      <c r="G71" s="65" t="s">
        <v>4942</v>
      </c>
      <c r="H71" s="65" t="s">
        <v>5327</v>
      </c>
      <c r="I71" s="65" t="s">
        <v>2111</v>
      </c>
      <c r="J71" s="65" t="s">
        <v>2112</v>
      </c>
      <c r="K71" s="65" t="s">
        <v>1470</v>
      </c>
      <c r="L71" s="47" t="s">
        <v>444</v>
      </c>
      <c r="M71" s="47" t="s">
        <v>5</v>
      </c>
      <c r="N71" s="47">
        <v>48108</v>
      </c>
      <c r="O71" s="47" t="s">
        <v>2113</v>
      </c>
      <c r="P71" s="90">
        <v>42.288748284035002</v>
      </c>
      <c r="Q71" s="90">
        <v>-83.847235562115102</v>
      </c>
      <c r="R71" s="195">
        <v>134</v>
      </c>
      <c r="S71" s="65" t="s">
        <v>2114</v>
      </c>
      <c r="T71" s="65" t="s">
        <v>2111</v>
      </c>
      <c r="U71" s="65" t="s">
        <v>2115</v>
      </c>
      <c r="V71" s="47" t="s">
        <v>863</v>
      </c>
      <c r="W71" s="47" t="s">
        <v>5</v>
      </c>
      <c r="X71" s="47" t="s">
        <v>174</v>
      </c>
      <c r="Y71" s="59">
        <v>44416</v>
      </c>
      <c r="Z71" s="65" t="s">
        <v>5328</v>
      </c>
      <c r="AA71" s="65"/>
      <c r="AB71" s="125" t="s">
        <v>2117</v>
      </c>
      <c r="AC71" s="65"/>
      <c r="AD71" s="65">
        <f t="shared" si="2"/>
        <v>29</v>
      </c>
      <c r="AE71" s="65"/>
      <c r="AF71" s="65"/>
      <c r="AG71" s="65"/>
      <c r="AH71" s="65"/>
    </row>
    <row r="72" spans="1:34" ht="210">
      <c r="A72" s="61">
        <v>9071</v>
      </c>
      <c r="B72" s="47" t="s">
        <v>176</v>
      </c>
      <c r="C72" s="47" t="s">
        <v>4897</v>
      </c>
      <c r="D72" s="65" t="s">
        <v>3921</v>
      </c>
      <c r="E72" s="47" t="s">
        <v>166</v>
      </c>
      <c r="F72" s="68" t="s">
        <v>189</v>
      </c>
      <c r="G72" s="65" t="s">
        <v>3547</v>
      </c>
      <c r="H72" s="65" t="s">
        <v>3922</v>
      </c>
      <c r="I72" s="65" t="s">
        <v>3923</v>
      </c>
      <c r="J72" s="65" t="s">
        <v>3924</v>
      </c>
      <c r="K72" s="65" t="s">
        <v>189</v>
      </c>
      <c r="L72" s="58" t="s">
        <v>190</v>
      </c>
      <c r="M72" s="47" t="s">
        <v>5</v>
      </c>
      <c r="N72" s="58">
        <v>28216</v>
      </c>
      <c r="O72" s="47" t="s">
        <v>3925</v>
      </c>
      <c r="P72" s="90">
        <v>35.279942840435801</v>
      </c>
      <c r="Q72" s="90">
        <v>-80.877288259885304</v>
      </c>
      <c r="R72" s="137">
        <v>60</v>
      </c>
      <c r="S72" s="68" t="s">
        <v>3926</v>
      </c>
      <c r="T72" s="65" t="s">
        <v>3927</v>
      </c>
      <c r="U72" s="65" t="s">
        <v>189</v>
      </c>
      <c r="V72" s="47" t="s">
        <v>190</v>
      </c>
      <c r="W72" s="47" t="s">
        <v>5</v>
      </c>
      <c r="X72" s="47" t="s">
        <v>174</v>
      </c>
      <c r="Y72" s="59">
        <v>45289</v>
      </c>
      <c r="Z72" s="65" t="s">
        <v>2962</v>
      </c>
      <c r="AA72" s="65"/>
      <c r="AB72" s="1" t="s">
        <v>5329</v>
      </c>
      <c r="AC72" s="65"/>
      <c r="AD72" s="65">
        <f t="shared" si="2"/>
        <v>25</v>
      </c>
      <c r="AE72" s="65"/>
      <c r="AF72" s="65"/>
      <c r="AG72" s="65"/>
      <c r="AH72" s="65"/>
    </row>
    <row r="73" spans="1:34" ht="105">
      <c r="A73" s="61">
        <v>9072</v>
      </c>
      <c r="B73" s="47" t="s">
        <v>176</v>
      </c>
      <c r="C73" s="47" t="s">
        <v>4897</v>
      </c>
      <c r="D73" s="65" t="s">
        <v>4657</v>
      </c>
      <c r="E73" s="47" t="s">
        <v>166</v>
      </c>
      <c r="F73" s="65" t="s">
        <v>5330</v>
      </c>
      <c r="G73" s="65" t="s">
        <v>4903</v>
      </c>
      <c r="H73" s="65" t="s">
        <v>5322</v>
      </c>
      <c r="I73" s="65" t="s">
        <v>4659</v>
      </c>
      <c r="J73" s="65" t="s">
        <v>5331</v>
      </c>
      <c r="K73" s="65" t="s">
        <v>4661</v>
      </c>
      <c r="L73" s="47" t="s">
        <v>1423</v>
      </c>
      <c r="M73" s="47" t="s">
        <v>5</v>
      </c>
      <c r="N73" s="142" t="s">
        <v>4662</v>
      </c>
      <c r="O73" s="47" t="s">
        <v>4663</v>
      </c>
      <c r="P73" s="90">
        <v>40.542884562996399</v>
      </c>
      <c r="Q73" s="90">
        <v>-74.551605516154694</v>
      </c>
      <c r="R73" s="189">
        <v>20</v>
      </c>
      <c r="S73" s="68" t="s">
        <v>4657</v>
      </c>
      <c r="T73" s="68" t="s">
        <v>4659</v>
      </c>
      <c r="U73" s="68" t="s">
        <v>4661</v>
      </c>
      <c r="V73" s="58" t="s">
        <v>1423</v>
      </c>
      <c r="W73" s="58" t="s">
        <v>5</v>
      </c>
      <c r="X73" s="58" t="s">
        <v>174</v>
      </c>
      <c r="Y73" s="91">
        <v>44430</v>
      </c>
      <c r="Z73" s="65" t="s">
        <v>4664</v>
      </c>
      <c r="AA73" s="65"/>
      <c r="AB73" s="1" t="s">
        <v>5332</v>
      </c>
      <c r="AC73" s="65"/>
      <c r="AD73" s="65">
        <f t="shared" si="2"/>
        <v>30</v>
      </c>
      <c r="AE73" s="65"/>
      <c r="AF73" s="65"/>
      <c r="AG73" s="65"/>
      <c r="AH73" s="65"/>
    </row>
    <row r="74" spans="1:34" ht="120">
      <c r="A74" s="61">
        <v>9073</v>
      </c>
      <c r="B74" s="47" t="s">
        <v>176</v>
      </c>
      <c r="C74" s="47" t="s">
        <v>4897</v>
      </c>
      <c r="D74" s="65" t="s">
        <v>5333</v>
      </c>
      <c r="E74" s="47" t="s">
        <v>178</v>
      </c>
      <c r="F74" s="1" t="s">
        <v>5334</v>
      </c>
      <c r="G74" s="65" t="s">
        <v>3484</v>
      </c>
      <c r="H74" s="1" t="s">
        <v>5335</v>
      </c>
      <c r="I74" t="s">
        <v>4676</v>
      </c>
      <c r="J74" s="1" t="s">
        <v>4677</v>
      </c>
      <c r="K74" s="65" t="s">
        <v>4678</v>
      </c>
      <c r="L74" s="47" t="s">
        <v>756</v>
      </c>
      <c r="M74" s="47" t="s">
        <v>5</v>
      </c>
      <c r="N74" s="142" t="s">
        <v>4679</v>
      </c>
      <c r="P74" s="90">
        <v>42.487822581252203</v>
      </c>
      <c r="Q74" s="90">
        <v>-71.221144104899693</v>
      </c>
      <c r="R74" s="189">
        <v>42</v>
      </c>
      <c r="S74" s="65" t="s">
        <v>3940</v>
      </c>
      <c r="T74" s="1" t="s">
        <v>4672</v>
      </c>
      <c r="U74" s="65" t="s">
        <v>3941</v>
      </c>
      <c r="V74" s="47" t="s">
        <v>1704</v>
      </c>
      <c r="W74" s="47" t="s">
        <v>940</v>
      </c>
      <c r="X74" s="47" t="s">
        <v>174</v>
      </c>
      <c r="Y74" s="59">
        <v>45084</v>
      </c>
      <c r="Z74" s="65" t="s">
        <v>3942</v>
      </c>
      <c r="AA74" s="65"/>
      <c r="AB74" s="1" t="s">
        <v>5336</v>
      </c>
      <c r="AC74" s="65"/>
      <c r="AD74" s="65">
        <f t="shared" si="2"/>
        <v>29</v>
      </c>
      <c r="AE74" s="65"/>
      <c r="AF74" s="65"/>
      <c r="AG74" s="65"/>
      <c r="AH74" s="65"/>
    </row>
    <row r="75" spans="1:34" ht="90">
      <c r="A75" s="61">
        <v>9074</v>
      </c>
      <c r="B75" s="47" t="s">
        <v>176</v>
      </c>
      <c r="C75" s="47" t="s">
        <v>4897</v>
      </c>
      <c r="D75" s="65" t="s">
        <v>3934</v>
      </c>
      <c r="E75" s="47" t="s">
        <v>178</v>
      </c>
      <c r="F75" s="65" t="s">
        <v>3935</v>
      </c>
      <c r="G75" s="65" t="s">
        <v>3484</v>
      </c>
      <c r="H75" s="1" t="s">
        <v>5337</v>
      </c>
      <c r="I75" t="s">
        <v>4676</v>
      </c>
      <c r="J75" s="65" t="s">
        <v>3938</v>
      </c>
      <c r="K75" s="65" t="s">
        <v>2704</v>
      </c>
      <c r="L75" s="68" t="s">
        <v>1365</v>
      </c>
      <c r="M75" s="65" t="s">
        <v>5</v>
      </c>
      <c r="N75" s="752" t="s">
        <v>4671</v>
      </c>
      <c r="O75" s="65" t="s">
        <v>3939</v>
      </c>
      <c r="P75" s="90">
        <v>40.0596416265453</v>
      </c>
      <c r="Q75" s="90">
        <v>-75.642886545093603</v>
      </c>
      <c r="R75" s="106">
        <v>65</v>
      </c>
      <c r="S75" s="65" t="s">
        <v>3940</v>
      </c>
      <c r="T75" s="1" t="s">
        <v>4672</v>
      </c>
      <c r="U75" s="65" t="s">
        <v>3941</v>
      </c>
      <c r="V75" s="47" t="s">
        <v>1704</v>
      </c>
      <c r="W75" s="47" t="s">
        <v>940</v>
      </c>
      <c r="X75" s="47" t="s">
        <v>174</v>
      </c>
      <c r="Y75" s="59">
        <v>45084</v>
      </c>
      <c r="Z75" s="65" t="s">
        <v>3942</v>
      </c>
      <c r="AA75" s="65"/>
      <c r="AB75" s="994" t="s">
        <v>3943</v>
      </c>
      <c r="AC75" s="65"/>
      <c r="AD75" s="65">
        <f t="shared" si="2"/>
        <v>29</v>
      </c>
      <c r="AE75" s="65"/>
      <c r="AF75" s="65"/>
      <c r="AG75" s="65"/>
      <c r="AH75" s="65"/>
    </row>
    <row r="76" spans="1:34" ht="120">
      <c r="A76" s="61">
        <v>9075</v>
      </c>
      <c r="B76" s="47" t="s">
        <v>176</v>
      </c>
      <c r="C76" s="47" t="s">
        <v>4897</v>
      </c>
      <c r="D76" s="65" t="s">
        <v>3950</v>
      </c>
      <c r="E76" s="47" t="s">
        <v>166</v>
      </c>
      <c r="F76" s="65" t="s">
        <v>3951</v>
      </c>
      <c r="G76" s="65" t="s">
        <v>4903</v>
      </c>
      <c r="H76" s="65" t="s">
        <v>5338</v>
      </c>
      <c r="I76" s="65" t="s">
        <v>5339</v>
      </c>
      <c r="J76" s="65" t="s">
        <v>3954</v>
      </c>
      <c r="K76" s="65" t="s">
        <v>3951</v>
      </c>
      <c r="L76" s="47" t="s">
        <v>949</v>
      </c>
      <c r="M76" s="47" t="s">
        <v>5</v>
      </c>
      <c r="N76" s="47">
        <v>43035</v>
      </c>
      <c r="O76" s="47" t="s">
        <v>3955</v>
      </c>
      <c r="P76" s="90">
        <v>40.154128985146201</v>
      </c>
      <c r="Q76" s="90">
        <v>-83.008964129321598</v>
      </c>
      <c r="R76" s="195">
        <v>65</v>
      </c>
      <c r="S76" s="65" t="s">
        <v>3950</v>
      </c>
      <c r="T76" s="65" t="s">
        <v>5339</v>
      </c>
      <c r="U76" s="65" t="s">
        <v>3951</v>
      </c>
      <c r="V76" s="47" t="s">
        <v>949</v>
      </c>
      <c r="W76" s="47" t="s">
        <v>5</v>
      </c>
      <c r="X76" s="58" t="s">
        <v>174</v>
      </c>
      <c r="Y76" s="91">
        <v>44891</v>
      </c>
      <c r="Z76" s="65" t="s">
        <v>3956</v>
      </c>
      <c r="AA76" s="65" t="s">
        <v>5341</v>
      </c>
      <c r="AB76" s="65" t="s">
        <v>5340</v>
      </c>
      <c r="AC76" s="65"/>
      <c r="AD76" s="65">
        <f t="shared" si="2"/>
        <v>26</v>
      </c>
      <c r="AE76" s="65"/>
      <c r="AF76" s="65"/>
      <c r="AG76" s="65"/>
      <c r="AH76" s="65"/>
    </row>
    <row r="77" spans="1:34" ht="75">
      <c r="A77" s="61">
        <v>9076</v>
      </c>
      <c r="B77" s="47" t="s">
        <v>176</v>
      </c>
      <c r="C77" s="47" t="s">
        <v>4897</v>
      </c>
      <c r="D77" s="65" t="s">
        <v>5342</v>
      </c>
      <c r="E77" s="47" t="s">
        <v>178</v>
      </c>
      <c r="F77" s="65" t="s">
        <v>5343</v>
      </c>
      <c r="G77" s="65" t="s">
        <v>7</v>
      </c>
      <c r="H77" s="65" t="s">
        <v>4771</v>
      </c>
      <c r="I77" s="65" t="s">
        <v>5344</v>
      </c>
      <c r="J77" s="65" t="s">
        <v>5345</v>
      </c>
      <c r="K77" s="65" t="s">
        <v>2624</v>
      </c>
      <c r="L77" s="47" t="s">
        <v>444</v>
      </c>
      <c r="M77" s="47" t="s">
        <v>5</v>
      </c>
      <c r="N77" s="47">
        <v>48333</v>
      </c>
      <c r="O77" s="47" t="s">
        <v>5346</v>
      </c>
      <c r="P77" s="90">
        <v>42.493862152094103</v>
      </c>
      <c r="Q77" s="90">
        <v>-83.424923131315893</v>
      </c>
      <c r="R77" s="195">
        <v>1200</v>
      </c>
      <c r="S77" s="65" t="s">
        <v>5347</v>
      </c>
      <c r="T77" s="65" t="s">
        <v>5348</v>
      </c>
      <c r="U77" s="65" t="s">
        <v>5349</v>
      </c>
      <c r="V77" s="47" t="s">
        <v>1606</v>
      </c>
      <c r="W77" s="47" t="s">
        <v>960</v>
      </c>
      <c r="X77" s="58" t="s">
        <v>174</v>
      </c>
      <c r="Y77" s="91">
        <v>44430</v>
      </c>
      <c r="Z77" s="65" t="s">
        <v>319</v>
      </c>
      <c r="AA77" s="65"/>
      <c r="AB77" s="1" t="s">
        <v>5350</v>
      </c>
      <c r="AC77" s="65"/>
      <c r="AD77" s="65">
        <f t="shared" si="2"/>
        <v>22</v>
      </c>
      <c r="AE77" s="65"/>
      <c r="AF77" s="65"/>
      <c r="AG77" s="65"/>
      <c r="AH77" s="65"/>
    </row>
    <row r="78" spans="1:34" ht="210">
      <c r="A78" s="61">
        <v>9077</v>
      </c>
      <c r="B78" s="47" t="s">
        <v>176</v>
      </c>
      <c r="C78" s="47" t="s">
        <v>4897</v>
      </c>
      <c r="D78" s="65" t="s">
        <v>7727</v>
      </c>
      <c r="E78" s="47" t="s">
        <v>178</v>
      </c>
      <c r="F78" s="65" t="s">
        <v>7727</v>
      </c>
      <c r="G78" s="65"/>
      <c r="H78" s="65"/>
      <c r="I78" s="65" t="s">
        <v>7728</v>
      </c>
      <c r="J78" s="65" t="s">
        <v>7729</v>
      </c>
      <c r="K78" s="65" t="s">
        <v>4052</v>
      </c>
      <c r="L78" s="47" t="s">
        <v>829</v>
      </c>
      <c r="M78" s="47" t="s">
        <v>5</v>
      </c>
      <c r="N78" s="47">
        <v>10019</v>
      </c>
      <c r="P78" s="90">
        <v>40.763114516716399</v>
      </c>
      <c r="Q78" s="90">
        <v>-73.982493259232697</v>
      </c>
      <c r="R78" s="195">
        <v>200</v>
      </c>
      <c r="S78" s="65" t="s">
        <v>7727</v>
      </c>
      <c r="T78" s="65" t="s">
        <v>7728</v>
      </c>
      <c r="U78" s="65" t="s">
        <v>4052</v>
      </c>
      <c r="V78" s="47" t="s">
        <v>829</v>
      </c>
      <c r="W78" s="47" t="s">
        <v>5</v>
      </c>
      <c r="X78" s="47" t="s">
        <v>318</v>
      </c>
      <c r="Y78" s="59">
        <v>45504</v>
      </c>
      <c r="Z78" s="65" t="s">
        <v>7728</v>
      </c>
      <c r="AA78" s="65" t="s">
        <v>7730</v>
      </c>
      <c r="AB78" s="65" t="s">
        <v>8461</v>
      </c>
      <c r="AC78" s="65"/>
      <c r="AD78" s="65">
        <f t="shared" si="2"/>
        <v>18</v>
      </c>
      <c r="AE78" s="65"/>
      <c r="AF78" s="65"/>
      <c r="AG78" s="65"/>
      <c r="AH78" s="65" t="s">
        <v>7731</v>
      </c>
    </row>
    <row r="79" spans="1:34" ht="90">
      <c r="A79" s="61">
        <v>9078</v>
      </c>
      <c r="B79" s="47" t="s">
        <v>176</v>
      </c>
      <c r="C79" s="47" t="s">
        <v>4897</v>
      </c>
      <c r="D79" s="65" t="s">
        <v>5351</v>
      </c>
      <c r="E79" s="47" t="s">
        <v>178</v>
      </c>
      <c r="F79" s="65" t="s">
        <v>5351</v>
      </c>
      <c r="G79" s="65" t="s">
        <v>4903</v>
      </c>
      <c r="H79" s="1" t="s">
        <v>5352</v>
      </c>
      <c r="I79" s="65" t="s">
        <v>5353</v>
      </c>
      <c r="J79" s="65" t="s">
        <v>5354</v>
      </c>
      <c r="K79" s="65" t="s">
        <v>5355</v>
      </c>
      <c r="L79" s="47" t="s">
        <v>1423</v>
      </c>
      <c r="M79" s="47" t="s">
        <v>5</v>
      </c>
      <c r="N79" s="142" t="s">
        <v>5356</v>
      </c>
      <c r="O79" s="47" t="s">
        <v>5357</v>
      </c>
      <c r="P79" s="90">
        <v>40.556450320296399</v>
      </c>
      <c r="Q79" s="90">
        <v>-74.578206398047797</v>
      </c>
      <c r="R79" s="195"/>
      <c r="S79" s="68" t="s">
        <v>5351</v>
      </c>
      <c r="T79" s="68" t="s">
        <v>5353</v>
      </c>
      <c r="U79" s="68" t="s">
        <v>5358</v>
      </c>
      <c r="V79" s="68" t="s">
        <v>5359</v>
      </c>
      <c r="W79" s="68" t="s">
        <v>5360</v>
      </c>
      <c r="X79" s="91" t="s">
        <v>174</v>
      </c>
      <c r="Y79" s="108">
        <v>45304</v>
      </c>
      <c r="Z79" s="65" t="s">
        <v>319</v>
      </c>
      <c r="AA79" s="120"/>
      <c r="AB79" s="101" t="s">
        <v>5361</v>
      </c>
      <c r="AC79" s="360" t="s">
        <v>5353</v>
      </c>
      <c r="AD79" s="206">
        <f t="shared" si="2"/>
        <v>28</v>
      </c>
      <c r="AE79" t="s">
        <v>5362</v>
      </c>
      <c r="AF79" t="s">
        <v>5363</v>
      </c>
      <c r="AG79" s="945" t="s">
        <v>5364</v>
      </c>
      <c r="AH79" s="65"/>
    </row>
    <row r="80" spans="1:34" ht="75">
      <c r="A80" s="61">
        <v>9079</v>
      </c>
      <c r="B80" s="47" t="s">
        <v>176</v>
      </c>
      <c r="C80" s="47" t="s">
        <v>4897</v>
      </c>
      <c r="D80" s="65" t="s">
        <v>5365</v>
      </c>
      <c r="E80" s="47" t="s">
        <v>166</v>
      </c>
      <c r="F80" s="65" t="s">
        <v>5366</v>
      </c>
      <c r="G80" s="65" t="s">
        <v>4903</v>
      </c>
      <c r="H80" s="65" t="s">
        <v>5367</v>
      </c>
      <c r="I80" s="65" t="s">
        <v>5368</v>
      </c>
      <c r="J80" s="65" t="s">
        <v>5369</v>
      </c>
      <c r="K80" s="65" t="s">
        <v>5370</v>
      </c>
      <c r="L80" s="47" t="s">
        <v>3972</v>
      </c>
      <c r="M80" s="47" t="s">
        <v>6</v>
      </c>
      <c r="N80" s="47" t="s">
        <v>5371</v>
      </c>
      <c r="P80" s="90">
        <v>44.716466072815997</v>
      </c>
      <c r="Q80" s="90">
        <v>-63.603146534729099</v>
      </c>
      <c r="R80" s="195"/>
      <c r="S80" s="65" t="s">
        <v>1295</v>
      </c>
      <c r="T80" s="65" t="s">
        <v>5368</v>
      </c>
      <c r="U80" s="65" t="s">
        <v>249</v>
      </c>
      <c r="V80" s="47" t="s">
        <v>1303</v>
      </c>
      <c r="W80" s="47" t="s">
        <v>251</v>
      </c>
      <c r="X80" s="47" t="s">
        <v>174</v>
      </c>
      <c r="Y80" s="59">
        <v>45091</v>
      </c>
      <c r="Z80" s="65" t="s">
        <v>5372</v>
      </c>
      <c r="AA80" s="65" t="s">
        <v>5374</v>
      </c>
      <c r="AB80" s="1" t="s">
        <v>5373</v>
      </c>
      <c r="AC80" s="65"/>
      <c r="AD80" s="65">
        <f t="shared" si="2"/>
        <v>18</v>
      </c>
      <c r="AE80" s="65"/>
      <c r="AF80" s="65"/>
      <c r="AG80" s="65"/>
      <c r="AH80" s="65"/>
    </row>
    <row r="81" spans="1:34" ht="105">
      <c r="A81" s="61">
        <v>9080</v>
      </c>
      <c r="B81" s="47" t="s">
        <v>176</v>
      </c>
      <c r="C81" s="47" t="s">
        <v>4897</v>
      </c>
      <c r="D81" s="65" t="s">
        <v>4681</v>
      </c>
      <c r="E81" s="47" t="s">
        <v>178</v>
      </c>
      <c r="F81" s="65" t="s">
        <v>5375</v>
      </c>
      <c r="G81" s="65" t="s">
        <v>4942</v>
      </c>
      <c r="H81" s="65" t="s">
        <v>5376</v>
      </c>
      <c r="I81" s="65" t="s">
        <v>4683</v>
      </c>
      <c r="J81" s="65" t="s">
        <v>5377</v>
      </c>
      <c r="K81" s="65" t="s">
        <v>4685</v>
      </c>
      <c r="L81" s="47" t="s">
        <v>949</v>
      </c>
      <c r="M81" s="47" t="s">
        <v>5</v>
      </c>
      <c r="N81" s="47">
        <v>44128</v>
      </c>
      <c r="O81" s="47" t="s">
        <v>5378</v>
      </c>
      <c r="P81" s="90">
        <v>41.439239725449703</v>
      </c>
      <c r="Q81" s="90">
        <v>-81.550268146479397</v>
      </c>
      <c r="R81" s="997">
        <v>60</v>
      </c>
      <c r="S81" s="65" t="s">
        <v>4681</v>
      </c>
      <c r="T81" s="65" t="s">
        <v>4683</v>
      </c>
      <c r="U81" s="65" t="s">
        <v>5379</v>
      </c>
      <c r="V81" s="47" t="s">
        <v>949</v>
      </c>
      <c r="W81" s="47" t="s">
        <v>5</v>
      </c>
      <c r="X81" s="47" t="s">
        <v>174</v>
      </c>
      <c r="Y81" s="59">
        <v>44773</v>
      </c>
      <c r="Z81" s="65" t="s">
        <v>4687</v>
      </c>
      <c r="AA81" s="65"/>
      <c r="AB81" s="1" t="s">
        <v>5380</v>
      </c>
      <c r="AC81" s="65"/>
      <c r="AD81" s="65">
        <f t="shared" si="2"/>
        <v>27</v>
      </c>
      <c r="AE81" s="65"/>
      <c r="AF81" s="65"/>
      <c r="AG81" s="65"/>
      <c r="AH81" s="65"/>
    </row>
    <row r="82" spans="1:34" ht="105">
      <c r="A82" s="61">
        <v>9081</v>
      </c>
      <c r="B82" s="47" t="s">
        <v>163</v>
      </c>
      <c r="C82" s="47" t="s">
        <v>4897</v>
      </c>
      <c r="D82" s="65" t="s">
        <v>9046</v>
      </c>
      <c r="E82" s="47" t="s">
        <v>9047</v>
      </c>
      <c r="F82" s="65" t="s">
        <v>9046</v>
      </c>
      <c r="G82" s="65" t="s">
        <v>7</v>
      </c>
      <c r="H82" s="65" t="s">
        <v>5063</v>
      </c>
      <c r="I82" s="326" t="s">
        <v>9049</v>
      </c>
      <c r="J82" s="65" t="s">
        <v>9050</v>
      </c>
      <c r="K82" s="65" t="s">
        <v>2701</v>
      </c>
      <c r="L82" s="47" t="s">
        <v>756</v>
      </c>
      <c r="M82" s="47" t="s">
        <v>5</v>
      </c>
      <c r="N82" s="153" t="s">
        <v>9051</v>
      </c>
      <c r="O82" s="47" t="s">
        <v>9052</v>
      </c>
      <c r="P82" s="90">
        <v>42.504813399919598</v>
      </c>
      <c r="Q82" s="90">
        <v>-71.243059304006707</v>
      </c>
      <c r="R82" s="195"/>
      <c r="S82" s="65" t="s">
        <v>9046</v>
      </c>
      <c r="T82" s="326" t="s">
        <v>9049</v>
      </c>
      <c r="U82" s="65" t="s">
        <v>1571</v>
      </c>
      <c r="V82" s="47"/>
      <c r="W82" s="47" t="s">
        <v>317</v>
      </c>
      <c r="X82" s="47" t="s">
        <v>8245</v>
      </c>
      <c r="Y82" s="59">
        <v>45689</v>
      </c>
      <c r="Z82" s="373" t="s">
        <v>9048</v>
      </c>
      <c r="AA82" s="65"/>
      <c r="AB82" s="506" t="s">
        <v>9053</v>
      </c>
      <c r="AC82" s="65"/>
      <c r="AD82" s="65">
        <f t="shared" si="2"/>
        <v>27</v>
      </c>
      <c r="AE82" s="65"/>
      <c r="AF82" s="1173"/>
      <c r="AG82" s="65"/>
      <c r="AH82" s="65"/>
    </row>
    <row r="83" spans="1:34" ht="105">
      <c r="A83" s="61">
        <v>9082</v>
      </c>
      <c r="B83" s="47" t="s">
        <v>176</v>
      </c>
      <c r="C83" s="47" t="s">
        <v>4897</v>
      </c>
      <c r="D83" s="65" t="s">
        <v>5381</v>
      </c>
      <c r="E83" s="47" t="s">
        <v>166</v>
      </c>
      <c r="F83" s="65" t="s">
        <v>5381</v>
      </c>
      <c r="G83" s="65" t="s">
        <v>88</v>
      </c>
      <c r="H83" s="65" t="s">
        <v>5382</v>
      </c>
      <c r="I83" s="65" t="s">
        <v>5383</v>
      </c>
      <c r="J83" s="65" t="s">
        <v>5384</v>
      </c>
      <c r="K83" s="65" t="s">
        <v>5125</v>
      </c>
      <c r="L83" s="58" t="s">
        <v>172</v>
      </c>
      <c r="M83" s="58" t="s">
        <v>5</v>
      </c>
      <c r="N83" s="58">
        <v>94304</v>
      </c>
      <c r="P83" s="90">
        <v>37.418659224064697</v>
      </c>
      <c r="Q83" s="90">
        <v>-122.147846038534</v>
      </c>
      <c r="R83" s="195">
        <v>45</v>
      </c>
      <c r="S83" s="68" t="s">
        <v>5381</v>
      </c>
      <c r="T83" s="68" t="s">
        <v>5383</v>
      </c>
      <c r="U83" s="68" t="s">
        <v>5127</v>
      </c>
      <c r="V83" s="58" t="s">
        <v>172</v>
      </c>
      <c r="W83" s="58" t="s">
        <v>5</v>
      </c>
      <c r="X83" s="58"/>
      <c r="Y83" s="91"/>
      <c r="Z83" s="68" t="s">
        <v>5385</v>
      </c>
      <c r="AA83" s="65"/>
      <c r="AB83" s="753" t="s">
        <v>5386</v>
      </c>
      <c r="AC83" s="65"/>
      <c r="AD83" s="65">
        <f t="shared" si="2"/>
        <v>26</v>
      </c>
      <c r="AE83" s="65"/>
      <c r="AF83" s="65"/>
      <c r="AG83" s="65"/>
      <c r="AH83" s="65"/>
    </row>
    <row r="84" spans="1:34" s="11" customFormat="1" ht="75">
      <c r="A84" s="61">
        <v>9083</v>
      </c>
      <c r="B84" s="47" t="s">
        <v>176</v>
      </c>
      <c r="C84" s="47" t="s">
        <v>4897</v>
      </c>
      <c r="D84" s="7" t="s">
        <v>5387</v>
      </c>
      <c r="E84" s="47" t="s">
        <v>178</v>
      </c>
      <c r="F84" s="65" t="s">
        <v>5388</v>
      </c>
      <c r="G84" s="65" t="s">
        <v>88</v>
      </c>
      <c r="H84" s="7" t="s">
        <v>5389</v>
      </c>
      <c r="I84" s="7" t="s">
        <v>5390</v>
      </c>
      <c r="J84" s="65" t="s">
        <v>5391</v>
      </c>
      <c r="K84" s="65" t="s">
        <v>5392</v>
      </c>
      <c r="L84" s="47" t="s">
        <v>3634</v>
      </c>
      <c r="M84" s="47" t="s">
        <v>5</v>
      </c>
      <c r="N84" s="47">
        <v>97703</v>
      </c>
      <c r="O84" s="47" t="s">
        <v>5393</v>
      </c>
      <c r="P84" s="90">
        <v>44.095618410179497</v>
      </c>
      <c r="Q84" s="90">
        <v>-121.30634383125999</v>
      </c>
      <c r="R84" s="195">
        <v>6</v>
      </c>
      <c r="S84" s="7" t="s">
        <v>5387</v>
      </c>
      <c r="T84" t="s">
        <v>5390</v>
      </c>
      <c r="U84" s="65" t="s">
        <v>5392</v>
      </c>
      <c r="V84" s="47" t="s">
        <v>3634</v>
      </c>
      <c r="W84" s="47" t="s">
        <v>5</v>
      </c>
      <c r="X84" s="47" t="s">
        <v>174</v>
      </c>
      <c r="Y84" s="59">
        <v>44779</v>
      </c>
      <c r="Z84" s="65" t="s">
        <v>5394</v>
      </c>
      <c r="AA84" s="65" t="s">
        <v>5396</v>
      </c>
      <c r="AB84" s="754" t="s">
        <v>5395</v>
      </c>
      <c r="AC84" s="65"/>
      <c r="AD84" s="65">
        <f t="shared" si="2"/>
        <v>23</v>
      </c>
      <c r="AE84" s="65"/>
      <c r="AF84" s="65"/>
      <c r="AG84" s="65"/>
      <c r="AH84" s="65"/>
    </row>
    <row r="85" spans="1:34" ht="90">
      <c r="A85" s="61">
        <v>9084</v>
      </c>
      <c r="B85" s="47" t="s">
        <v>176</v>
      </c>
      <c r="C85" s="47" t="s">
        <v>4897</v>
      </c>
      <c r="D85" s="65" t="s">
        <v>5397</v>
      </c>
      <c r="E85" s="47" t="s">
        <v>166</v>
      </c>
      <c r="F85" s="65" t="s">
        <v>1267</v>
      </c>
      <c r="G85" s="65" t="s">
        <v>5398</v>
      </c>
      <c r="H85" s="65" t="s">
        <v>5399</v>
      </c>
      <c r="I85" s="65" t="s">
        <v>5400</v>
      </c>
      <c r="J85" s="65" t="s">
        <v>5401</v>
      </c>
      <c r="K85" s="65" t="s">
        <v>5402</v>
      </c>
      <c r="L85" s="47" t="s">
        <v>392</v>
      </c>
      <c r="M85" s="47" t="s">
        <v>5</v>
      </c>
      <c r="N85" s="47">
        <v>84098</v>
      </c>
      <c r="P85" s="90">
        <v>40.748399691177902</v>
      </c>
      <c r="Q85" s="90">
        <v>-111.563123520367</v>
      </c>
      <c r="R85" s="195">
        <v>10</v>
      </c>
      <c r="S85" s="65" t="s">
        <v>5403</v>
      </c>
      <c r="T85" s="65" t="s">
        <v>5400</v>
      </c>
      <c r="U85" s="65" t="s">
        <v>5402</v>
      </c>
      <c r="V85" s="47" t="s">
        <v>392</v>
      </c>
      <c r="W85" s="47" t="s">
        <v>5</v>
      </c>
      <c r="X85" s="65" t="s">
        <v>174</v>
      </c>
      <c r="Y85" s="120">
        <v>45092</v>
      </c>
      <c r="Z85" s="65" t="s">
        <v>5404</v>
      </c>
      <c r="AA85" s="65"/>
      <c r="AB85" s="1" t="s">
        <v>5405</v>
      </c>
      <c r="AC85" s="65"/>
      <c r="AD85" s="65">
        <f t="shared" si="2"/>
        <v>23</v>
      </c>
      <c r="AE85" s="65"/>
      <c r="AF85" s="65"/>
      <c r="AG85" s="65"/>
      <c r="AH85" s="65"/>
    </row>
    <row r="86" spans="1:34" ht="105">
      <c r="A86" s="61">
        <v>9085</v>
      </c>
      <c r="B86" s="47" t="s">
        <v>176</v>
      </c>
      <c r="C86" s="47" t="s">
        <v>4897</v>
      </c>
      <c r="D86" s="65" t="s">
        <v>5406</v>
      </c>
      <c r="E86" s="47" t="s">
        <v>166</v>
      </c>
      <c r="F86" s="65" t="s">
        <v>5406</v>
      </c>
      <c r="G86" s="65" t="s">
        <v>4903</v>
      </c>
      <c r="H86" s="65" t="s">
        <v>5407</v>
      </c>
      <c r="I86" s="65" t="s">
        <v>4715</v>
      </c>
      <c r="J86" s="65" t="s">
        <v>4716</v>
      </c>
      <c r="K86" s="65" t="s">
        <v>2486</v>
      </c>
      <c r="L86" s="58" t="s">
        <v>949</v>
      </c>
      <c r="M86" s="58" t="s">
        <v>5</v>
      </c>
      <c r="N86" s="58">
        <v>43229</v>
      </c>
      <c r="O86" s="47" t="s">
        <v>4717</v>
      </c>
      <c r="P86" s="90">
        <v>40.101088578290302</v>
      </c>
      <c r="Q86" s="90">
        <v>-82.991832772879505</v>
      </c>
      <c r="R86" s="195">
        <v>5</v>
      </c>
      <c r="S86" s="68" t="s">
        <v>4713</v>
      </c>
      <c r="T86" s="68" t="s">
        <v>4715</v>
      </c>
      <c r="U86" s="68" t="s">
        <v>2486</v>
      </c>
      <c r="V86" s="58" t="s">
        <v>949</v>
      </c>
      <c r="W86" s="58" t="s">
        <v>5</v>
      </c>
      <c r="X86" s="58" t="s">
        <v>174</v>
      </c>
      <c r="Y86" s="91">
        <v>44773</v>
      </c>
      <c r="Z86" s="65" t="s">
        <v>4718</v>
      </c>
      <c r="AA86" s="65"/>
      <c r="AB86" s="65" t="s">
        <v>4719</v>
      </c>
      <c r="AC86" s="65"/>
      <c r="AD86" s="65">
        <f t="shared" si="2"/>
        <v>26</v>
      </c>
      <c r="AE86" s="65"/>
      <c r="AF86" s="65"/>
      <c r="AG86" s="65"/>
      <c r="AH86" s="65"/>
    </row>
    <row r="87" spans="1:34" ht="75">
      <c r="A87" s="61">
        <v>9086</v>
      </c>
      <c r="B87" s="47" t="s">
        <v>176</v>
      </c>
      <c r="C87" s="47" t="s">
        <v>4897</v>
      </c>
      <c r="D87" s="65" t="s">
        <v>5408</v>
      </c>
      <c r="E87" s="47" t="s">
        <v>178</v>
      </c>
      <c r="F87" s="65" t="s">
        <v>5409</v>
      </c>
      <c r="G87" s="65" t="s">
        <v>4903</v>
      </c>
      <c r="H87" s="65" t="s">
        <v>5410</v>
      </c>
      <c r="I87" s="65" t="s">
        <v>5411</v>
      </c>
      <c r="J87" s="65" t="s">
        <v>5412</v>
      </c>
      <c r="K87" s="65" t="s">
        <v>5413</v>
      </c>
      <c r="L87" s="47" t="s">
        <v>3887</v>
      </c>
      <c r="M87" s="47" t="s">
        <v>5</v>
      </c>
      <c r="N87" s="47">
        <v>74003</v>
      </c>
      <c r="O87" s="47" t="s">
        <v>5414</v>
      </c>
      <c r="P87" s="90">
        <v>36.751349287227001</v>
      </c>
      <c r="Q87" s="90">
        <v>-96.002732246868902</v>
      </c>
      <c r="R87" s="195">
        <v>1300</v>
      </c>
      <c r="S87" s="65" t="s">
        <v>5408</v>
      </c>
      <c r="T87" s="65" t="s">
        <v>5411</v>
      </c>
      <c r="U87" s="65" t="s">
        <v>1553</v>
      </c>
      <c r="V87" s="47" t="s">
        <v>771</v>
      </c>
      <c r="W87" s="47" t="s">
        <v>5</v>
      </c>
      <c r="X87" s="47" t="s">
        <v>174</v>
      </c>
      <c r="Y87" s="59">
        <v>44801</v>
      </c>
      <c r="Z87" s="65" t="s">
        <v>5415</v>
      </c>
      <c r="AA87" s="65" t="s">
        <v>5417</v>
      </c>
      <c r="AB87" s="1" t="s">
        <v>5416</v>
      </c>
      <c r="AC87" s="65"/>
      <c r="AD87" s="65">
        <f t="shared" si="2"/>
        <v>24</v>
      </c>
      <c r="AE87" s="65"/>
      <c r="AF87" s="65"/>
      <c r="AG87" s="65"/>
      <c r="AH87" s="65"/>
    </row>
    <row r="88" spans="1:34" ht="105">
      <c r="A88" s="61">
        <v>9087</v>
      </c>
      <c r="B88" s="47" t="s">
        <v>176</v>
      </c>
      <c r="C88" s="47" t="s">
        <v>4897</v>
      </c>
      <c r="D88" s="65" t="s">
        <v>5418</v>
      </c>
      <c r="E88" s="47" t="s">
        <v>166</v>
      </c>
      <c r="F88" s="65" t="s">
        <v>5419</v>
      </c>
      <c r="G88" s="65" t="s">
        <v>4903</v>
      </c>
      <c r="H88" s="65" t="s">
        <v>5420</v>
      </c>
      <c r="I88" s="65" t="s">
        <v>5421</v>
      </c>
      <c r="J88" s="65" t="s">
        <v>5422</v>
      </c>
      <c r="K88" s="65" t="s">
        <v>5047</v>
      </c>
      <c r="L88" s="47" t="s">
        <v>756</v>
      </c>
      <c r="M88" s="47" t="s">
        <v>5</v>
      </c>
      <c r="N88" s="142" t="s">
        <v>5423</v>
      </c>
      <c r="P88" s="90">
        <v>42.605109953744403</v>
      </c>
      <c r="Q88" s="90">
        <v>-71.158055460148006</v>
      </c>
      <c r="R88" s="195"/>
      <c r="S88" s="65" t="s">
        <v>5424</v>
      </c>
      <c r="T88" s="65" t="s">
        <v>5425</v>
      </c>
      <c r="U88" s="65" t="s">
        <v>5426</v>
      </c>
      <c r="V88" s="47" t="s">
        <v>756</v>
      </c>
      <c r="W88" s="47" t="s">
        <v>5</v>
      </c>
      <c r="X88" s="47" t="s">
        <v>174</v>
      </c>
      <c r="Y88" s="59">
        <v>44435</v>
      </c>
      <c r="Z88" s="65" t="s">
        <v>5427</v>
      </c>
      <c r="AA88" s="65" t="s">
        <v>5429</v>
      </c>
      <c r="AB88" s="1" t="s">
        <v>5428</v>
      </c>
      <c r="AC88" s="65"/>
      <c r="AD88" s="65">
        <f t="shared" si="2"/>
        <v>28</v>
      </c>
      <c r="AE88" s="65"/>
      <c r="AF88" s="65"/>
      <c r="AG88" s="65"/>
      <c r="AH88" s="65"/>
    </row>
    <row r="89" spans="1:34" ht="105">
      <c r="A89" s="61">
        <v>9088</v>
      </c>
      <c r="B89" s="47" t="s">
        <v>176</v>
      </c>
      <c r="C89" s="47" t="s">
        <v>4897</v>
      </c>
      <c r="D89" s="65" t="s">
        <v>5418</v>
      </c>
      <c r="E89" s="47" t="s">
        <v>166</v>
      </c>
      <c r="F89" s="65" t="s">
        <v>5419</v>
      </c>
      <c r="G89" s="65" t="s">
        <v>4899</v>
      </c>
      <c r="H89" s="65" t="s">
        <v>5430</v>
      </c>
      <c r="I89" s="65" t="s">
        <v>5421</v>
      </c>
      <c r="J89" s="65" t="s">
        <v>5422</v>
      </c>
      <c r="K89" s="65" t="s">
        <v>5047</v>
      </c>
      <c r="L89" s="47" t="s">
        <v>756</v>
      </c>
      <c r="M89" s="47" t="s">
        <v>5</v>
      </c>
      <c r="N89" s="142" t="s">
        <v>5423</v>
      </c>
      <c r="P89" s="90">
        <v>42.605109953744403</v>
      </c>
      <c r="Q89" s="90">
        <v>-71.158055460148006</v>
      </c>
      <c r="R89" s="195"/>
      <c r="S89" s="65" t="s">
        <v>5424</v>
      </c>
      <c r="T89" s="65" t="s">
        <v>5425</v>
      </c>
      <c r="U89" s="65" t="s">
        <v>5426</v>
      </c>
      <c r="V89" s="47" t="s">
        <v>756</v>
      </c>
      <c r="W89" s="47" t="s">
        <v>5</v>
      </c>
      <c r="X89" s="47" t="s">
        <v>174</v>
      </c>
      <c r="Y89" s="59">
        <v>44435</v>
      </c>
      <c r="Z89" s="65" t="s">
        <v>5427</v>
      </c>
      <c r="AA89" s="65"/>
      <c r="AB89" s="1" t="s">
        <v>5428</v>
      </c>
      <c r="AC89" s="65"/>
      <c r="AD89" s="65">
        <f t="shared" si="2"/>
        <v>28</v>
      </c>
      <c r="AE89" s="65"/>
      <c r="AF89" s="65"/>
      <c r="AG89" s="65"/>
      <c r="AH89" s="65"/>
    </row>
    <row r="90" spans="1:34" ht="45">
      <c r="A90" s="61">
        <v>9089</v>
      </c>
      <c r="B90" s="47" t="s">
        <v>176</v>
      </c>
      <c r="C90" s="47" t="s">
        <v>4897</v>
      </c>
      <c r="D90" s="65" t="s">
        <v>4731</v>
      </c>
      <c r="E90" s="47" t="s">
        <v>178</v>
      </c>
      <c r="F90" s="65" t="s">
        <v>5431</v>
      </c>
      <c r="G90" s="65" t="s">
        <v>4899</v>
      </c>
      <c r="H90" s="65" t="s">
        <v>5432</v>
      </c>
      <c r="I90" s="65" t="s">
        <v>4733</v>
      </c>
      <c r="J90" s="65" t="s">
        <v>4734</v>
      </c>
      <c r="K90" s="65" t="s">
        <v>4641</v>
      </c>
      <c r="L90" s="47" t="s">
        <v>3634</v>
      </c>
      <c r="M90" s="47" t="s">
        <v>5</v>
      </c>
      <c r="N90" s="47">
        <v>97008</v>
      </c>
      <c r="O90" s="47" t="s">
        <v>4735</v>
      </c>
      <c r="P90" s="90">
        <v>45.460783808025496</v>
      </c>
      <c r="Q90" s="90">
        <v>-122.78842645828099</v>
      </c>
      <c r="R90" s="195">
        <v>11</v>
      </c>
      <c r="S90" s="65" t="s">
        <v>4736</v>
      </c>
      <c r="T90" s="65" t="s">
        <v>4733</v>
      </c>
      <c r="U90" s="65" t="s">
        <v>4641</v>
      </c>
      <c r="V90" s="47" t="s">
        <v>3634</v>
      </c>
      <c r="W90" s="47" t="s">
        <v>5</v>
      </c>
      <c r="X90" s="47" t="s">
        <v>174</v>
      </c>
      <c r="Y90" s="59">
        <v>44773</v>
      </c>
      <c r="Z90" s="65" t="s">
        <v>4737</v>
      </c>
      <c r="AB90" s="1" t="s">
        <v>5433</v>
      </c>
      <c r="AC90" s="65"/>
      <c r="AD90" s="65">
        <f t="shared" si="2"/>
        <v>17</v>
      </c>
      <c r="AE90" s="65"/>
      <c r="AF90" s="65"/>
      <c r="AG90" s="65"/>
      <c r="AH90" s="65"/>
    </row>
    <row r="91" spans="1:34" ht="105">
      <c r="A91" s="61">
        <v>9090</v>
      </c>
      <c r="B91" s="47" t="s">
        <v>163</v>
      </c>
      <c r="C91" s="47" t="s">
        <v>4897</v>
      </c>
      <c r="D91" s="65" t="s">
        <v>8173</v>
      </c>
      <c r="E91" s="47" t="s">
        <v>178</v>
      </c>
      <c r="F91" s="65" t="s">
        <v>8174</v>
      </c>
      <c r="G91" s="65" t="s">
        <v>2189</v>
      </c>
      <c r="H91" s="65" t="s">
        <v>7722</v>
      </c>
      <c r="I91" s="65" t="s">
        <v>7723</v>
      </c>
      <c r="J91" s="65" t="s">
        <v>7724</v>
      </c>
      <c r="K91" s="65" t="s">
        <v>7725</v>
      </c>
      <c r="L91" s="47" t="s">
        <v>739</v>
      </c>
      <c r="M91" s="47" t="s">
        <v>5</v>
      </c>
      <c r="N91" s="47">
        <v>80526</v>
      </c>
      <c r="O91" s="47" t="s">
        <v>7726</v>
      </c>
      <c r="P91" s="90">
        <v>40.556469999999997</v>
      </c>
      <c r="Q91" s="90">
        <v>-105.08838</v>
      </c>
      <c r="R91" s="195">
        <v>30</v>
      </c>
      <c r="S91" s="65" t="s">
        <v>7721</v>
      </c>
      <c r="T91" s="65" t="s">
        <v>7723</v>
      </c>
      <c r="U91" s="65" t="s">
        <v>7725</v>
      </c>
      <c r="V91" s="47" t="s">
        <v>739</v>
      </c>
      <c r="W91" s="47" t="s">
        <v>5</v>
      </c>
      <c r="X91" s="47" t="s">
        <v>8166</v>
      </c>
      <c r="Y91" s="59">
        <v>45504</v>
      </c>
      <c r="Z91" s="65" t="s">
        <v>7723</v>
      </c>
      <c r="AA91" s="65"/>
      <c r="AB91" s="65" t="s">
        <v>8460</v>
      </c>
      <c r="AC91" s="373" t="s">
        <v>7723</v>
      </c>
      <c r="AD91" s="65">
        <f t="shared" si="2"/>
        <v>30</v>
      </c>
      <c r="AE91" s="65"/>
      <c r="AF91" s="65"/>
      <c r="AG91" s="65"/>
      <c r="AH91" s="65"/>
    </row>
    <row r="92" spans="1:34" ht="105">
      <c r="A92" s="61">
        <v>9091</v>
      </c>
      <c r="B92" s="47" t="s">
        <v>176</v>
      </c>
      <c r="C92" s="47" t="s">
        <v>4897</v>
      </c>
      <c r="D92" s="65" t="s">
        <v>2178</v>
      </c>
      <c r="E92" s="47" t="s">
        <v>166</v>
      </c>
      <c r="F92" s="65" t="s">
        <v>2178</v>
      </c>
      <c r="G92" s="65" t="s">
        <v>4906</v>
      </c>
      <c r="H92" s="65" t="s">
        <v>4931</v>
      </c>
      <c r="I92" s="65" t="s">
        <v>2180</v>
      </c>
      <c r="J92" s="65" t="s">
        <v>5434</v>
      </c>
      <c r="K92" s="65" t="s">
        <v>2183</v>
      </c>
      <c r="L92" s="47" t="s">
        <v>172</v>
      </c>
      <c r="M92" s="47" t="s">
        <v>5</v>
      </c>
      <c r="N92" s="47">
        <v>94010</v>
      </c>
      <c r="O92" s="47" t="s">
        <v>3232</v>
      </c>
      <c r="P92" s="90">
        <v>37.597481488111598</v>
      </c>
      <c r="Q92" s="90">
        <v>-122.38028596031</v>
      </c>
      <c r="R92" s="195"/>
      <c r="S92" s="65" t="s">
        <v>2178</v>
      </c>
      <c r="T92" s="65" t="s">
        <v>2180</v>
      </c>
      <c r="U92" s="65" t="s">
        <v>2183</v>
      </c>
      <c r="V92" s="47" t="s">
        <v>172</v>
      </c>
      <c r="W92" s="47" t="s">
        <v>5</v>
      </c>
      <c r="X92" s="47"/>
      <c r="Y92" s="59"/>
      <c r="Z92" s="65" t="s">
        <v>5435</v>
      </c>
      <c r="AA92" s="65"/>
      <c r="AB92" s="1" t="s">
        <v>5436</v>
      </c>
      <c r="AC92" s="65"/>
      <c r="AD92" s="65">
        <f t="shared" si="2"/>
        <v>26</v>
      </c>
      <c r="AE92" s="65"/>
      <c r="AF92" s="65"/>
      <c r="AG92" s="65"/>
      <c r="AH92" s="65"/>
    </row>
    <row r="93" spans="1:34" ht="285">
      <c r="A93" s="61">
        <v>9092</v>
      </c>
      <c r="B93" s="47" t="s">
        <v>163</v>
      </c>
      <c r="C93" s="47" t="s">
        <v>4897</v>
      </c>
      <c r="D93" s="65" t="s">
        <v>7712</v>
      </c>
      <c r="E93" s="47" t="s">
        <v>178</v>
      </c>
      <c r="F93" s="65" t="s">
        <v>7712</v>
      </c>
      <c r="G93" s="65" t="s">
        <v>2189</v>
      </c>
      <c r="H93" s="65" t="s">
        <v>7713</v>
      </c>
      <c r="I93" s="373" t="s">
        <v>7714</v>
      </c>
      <c r="J93" s="65" t="s">
        <v>7715</v>
      </c>
      <c r="K93" s="65" t="s">
        <v>7716</v>
      </c>
      <c r="L93" s="47" t="s">
        <v>756</v>
      </c>
      <c r="M93" s="47" t="s">
        <v>5</v>
      </c>
      <c r="N93" s="757">
        <v>2129</v>
      </c>
      <c r="O93" s="47" t="s">
        <v>7717</v>
      </c>
      <c r="P93" s="90">
        <v>42.381659999999997</v>
      </c>
      <c r="Q93" s="90">
        <v>-71.080100000000002</v>
      </c>
      <c r="R93" s="195">
        <v>30</v>
      </c>
      <c r="S93" s="65" t="s">
        <v>7712</v>
      </c>
      <c r="T93" s="373" t="s">
        <v>7714</v>
      </c>
      <c r="U93" s="65" t="s">
        <v>7716</v>
      </c>
      <c r="V93" s="47" t="s">
        <v>756</v>
      </c>
      <c r="W93" s="47" t="s">
        <v>5</v>
      </c>
      <c r="X93" s="47" t="s">
        <v>8166</v>
      </c>
      <c r="Y93" s="59">
        <v>45504</v>
      </c>
      <c r="Z93" s="373" t="s">
        <v>7714</v>
      </c>
      <c r="AA93" s="65"/>
      <c r="AB93" s="65" t="s">
        <v>7718</v>
      </c>
      <c r="AC93" s="373" t="s">
        <v>7719</v>
      </c>
      <c r="AD93" s="65">
        <f t="shared" si="2"/>
        <v>24</v>
      </c>
      <c r="AE93" s="65"/>
      <c r="AF93" s="65"/>
      <c r="AG93" s="65"/>
      <c r="AH93" s="65" t="s">
        <v>7720</v>
      </c>
    </row>
    <row r="94" spans="1:34" ht="72" customHeight="1">
      <c r="A94" s="61">
        <v>9093</v>
      </c>
      <c r="B94" s="47" t="s">
        <v>163</v>
      </c>
      <c r="C94" s="47" t="s">
        <v>4897</v>
      </c>
      <c r="D94" s="65" t="s">
        <v>9014</v>
      </c>
      <c r="E94" s="47" t="s">
        <v>166</v>
      </c>
      <c r="F94" s="65" t="s">
        <v>9014</v>
      </c>
      <c r="G94" s="65" t="s">
        <v>4903</v>
      </c>
      <c r="H94" s="65" t="s">
        <v>9387</v>
      </c>
      <c r="I94" s="326" t="s">
        <v>9015</v>
      </c>
      <c r="J94" s="65" t="s">
        <v>9017</v>
      </c>
      <c r="K94" s="65" t="s">
        <v>3447</v>
      </c>
      <c r="L94" s="47" t="s">
        <v>1365</v>
      </c>
      <c r="M94" s="47" t="s">
        <v>5</v>
      </c>
      <c r="N94" s="47">
        <v>15213</v>
      </c>
      <c r="P94" s="90">
        <v>40.443349644412699</v>
      </c>
      <c r="Q94" s="90">
        <v>-79.942828446450406</v>
      </c>
      <c r="R94" s="195">
        <v>3</v>
      </c>
      <c r="S94" s="65" t="s">
        <v>9014</v>
      </c>
      <c r="T94" s="326" t="s">
        <v>9015</v>
      </c>
      <c r="U94" s="65" t="s">
        <v>3447</v>
      </c>
      <c r="V94" s="47" t="s">
        <v>1365</v>
      </c>
      <c r="W94" s="47" t="s">
        <v>5</v>
      </c>
      <c r="X94" s="47" t="s">
        <v>8245</v>
      </c>
      <c r="Y94" s="59">
        <v>45689</v>
      </c>
      <c r="Z94" s="326" t="s">
        <v>9018</v>
      </c>
      <c r="AA94" s="65" t="s">
        <v>9019</v>
      </c>
      <c r="AB94" s="1" t="s">
        <v>9388</v>
      </c>
      <c r="AC94" s="65"/>
      <c r="AD94" s="65">
        <f t="shared" si="2"/>
        <v>28</v>
      </c>
      <c r="AE94" s="65"/>
      <c r="AF94" s="1174" t="s">
        <v>9016</v>
      </c>
      <c r="AG94" s="65"/>
      <c r="AH94" s="65"/>
    </row>
    <row r="95" spans="1:34" ht="105">
      <c r="A95" s="61">
        <v>9094</v>
      </c>
      <c r="B95" s="47" t="s">
        <v>176</v>
      </c>
      <c r="C95" s="47" t="s">
        <v>4897</v>
      </c>
      <c r="D95" s="65" t="s">
        <v>5437</v>
      </c>
      <c r="E95" s="47" t="s">
        <v>166</v>
      </c>
      <c r="F95" s="65" t="s">
        <v>4114</v>
      </c>
      <c r="G95" s="65" t="s">
        <v>4942</v>
      </c>
      <c r="H95" s="65" t="s">
        <v>9412</v>
      </c>
      <c r="I95" s="326" t="s">
        <v>9413</v>
      </c>
      <c r="J95" s="65" t="s">
        <v>4117</v>
      </c>
      <c r="K95" s="65" t="s">
        <v>4118</v>
      </c>
      <c r="L95" s="47" t="s">
        <v>1089</v>
      </c>
      <c r="M95" s="47" t="s">
        <v>5</v>
      </c>
      <c r="N95" s="47" t="s">
        <v>5440</v>
      </c>
      <c r="O95" s="47" t="s">
        <v>5441</v>
      </c>
      <c r="P95" s="90">
        <v>32.429079432982803</v>
      </c>
      <c r="Q95" s="90">
        <v>-110.94179524466399</v>
      </c>
      <c r="R95" s="195" t="s">
        <v>5442</v>
      </c>
      <c r="S95" s="65" t="s">
        <v>4120</v>
      </c>
      <c r="T95" s="326" t="s">
        <v>4121</v>
      </c>
      <c r="U95" s="65" t="s">
        <v>4685</v>
      </c>
      <c r="V95" s="47" t="s">
        <v>949</v>
      </c>
      <c r="W95" s="47" t="s">
        <v>5</v>
      </c>
      <c r="X95" s="47" t="s">
        <v>5097</v>
      </c>
      <c r="Y95" s="59">
        <v>45336</v>
      </c>
      <c r="Z95" s="65" t="s">
        <v>319</v>
      </c>
      <c r="AA95" s="65"/>
      <c r="AB95" s="65" t="s">
        <v>5443</v>
      </c>
      <c r="AC95" s="65"/>
      <c r="AD95" s="65">
        <f t="shared" si="2"/>
        <v>27</v>
      </c>
      <c r="AE95" s="65" t="s">
        <v>4123</v>
      </c>
      <c r="AF95" s="65" t="s">
        <v>5444</v>
      </c>
      <c r="AG95" s="65" t="s">
        <v>4124</v>
      </c>
      <c r="AH95" s="65"/>
    </row>
    <row r="96" spans="1:34" ht="120">
      <c r="A96" s="61">
        <v>9095</v>
      </c>
      <c r="B96" s="47" t="s">
        <v>176</v>
      </c>
      <c r="C96" s="47" t="s">
        <v>4897</v>
      </c>
      <c r="D96" s="65" t="s">
        <v>5445</v>
      </c>
      <c r="E96" s="47" t="s">
        <v>166</v>
      </c>
      <c r="F96" s="65" t="s">
        <v>5445</v>
      </c>
      <c r="G96" s="65" t="s">
        <v>4942</v>
      </c>
      <c r="H96" s="65" t="s">
        <v>5446</v>
      </c>
      <c r="I96" s="65" t="s">
        <v>5447</v>
      </c>
      <c r="J96" s="65" t="s">
        <v>5448</v>
      </c>
      <c r="K96" s="65" t="s">
        <v>2858</v>
      </c>
      <c r="L96" s="47" t="s">
        <v>756</v>
      </c>
      <c r="M96" s="47" t="s">
        <v>5</v>
      </c>
      <c r="N96" s="142" t="s">
        <v>5449</v>
      </c>
      <c r="O96" s="47" t="s">
        <v>5450</v>
      </c>
      <c r="P96" s="90">
        <v>42.511522101194203</v>
      </c>
      <c r="Q96" s="90">
        <v>-71.137783842421797</v>
      </c>
      <c r="R96" s="195">
        <v>70</v>
      </c>
      <c r="S96" s="65" t="s">
        <v>5445</v>
      </c>
      <c r="T96" s="65" t="s">
        <v>5447</v>
      </c>
      <c r="U96" s="65" t="s">
        <v>5451</v>
      </c>
      <c r="V96" s="47" t="s">
        <v>5451</v>
      </c>
      <c r="W96" s="47" t="s">
        <v>5</v>
      </c>
      <c r="X96" s="47" t="s">
        <v>174</v>
      </c>
      <c r="Y96" s="59">
        <v>44891</v>
      </c>
      <c r="Z96" s="65" t="s">
        <v>5452</v>
      </c>
      <c r="AA96" s="65" t="s">
        <v>5454</v>
      </c>
      <c r="AB96" s="1" t="s">
        <v>5453</v>
      </c>
      <c r="AC96" s="65"/>
      <c r="AD96" s="65">
        <f t="shared" si="2"/>
        <v>15</v>
      </c>
      <c r="AE96" s="65"/>
      <c r="AF96" s="65"/>
      <c r="AG96" s="65"/>
      <c r="AH96" s="65"/>
    </row>
    <row r="97" spans="1:34" ht="90">
      <c r="A97" s="61">
        <v>9096</v>
      </c>
      <c r="B97" s="47" t="s">
        <v>176</v>
      </c>
      <c r="C97" s="47" t="s">
        <v>4897</v>
      </c>
      <c r="D97" t="s">
        <v>5455</v>
      </c>
      <c r="E97" s="47" t="s">
        <v>178</v>
      </c>
      <c r="F97" t="s">
        <v>5456</v>
      </c>
      <c r="G97" t="s">
        <v>5457</v>
      </c>
      <c r="H97" s="65"/>
      <c r="I97" s="326" t="s">
        <v>5458</v>
      </c>
      <c r="J97" t="s">
        <v>5459</v>
      </c>
      <c r="K97" t="s">
        <v>5460</v>
      </c>
      <c r="L97" s="47" t="s">
        <v>825</v>
      </c>
      <c r="M97" s="47" t="s">
        <v>5</v>
      </c>
      <c r="N97" s="755">
        <v>46060</v>
      </c>
      <c r="O97" t="s">
        <v>5462</v>
      </c>
      <c r="P97" s="90">
        <v>40.0080861094713</v>
      </c>
      <c r="Q97" s="90">
        <v>-85.989564144175702</v>
      </c>
      <c r="R97" s="195">
        <v>100</v>
      </c>
      <c r="S97" t="s">
        <v>5463</v>
      </c>
      <c r="T97" s="326" t="s">
        <v>5458</v>
      </c>
      <c r="U97" t="s">
        <v>5460</v>
      </c>
      <c r="V97" s="47" t="s">
        <v>825</v>
      </c>
      <c r="W97" s="47" t="s">
        <v>5</v>
      </c>
      <c r="X97" s="47" t="s">
        <v>318</v>
      </c>
      <c r="Y97" s="59">
        <v>45412</v>
      </c>
      <c r="Z97" s="65" t="s">
        <v>319</v>
      </c>
      <c r="AA97" s="1" t="s">
        <v>5464</v>
      </c>
      <c r="AB97" s="1" t="s">
        <v>8457</v>
      </c>
      <c r="AC97" s="65"/>
      <c r="AD97" s="65">
        <f t="shared" si="2"/>
        <v>24</v>
      </c>
      <c r="AE97" t="s">
        <v>5465</v>
      </c>
      <c r="AF97" t="s">
        <v>5466</v>
      </c>
      <c r="AG97" t="s">
        <v>5467</v>
      </c>
      <c r="AH97" s="65"/>
    </row>
    <row r="98" spans="1:34" ht="182.45" customHeight="1">
      <c r="A98" s="61">
        <v>9097</v>
      </c>
      <c r="B98" s="47" t="s">
        <v>176</v>
      </c>
      <c r="C98" s="47" t="s">
        <v>4897</v>
      </c>
      <c r="D98" s="65" t="s">
        <v>9004</v>
      </c>
      <c r="E98" s="47" t="s">
        <v>166</v>
      </c>
      <c r="F98" s="65" t="s">
        <v>9004</v>
      </c>
      <c r="G98" s="65" t="s">
        <v>88</v>
      </c>
      <c r="H98" s="65" t="s">
        <v>9414</v>
      </c>
      <c r="I98" s="1175" t="s">
        <v>9005</v>
      </c>
      <c r="J98" s="65" t="s">
        <v>9007</v>
      </c>
      <c r="K98" s="65" t="s">
        <v>1558</v>
      </c>
      <c r="L98" s="47" t="s">
        <v>172</v>
      </c>
      <c r="M98" s="47" t="s">
        <v>5</v>
      </c>
      <c r="N98" s="47">
        <v>92121</v>
      </c>
      <c r="O98" s="47" t="s">
        <v>9008</v>
      </c>
      <c r="P98" s="90">
        <v>32.890257378955503</v>
      </c>
      <c r="Q98" s="90">
        <v>-117.180714921941</v>
      </c>
      <c r="R98" s="195"/>
      <c r="S98" s="65" t="s">
        <v>9004</v>
      </c>
      <c r="T98" s="1175" t="s">
        <v>9005</v>
      </c>
      <c r="U98" s="65" t="s">
        <v>1558</v>
      </c>
      <c r="V98" s="47" t="s">
        <v>172</v>
      </c>
      <c r="W98" s="47" t="s">
        <v>5</v>
      </c>
      <c r="X98" s="47" t="s">
        <v>8245</v>
      </c>
      <c r="Y98" s="59">
        <v>45689</v>
      </c>
      <c r="Z98" s="65" t="s">
        <v>9009</v>
      </c>
      <c r="AA98" s="65" t="s">
        <v>9012</v>
      </c>
      <c r="AB98" s="1" t="s">
        <v>9010</v>
      </c>
      <c r="AC98" s="65"/>
      <c r="AD98" s="65">
        <f t="shared" ref="AD98:AD109" si="3">IF(LEN(TRIM(AB98))=0,0,LEN(TRIM(AB98))-LEN(SUBSTITUTE(AB98," ",""))+1)</f>
        <v>28</v>
      </c>
      <c r="AE98" s="65"/>
      <c r="AF98" s="65"/>
      <c r="AG98" s="65"/>
      <c r="AH98" s="65"/>
    </row>
    <row r="99" spans="1:34" ht="90">
      <c r="A99" s="61">
        <v>9098</v>
      </c>
      <c r="B99" s="47" t="s">
        <v>176</v>
      </c>
      <c r="C99" s="47" t="s">
        <v>4897</v>
      </c>
      <c r="D99" s="65" t="s">
        <v>5468</v>
      </c>
      <c r="E99" s="47" t="s">
        <v>178</v>
      </c>
      <c r="F99" s="65" t="s">
        <v>5468</v>
      </c>
      <c r="G99" s="65" t="s">
        <v>4903</v>
      </c>
      <c r="H99" s="65" t="s">
        <v>5469</v>
      </c>
      <c r="I99" s="65" t="s">
        <v>5470</v>
      </c>
      <c r="J99" s="65" t="s">
        <v>5471</v>
      </c>
      <c r="K99" s="65" t="s">
        <v>3231</v>
      </c>
      <c r="L99" s="47" t="s">
        <v>805</v>
      </c>
      <c r="M99" s="47" t="s">
        <v>5</v>
      </c>
      <c r="N99" s="47">
        <v>29615</v>
      </c>
      <c r="O99" s="47" t="s">
        <v>5472</v>
      </c>
      <c r="P99" s="90">
        <v>34.852517976519103</v>
      </c>
      <c r="Q99" s="90">
        <v>-82.253679416363397</v>
      </c>
      <c r="R99" s="195">
        <v>10</v>
      </c>
      <c r="S99" s="65" t="s">
        <v>5468</v>
      </c>
      <c r="T99" s="65" t="s">
        <v>5470</v>
      </c>
      <c r="U99" s="65" t="s">
        <v>3231</v>
      </c>
      <c r="V99" s="47" t="s">
        <v>805</v>
      </c>
      <c r="W99" s="47" t="s">
        <v>5</v>
      </c>
      <c r="X99" s="47" t="s">
        <v>174</v>
      </c>
      <c r="Y99" s="59">
        <v>44773</v>
      </c>
      <c r="Z99" s="65" t="s">
        <v>5473</v>
      </c>
      <c r="AA99" s="65" t="s">
        <v>5475</v>
      </c>
      <c r="AB99" s="1" t="s">
        <v>5474</v>
      </c>
      <c r="AC99" s="65"/>
      <c r="AD99" s="65">
        <f t="shared" si="3"/>
        <v>29</v>
      </c>
      <c r="AE99" s="65"/>
      <c r="AF99" s="65"/>
      <c r="AG99" s="65"/>
      <c r="AH99" s="65"/>
    </row>
    <row r="100" spans="1:34" ht="105">
      <c r="A100" s="61">
        <v>9099</v>
      </c>
      <c r="B100" s="47" t="s">
        <v>176</v>
      </c>
      <c r="C100" s="47" t="s">
        <v>4897</v>
      </c>
      <c r="D100" s="65" t="s">
        <v>4810</v>
      </c>
      <c r="E100" s="47" t="s">
        <v>178</v>
      </c>
      <c r="F100" s="65" t="s">
        <v>5476</v>
      </c>
      <c r="G100" s="65" t="s">
        <v>5477</v>
      </c>
      <c r="H100" s="65" t="s">
        <v>5478</v>
      </c>
      <c r="I100" s="65" t="s">
        <v>4811</v>
      </c>
      <c r="J100" s="65" t="s">
        <v>4812</v>
      </c>
      <c r="K100" s="65" t="s">
        <v>1470</v>
      </c>
      <c r="L100" s="47" t="s">
        <v>444</v>
      </c>
      <c r="M100" s="47" t="s">
        <v>5</v>
      </c>
      <c r="N100" s="47">
        <v>48108</v>
      </c>
      <c r="O100" s="47" t="s">
        <v>4813</v>
      </c>
      <c r="P100" s="90">
        <v>42.2194334622002</v>
      </c>
      <c r="Q100" s="90">
        <v>-83.732290200744899</v>
      </c>
      <c r="R100" s="195"/>
      <c r="S100" s="65" t="s">
        <v>4810</v>
      </c>
      <c r="T100" s="65" t="s">
        <v>4811</v>
      </c>
      <c r="U100" s="65" t="s">
        <v>4814</v>
      </c>
      <c r="V100" s="47" t="s">
        <v>771</v>
      </c>
      <c r="W100" s="47" t="s">
        <v>5</v>
      </c>
      <c r="X100" s="47" t="s">
        <v>174</v>
      </c>
      <c r="Y100" s="59">
        <v>44773</v>
      </c>
      <c r="Z100" s="65" t="s">
        <v>4815</v>
      </c>
      <c r="AA100" s="65" t="s">
        <v>5479</v>
      </c>
      <c r="AB100" s="65" t="s">
        <v>4816</v>
      </c>
      <c r="AC100" s="65"/>
      <c r="AD100" s="65">
        <f t="shared" si="3"/>
        <v>27</v>
      </c>
      <c r="AE100" s="65"/>
      <c r="AF100" s="65"/>
      <c r="AG100" s="65"/>
      <c r="AH100" s="65"/>
    </row>
    <row r="101" spans="1:34" ht="165">
      <c r="A101" s="61">
        <v>9100</v>
      </c>
      <c r="B101" s="47" t="s">
        <v>163</v>
      </c>
      <c r="C101" s="47" t="s">
        <v>4897</v>
      </c>
      <c r="D101" s="65" t="s">
        <v>7698</v>
      </c>
      <c r="E101" s="47" t="s">
        <v>178</v>
      </c>
      <c r="F101" s="65" t="s">
        <v>7699</v>
      </c>
      <c r="G101" s="65" t="s">
        <v>2189</v>
      </c>
      <c r="H101" s="65" t="s">
        <v>4919</v>
      </c>
      <c r="I101" s="373" t="s">
        <v>7700</v>
      </c>
      <c r="J101" s="65" t="s">
        <v>7701</v>
      </c>
      <c r="K101" s="65" t="s">
        <v>7233</v>
      </c>
      <c r="L101" s="47" t="s">
        <v>392</v>
      </c>
      <c r="M101" s="47" t="s">
        <v>5</v>
      </c>
      <c r="N101" s="47">
        <v>84104</v>
      </c>
      <c r="O101" s="47" t="s">
        <v>7702</v>
      </c>
      <c r="P101" s="90">
        <v>40.729599999999998</v>
      </c>
      <c r="Q101" s="90">
        <v>-111.96673</v>
      </c>
      <c r="R101" s="195">
        <v>30</v>
      </c>
      <c r="S101" s="65" t="s">
        <v>7698</v>
      </c>
      <c r="T101" s="373" t="s">
        <v>7700</v>
      </c>
      <c r="U101" s="65" t="s">
        <v>7233</v>
      </c>
      <c r="V101" s="47" t="s">
        <v>392</v>
      </c>
      <c r="W101" s="47" t="s">
        <v>5</v>
      </c>
      <c r="X101" s="47" t="s">
        <v>8166</v>
      </c>
      <c r="Y101" s="59" t="s">
        <v>8184</v>
      </c>
      <c r="Z101" s="373" t="s">
        <v>7700</v>
      </c>
      <c r="AA101" s="65"/>
      <c r="AB101" s="65" t="s">
        <v>8459</v>
      </c>
      <c r="AC101" s="65" t="s">
        <v>7703</v>
      </c>
      <c r="AD101" s="65">
        <f t="shared" si="3"/>
        <v>22</v>
      </c>
      <c r="AE101" s="65"/>
      <c r="AF101" s="65"/>
      <c r="AG101" s="65"/>
      <c r="AH101" s="65" t="s">
        <v>7704</v>
      </c>
    </row>
    <row r="102" spans="1:34" ht="150">
      <c r="A102" s="61">
        <v>9101</v>
      </c>
      <c r="B102" s="47" t="s">
        <v>176</v>
      </c>
      <c r="C102" s="47" t="s">
        <v>4897</v>
      </c>
      <c r="D102" s="65" t="s">
        <v>7705</v>
      </c>
      <c r="E102" s="47" t="s">
        <v>178</v>
      </c>
      <c r="F102" s="65" t="s">
        <v>7705</v>
      </c>
      <c r="G102" s="65" t="s">
        <v>8189</v>
      </c>
      <c r="H102" s="65" t="s">
        <v>7706</v>
      </c>
      <c r="I102" s="373" t="s">
        <v>7707</v>
      </c>
      <c r="J102" s="65" t="s">
        <v>7708</v>
      </c>
      <c r="K102" s="65" t="s">
        <v>6281</v>
      </c>
      <c r="L102" s="47" t="s">
        <v>1423</v>
      </c>
      <c r="M102" s="47" t="s">
        <v>5</v>
      </c>
      <c r="N102" s="757">
        <v>8103</v>
      </c>
      <c r="O102" s="47" t="s">
        <v>7709</v>
      </c>
      <c r="P102" s="90">
        <v>39.942979999999999</v>
      </c>
      <c r="Q102" s="90">
        <v>-75.108400000000003</v>
      </c>
      <c r="R102" s="195"/>
      <c r="S102" s="65" t="s">
        <v>7705</v>
      </c>
      <c r="T102" s="373" t="s">
        <v>7707</v>
      </c>
      <c r="U102" s="65" t="s">
        <v>6281</v>
      </c>
      <c r="V102" s="47" t="s">
        <v>1423</v>
      </c>
      <c r="W102" s="47" t="s">
        <v>5</v>
      </c>
      <c r="X102" s="47" t="s">
        <v>8166</v>
      </c>
      <c r="Y102" s="59" t="s">
        <v>8186</v>
      </c>
      <c r="Z102" s="373" t="s">
        <v>7707</v>
      </c>
      <c r="AA102" s="65"/>
      <c r="AB102" s="65" t="s">
        <v>8549</v>
      </c>
      <c r="AC102" s="65" t="s">
        <v>7710</v>
      </c>
      <c r="AD102" s="65">
        <f t="shared" si="3"/>
        <v>11</v>
      </c>
      <c r="AE102" s="65"/>
      <c r="AF102" s="65"/>
      <c r="AG102" s="65"/>
      <c r="AH102" s="65" t="s">
        <v>7711</v>
      </c>
    </row>
    <row r="103" spans="1:34" ht="90">
      <c r="A103" s="61">
        <v>9102</v>
      </c>
      <c r="B103" s="47" t="s">
        <v>176</v>
      </c>
      <c r="C103" s="47" t="s">
        <v>4897</v>
      </c>
      <c r="D103" s="65" t="s">
        <v>1426</v>
      </c>
      <c r="E103" s="47" t="s">
        <v>166</v>
      </c>
      <c r="F103" s="65" t="s">
        <v>5480</v>
      </c>
      <c r="G103" s="65" t="s">
        <v>4903</v>
      </c>
      <c r="H103" s="65" t="s">
        <v>5481</v>
      </c>
      <c r="I103" s="65" t="s">
        <v>5482</v>
      </c>
      <c r="J103" s="65" t="s">
        <v>1429</v>
      </c>
      <c r="K103" s="65" t="s">
        <v>1430</v>
      </c>
      <c r="L103" s="58" t="s">
        <v>863</v>
      </c>
      <c r="M103" s="58" t="s">
        <v>5</v>
      </c>
      <c r="N103" s="58">
        <v>60638</v>
      </c>
      <c r="O103" s="47" t="s">
        <v>1437</v>
      </c>
      <c r="P103" s="90">
        <v>41.773344110620798</v>
      </c>
      <c r="Q103" s="90">
        <v>-87.752246344006295</v>
      </c>
      <c r="R103" s="195"/>
      <c r="S103" s="65" t="s">
        <v>1426</v>
      </c>
      <c r="T103" s="65" t="s">
        <v>1428</v>
      </c>
      <c r="U103" s="65" t="s">
        <v>862</v>
      </c>
      <c r="V103" s="47" t="s">
        <v>863</v>
      </c>
      <c r="W103" s="47" t="s">
        <v>5</v>
      </c>
      <c r="X103" s="47"/>
      <c r="Y103" s="59"/>
      <c r="Z103" s="65" t="s">
        <v>5483</v>
      </c>
      <c r="AA103" s="65"/>
      <c r="AB103" s="7" t="s">
        <v>1433</v>
      </c>
      <c r="AC103" s="65"/>
      <c r="AD103" s="65">
        <f t="shared" si="3"/>
        <v>18</v>
      </c>
      <c r="AE103" s="65"/>
      <c r="AF103" s="65"/>
      <c r="AG103" s="65"/>
      <c r="AH103" s="65"/>
    </row>
    <row r="104" spans="1:34" ht="90">
      <c r="A104" s="61">
        <v>9103</v>
      </c>
      <c r="B104" s="47" t="s">
        <v>176</v>
      </c>
      <c r="C104" s="47" t="s">
        <v>4897</v>
      </c>
      <c r="D104" s="65" t="s">
        <v>7692</v>
      </c>
      <c r="E104" s="47" t="s">
        <v>178</v>
      </c>
      <c r="F104" s="65" t="s">
        <v>7692</v>
      </c>
      <c r="G104" s="65" t="s">
        <v>7693</v>
      </c>
      <c r="H104" s="65" t="s">
        <v>5009</v>
      </c>
      <c r="I104" s="373" t="s">
        <v>7694</v>
      </c>
      <c r="J104" s="65" t="s">
        <v>7695</v>
      </c>
      <c r="K104" s="65" t="s">
        <v>7696</v>
      </c>
      <c r="L104" s="47" t="s">
        <v>739</v>
      </c>
      <c r="M104" s="47" t="s">
        <v>5</v>
      </c>
      <c r="N104" s="47">
        <v>80033</v>
      </c>
      <c r="O104" s="47" t="s">
        <v>7697</v>
      </c>
      <c r="P104" s="90">
        <v>39.791510000000002</v>
      </c>
      <c r="Q104" s="90">
        <v>-105.13686</v>
      </c>
      <c r="R104" s="195">
        <v>115</v>
      </c>
      <c r="S104" s="65" t="s">
        <v>7692</v>
      </c>
      <c r="T104" s="373" t="s">
        <v>7694</v>
      </c>
      <c r="U104" s="65" t="s">
        <v>7696</v>
      </c>
      <c r="V104" s="47" t="s">
        <v>739</v>
      </c>
      <c r="W104" s="47" t="s">
        <v>5</v>
      </c>
      <c r="X104" s="47" t="s">
        <v>8166</v>
      </c>
      <c r="Y104" s="59" t="s">
        <v>8308</v>
      </c>
      <c r="Z104" s="373" t="s">
        <v>7694</v>
      </c>
      <c r="AA104" s="65"/>
      <c r="AB104" s="65" t="s">
        <v>8458</v>
      </c>
      <c r="AC104" s="65" t="s">
        <v>7694</v>
      </c>
      <c r="AD104" s="65">
        <f t="shared" si="3"/>
        <v>24</v>
      </c>
      <c r="AE104" s="65"/>
      <c r="AF104" s="65"/>
      <c r="AG104" s="65"/>
      <c r="AH104" s="65"/>
    </row>
    <row r="105" spans="1:34" ht="105">
      <c r="A105" s="61">
        <v>9104</v>
      </c>
      <c r="B105" s="47" t="s">
        <v>176</v>
      </c>
      <c r="C105" s="47" t="s">
        <v>4897</v>
      </c>
      <c r="D105" s="65" t="s">
        <v>5484</v>
      </c>
      <c r="E105" s="47" t="s">
        <v>178</v>
      </c>
      <c r="F105" s="65" t="s">
        <v>5485</v>
      </c>
      <c r="G105" s="65" t="s">
        <v>4903</v>
      </c>
      <c r="H105" s="65" t="s">
        <v>5486</v>
      </c>
      <c r="I105" s="65" t="s">
        <v>5487</v>
      </c>
      <c r="J105" s="65" t="s">
        <v>5488</v>
      </c>
      <c r="K105" s="65" t="s">
        <v>3886</v>
      </c>
      <c r="L105" s="47" t="s">
        <v>3887</v>
      </c>
      <c r="M105" s="47" t="s">
        <v>5</v>
      </c>
      <c r="N105" s="47">
        <v>74120</v>
      </c>
      <c r="O105" s="47" t="s">
        <v>5489</v>
      </c>
      <c r="P105" s="90">
        <v>36.159410877972803</v>
      </c>
      <c r="Q105" s="90">
        <v>-95.9861081026813</v>
      </c>
      <c r="R105" s="195">
        <v>15</v>
      </c>
      <c r="S105" s="65" t="s">
        <v>5490</v>
      </c>
      <c r="T105" s="195" t="s">
        <v>5487</v>
      </c>
      <c r="U105" s="65" t="s">
        <v>3886</v>
      </c>
      <c r="V105" s="47" t="s">
        <v>3887</v>
      </c>
      <c r="W105" s="47" t="s">
        <v>5</v>
      </c>
      <c r="X105" s="47" t="s">
        <v>174</v>
      </c>
      <c r="Y105" s="59">
        <v>44773</v>
      </c>
      <c r="Z105" s="65" t="s">
        <v>5491</v>
      </c>
      <c r="AA105" s="65" t="s">
        <v>5493</v>
      </c>
      <c r="AB105" s="1" t="s">
        <v>5492</v>
      </c>
      <c r="AC105" s="65"/>
      <c r="AD105" s="65">
        <f t="shared" si="3"/>
        <v>28</v>
      </c>
      <c r="AE105" s="65"/>
      <c r="AF105" s="65"/>
      <c r="AG105" s="65"/>
      <c r="AH105" s="65"/>
    </row>
    <row r="106" spans="1:34" ht="195">
      <c r="A106" s="61">
        <v>9105</v>
      </c>
      <c r="B106" s="47" t="s">
        <v>163</v>
      </c>
      <c r="C106" s="47" t="s">
        <v>4897</v>
      </c>
      <c r="D106" s="65" t="s">
        <v>5484</v>
      </c>
      <c r="E106" s="47" t="s">
        <v>178</v>
      </c>
      <c r="F106" s="65" t="s">
        <v>8656</v>
      </c>
      <c r="G106" s="65" t="s">
        <v>4903</v>
      </c>
      <c r="H106" s="65" t="s">
        <v>9389</v>
      </c>
      <c r="I106" s="1176" t="s">
        <v>5487</v>
      </c>
      <c r="J106" t="s">
        <v>8658</v>
      </c>
      <c r="K106" s="65" t="s">
        <v>3886</v>
      </c>
      <c r="L106" s="47" t="s">
        <v>3887</v>
      </c>
      <c r="M106" s="47" t="s">
        <v>5</v>
      </c>
      <c r="N106" s="47">
        <v>74103</v>
      </c>
      <c r="O106" s="47" t="s">
        <v>5489</v>
      </c>
      <c r="P106" s="90">
        <v>36.152347823017401</v>
      </c>
      <c r="Q106" s="90">
        <v>-95.993687469444595</v>
      </c>
      <c r="R106" s="1177">
        <v>29</v>
      </c>
      <c r="S106" s="65" t="s">
        <v>5490</v>
      </c>
      <c r="T106" s="326" t="s">
        <v>5487</v>
      </c>
      <c r="U106" s="65" t="s">
        <v>3886</v>
      </c>
      <c r="V106" s="47" t="s">
        <v>3887</v>
      </c>
      <c r="W106" s="47" t="s">
        <v>5</v>
      </c>
      <c r="X106" s="47" t="s">
        <v>8245</v>
      </c>
      <c r="Y106" s="59">
        <v>45584</v>
      </c>
      <c r="Z106" s="65"/>
      <c r="AA106" s="65"/>
      <c r="AB106" s="960" t="s">
        <v>8659</v>
      </c>
      <c r="AC106" s="65" t="s">
        <v>319</v>
      </c>
      <c r="AD106" s="65">
        <f t="shared" si="3"/>
        <v>15</v>
      </c>
      <c r="AE106" t="s">
        <v>8660</v>
      </c>
      <c r="AF106" s="446" t="s">
        <v>8661</v>
      </c>
      <c r="AG106" s="65" t="s">
        <v>5489</v>
      </c>
      <c r="AH106" s="1" t="s">
        <v>8662</v>
      </c>
    </row>
    <row r="107" spans="1:34" ht="75">
      <c r="A107" s="61">
        <v>9106</v>
      </c>
      <c r="B107" s="47" t="s">
        <v>176</v>
      </c>
      <c r="C107" s="47" t="s">
        <v>4897</v>
      </c>
      <c r="D107" s="65" t="s">
        <v>5494</v>
      </c>
      <c r="E107" s="47" t="s">
        <v>166</v>
      </c>
      <c r="F107" s="65" t="s">
        <v>5495</v>
      </c>
      <c r="G107" s="65" t="s">
        <v>4903</v>
      </c>
      <c r="H107" s="65" t="s">
        <v>5478</v>
      </c>
      <c r="I107" s="65" t="s">
        <v>5496</v>
      </c>
      <c r="J107" s="65" t="s">
        <v>5497</v>
      </c>
      <c r="K107" s="65" t="s">
        <v>1378</v>
      </c>
      <c r="L107" s="47" t="s">
        <v>1035</v>
      </c>
      <c r="M107" s="47" t="s">
        <v>6</v>
      </c>
      <c r="N107" s="47" t="s">
        <v>5498</v>
      </c>
      <c r="O107" s="47" t="s">
        <v>5499</v>
      </c>
      <c r="P107" s="90">
        <v>53.721793859303098</v>
      </c>
      <c r="Q107" s="90">
        <v>-113.18992646931299</v>
      </c>
      <c r="R107" s="195"/>
      <c r="S107" s="65" t="s">
        <v>1518</v>
      </c>
      <c r="T107" s="65" t="s">
        <v>5496</v>
      </c>
      <c r="U107" s="65" t="s">
        <v>1520</v>
      </c>
      <c r="V107" s="47" t="s">
        <v>1521</v>
      </c>
      <c r="W107" s="47" t="s">
        <v>1522</v>
      </c>
      <c r="X107" s="47" t="s">
        <v>174</v>
      </c>
      <c r="Y107" s="59">
        <v>44424</v>
      </c>
      <c r="Z107" s="65" t="s">
        <v>5500</v>
      </c>
      <c r="AA107" s="65" t="s">
        <v>5502</v>
      </c>
      <c r="AB107" s="1" t="s">
        <v>5501</v>
      </c>
      <c r="AC107" s="65"/>
      <c r="AD107" s="65">
        <f t="shared" si="3"/>
        <v>21</v>
      </c>
      <c r="AE107" s="65"/>
      <c r="AF107" s="65"/>
      <c r="AG107" s="65"/>
      <c r="AH107" s="65"/>
    </row>
    <row r="108" spans="1:34" ht="56.1" customHeight="1">
      <c r="A108" s="61">
        <v>9107</v>
      </c>
      <c r="B108" s="47" t="s">
        <v>176</v>
      </c>
      <c r="C108" s="47" t="s">
        <v>4897</v>
      </c>
      <c r="D108" s="65" t="s">
        <v>5503</v>
      </c>
      <c r="E108" s="47" t="s">
        <v>178</v>
      </c>
      <c r="F108" s="7" t="s">
        <v>5504</v>
      </c>
      <c r="G108" s="65" t="s">
        <v>4903</v>
      </c>
      <c r="H108" s="65" t="s">
        <v>5505</v>
      </c>
      <c r="I108" s="7" t="s">
        <v>5506</v>
      </c>
      <c r="J108" s="7" t="s">
        <v>5507</v>
      </c>
      <c r="K108" s="7" t="s">
        <v>2224</v>
      </c>
      <c r="L108" s="47" t="s">
        <v>444</v>
      </c>
      <c r="M108" s="47" t="s">
        <v>5</v>
      </c>
      <c r="N108" s="47">
        <v>48326</v>
      </c>
      <c r="O108" s="7" t="s">
        <v>5508</v>
      </c>
      <c r="P108" s="90">
        <v>42.676052435739699</v>
      </c>
      <c r="Q108" s="90">
        <v>-83.2443406656988</v>
      </c>
      <c r="R108" s="195"/>
      <c r="S108" s="65" t="s">
        <v>1518</v>
      </c>
      <c r="T108" s="195" t="s">
        <v>5496</v>
      </c>
      <c r="U108" s="65" t="s">
        <v>1520</v>
      </c>
      <c r="V108" s="47" t="s">
        <v>1521</v>
      </c>
      <c r="W108" s="47" t="s">
        <v>1522</v>
      </c>
      <c r="X108" s="47" t="s">
        <v>174</v>
      </c>
      <c r="Y108" s="59">
        <v>44424</v>
      </c>
      <c r="Z108" s="65" t="s">
        <v>5509</v>
      </c>
      <c r="AA108" s="65" t="s">
        <v>5510</v>
      </c>
      <c r="AB108" s="1" t="s">
        <v>5501</v>
      </c>
      <c r="AC108" s="65"/>
      <c r="AD108" s="65">
        <f t="shared" si="3"/>
        <v>21</v>
      </c>
      <c r="AE108" s="65"/>
      <c r="AF108" s="65"/>
      <c r="AG108" s="65"/>
      <c r="AH108" s="65"/>
    </row>
    <row r="109" spans="1:34" ht="61.5" customHeight="1">
      <c r="A109" s="61">
        <v>9108</v>
      </c>
      <c r="B109" s="47" t="s">
        <v>176</v>
      </c>
      <c r="C109" s="47" t="s">
        <v>4897</v>
      </c>
      <c r="D109" s="65" t="s">
        <v>5511</v>
      </c>
      <c r="E109" s="47" t="s">
        <v>166</v>
      </c>
      <c r="F109" s="65" t="s">
        <v>5512</v>
      </c>
      <c r="G109" s="65" t="s">
        <v>4903</v>
      </c>
      <c r="H109" s="65" t="s">
        <v>5322</v>
      </c>
      <c r="I109" s="65" t="s">
        <v>5513</v>
      </c>
      <c r="J109" s="65" t="s">
        <v>5514</v>
      </c>
      <c r="K109" s="65" t="s">
        <v>259</v>
      </c>
      <c r="L109" s="47" t="s">
        <v>151</v>
      </c>
      <c r="M109" s="47" t="s">
        <v>6</v>
      </c>
      <c r="N109" s="47" t="s">
        <v>5515</v>
      </c>
      <c r="O109" s="47" t="s">
        <v>5516</v>
      </c>
      <c r="P109" s="90">
        <v>45.5028529292372</v>
      </c>
      <c r="Q109" s="90">
        <v>-73.614762858194396</v>
      </c>
      <c r="R109" s="195"/>
      <c r="S109" s="65" t="s">
        <v>5517</v>
      </c>
      <c r="T109" s="65" t="s">
        <v>5518</v>
      </c>
      <c r="U109" s="65" t="s">
        <v>259</v>
      </c>
      <c r="V109" s="47" t="s">
        <v>151</v>
      </c>
      <c r="W109" s="47" t="s">
        <v>6</v>
      </c>
      <c r="X109" s="47"/>
      <c r="Y109" s="59"/>
      <c r="Z109" s="65" t="s">
        <v>5519</v>
      </c>
      <c r="AA109" s="65"/>
      <c r="AB109" s="1" t="s">
        <v>5520</v>
      </c>
      <c r="AC109" s="65"/>
      <c r="AD109" s="65">
        <f t="shared" si="3"/>
        <v>29</v>
      </c>
      <c r="AE109" s="65"/>
      <c r="AF109" s="65"/>
      <c r="AG109" s="65"/>
      <c r="AH109" s="65"/>
    </row>
    <row r="110" spans="1:34" ht="75.599999999999994" customHeight="1">
      <c r="A110" s="61">
        <v>9109</v>
      </c>
      <c r="B110" s="47" t="s">
        <v>176</v>
      </c>
      <c r="C110" s="47" t="s">
        <v>4897</v>
      </c>
      <c r="D110" s="65" t="s">
        <v>5521</v>
      </c>
      <c r="E110" s="47" t="s">
        <v>178</v>
      </c>
      <c r="F110" s="65" t="s">
        <v>5521</v>
      </c>
      <c r="G110" s="65" t="s">
        <v>4942</v>
      </c>
      <c r="H110" s="65" t="s">
        <v>5522</v>
      </c>
      <c r="I110" s="65" t="s">
        <v>5523</v>
      </c>
      <c r="J110" s="65" t="s">
        <v>5524</v>
      </c>
      <c r="K110" s="65" t="s">
        <v>846</v>
      </c>
      <c r="L110" s="47" t="s">
        <v>172</v>
      </c>
      <c r="M110" s="47" t="s">
        <v>5</v>
      </c>
      <c r="N110" s="47">
        <v>94538</v>
      </c>
      <c r="O110" s="47" t="s">
        <v>5525</v>
      </c>
      <c r="P110" s="90">
        <v>37.506632522917499</v>
      </c>
      <c r="Q110" s="90">
        <v>-121.94869351613301</v>
      </c>
      <c r="R110" s="195"/>
      <c r="S110" s="65" t="s">
        <v>5521</v>
      </c>
      <c r="T110" s="65" t="s">
        <v>5523</v>
      </c>
      <c r="U110" s="65" t="s">
        <v>846</v>
      </c>
      <c r="V110" s="47" t="s">
        <v>172</v>
      </c>
      <c r="W110" s="47" t="s">
        <v>5</v>
      </c>
      <c r="X110" s="47" t="s">
        <v>174</v>
      </c>
      <c r="Y110" s="59">
        <v>44443</v>
      </c>
      <c r="Z110" s="65" t="s">
        <v>5526</v>
      </c>
      <c r="AA110" s="65"/>
      <c r="AB110" s="65" t="s">
        <v>5527</v>
      </c>
      <c r="AC110" s="65"/>
      <c r="AD110" s="65">
        <f>IF(LEN(TRIM(AB112))=0,0,LEN(TRIM(AB112))-LEN(SUBSTITUTE(AB112," ",""))+1)</f>
        <v>25</v>
      </c>
      <c r="AE110" s="65"/>
      <c r="AF110" s="65"/>
      <c r="AG110" s="65"/>
      <c r="AH110" s="65"/>
    </row>
    <row r="111" spans="1:34" ht="57.95" customHeight="1">
      <c r="A111" s="61">
        <v>9110</v>
      </c>
      <c r="B111" s="47" t="s">
        <v>176</v>
      </c>
      <c r="C111" s="47" t="s">
        <v>4897</v>
      </c>
      <c r="D111" s="65" t="s">
        <v>1556</v>
      </c>
      <c r="E111" s="47" t="s">
        <v>166</v>
      </c>
      <c r="F111" s="65"/>
      <c r="G111" s="65" t="s">
        <v>4903</v>
      </c>
      <c r="H111" s="65" t="s">
        <v>5322</v>
      </c>
      <c r="I111" s="65" t="s">
        <v>5528</v>
      </c>
      <c r="J111" s="65" t="s">
        <v>5529</v>
      </c>
      <c r="K111" s="65" t="s">
        <v>1558</v>
      </c>
      <c r="L111" s="47" t="s">
        <v>172</v>
      </c>
      <c r="M111" s="47" t="s">
        <v>5</v>
      </c>
      <c r="N111" s="47">
        <v>92121</v>
      </c>
      <c r="O111" s="47" t="s">
        <v>1562</v>
      </c>
      <c r="P111" s="90">
        <v>32.890361481885897</v>
      </c>
      <c r="Q111" s="90">
        <v>-117.182207958757</v>
      </c>
      <c r="R111" s="195"/>
      <c r="S111" s="65" t="s">
        <v>5530</v>
      </c>
      <c r="T111" s="65" t="s">
        <v>5528</v>
      </c>
      <c r="U111" s="65" t="s">
        <v>1558</v>
      </c>
      <c r="V111" s="47" t="s">
        <v>172</v>
      </c>
      <c r="W111" s="47" t="s">
        <v>5</v>
      </c>
      <c r="X111" s="47"/>
      <c r="Y111" s="59"/>
      <c r="Z111" s="65" t="s">
        <v>5531</v>
      </c>
      <c r="AA111" s="65"/>
      <c r="AB111" s="756" t="s">
        <v>5532</v>
      </c>
      <c r="AC111" s="65"/>
      <c r="AD111" s="65">
        <f t="shared" ref="AD111:AD118" si="4">IF(LEN(TRIM(AB111))=0,0,LEN(TRIM(AB111))-LEN(SUBSTITUTE(AB111," ",""))+1)</f>
        <v>27</v>
      </c>
      <c r="AE111" s="65"/>
      <c r="AF111" s="65"/>
      <c r="AG111" s="65"/>
      <c r="AH111" s="65"/>
    </row>
    <row r="112" spans="1:34" ht="92.45" customHeight="1">
      <c r="A112" s="61">
        <v>9111</v>
      </c>
      <c r="B112" s="47" t="s">
        <v>176</v>
      </c>
      <c r="C112" s="47" t="s">
        <v>4897</v>
      </c>
      <c r="D112" s="65" t="s">
        <v>2414</v>
      </c>
      <c r="E112" s="47" t="s">
        <v>166</v>
      </c>
      <c r="F112" s="65" t="s">
        <v>5533</v>
      </c>
      <c r="G112" s="65" t="s">
        <v>4903</v>
      </c>
      <c r="H112" s="65" t="s">
        <v>5534</v>
      </c>
      <c r="I112" s="65" t="s">
        <v>2416</v>
      </c>
      <c r="J112" s="65" t="s">
        <v>5535</v>
      </c>
      <c r="K112" s="65" t="s">
        <v>2224</v>
      </c>
      <c r="L112" s="47" t="s">
        <v>444</v>
      </c>
      <c r="M112" s="47" t="s">
        <v>5</v>
      </c>
      <c r="N112" s="47">
        <v>48326</v>
      </c>
      <c r="O112" s="47" t="s">
        <v>2419</v>
      </c>
      <c r="P112" s="90">
        <v>42.6553478978256</v>
      </c>
      <c r="Q112" s="90">
        <v>-83.249396288769503</v>
      </c>
      <c r="R112" s="195"/>
      <c r="S112" s="68" t="s">
        <v>2420</v>
      </c>
      <c r="T112" s="68" t="s">
        <v>2416</v>
      </c>
      <c r="U112" s="68" t="s">
        <v>2418</v>
      </c>
      <c r="V112" s="58" t="s">
        <v>444</v>
      </c>
      <c r="W112" s="58" t="s">
        <v>5</v>
      </c>
      <c r="X112" s="58" t="s">
        <v>174</v>
      </c>
      <c r="Y112" s="91">
        <v>44414</v>
      </c>
      <c r="Z112" s="18" t="s">
        <v>5536</v>
      </c>
      <c r="AA112" s="65"/>
      <c r="AB112" s="1" t="s">
        <v>5537</v>
      </c>
      <c r="AC112" s="65"/>
      <c r="AD112" s="65">
        <f t="shared" si="4"/>
        <v>25</v>
      </c>
      <c r="AE112" s="65"/>
      <c r="AF112" s="65"/>
      <c r="AG112" s="65"/>
      <c r="AH112" s="65"/>
    </row>
    <row r="113" spans="1:34" ht="120">
      <c r="A113" s="61">
        <v>9112</v>
      </c>
      <c r="B113" s="47" t="s">
        <v>176</v>
      </c>
      <c r="C113" s="47" t="s">
        <v>4897</v>
      </c>
      <c r="D113" s="65" t="s">
        <v>5538</v>
      </c>
      <c r="E113" s="47" t="s">
        <v>166</v>
      </c>
      <c r="F113" s="65" t="s">
        <v>5538</v>
      </c>
      <c r="G113" s="65" t="s">
        <v>4942</v>
      </c>
      <c r="H113" s="65" t="s">
        <v>5539</v>
      </c>
      <c r="I113" s="65" t="s">
        <v>5540</v>
      </c>
      <c r="J113" s="65" t="s">
        <v>5541</v>
      </c>
      <c r="K113" s="65" t="s">
        <v>5542</v>
      </c>
      <c r="L113" s="47" t="s">
        <v>756</v>
      </c>
      <c r="M113" s="47" t="s">
        <v>5</v>
      </c>
      <c r="N113" s="142" t="s">
        <v>5543</v>
      </c>
      <c r="O113" s="47" t="s">
        <v>5544</v>
      </c>
      <c r="P113" s="90">
        <v>41.680588886986797</v>
      </c>
      <c r="Q113" s="90">
        <v>-71.126901716000006</v>
      </c>
      <c r="R113" s="195"/>
      <c r="S113" s="65" t="s">
        <v>5545</v>
      </c>
      <c r="T113" s="65" t="s">
        <v>5540</v>
      </c>
      <c r="U113" s="65" t="s">
        <v>5542</v>
      </c>
      <c r="V113" s="47" t="s">
        <v>756</v>
      </c>
      <c r="W113" s="142" t="s">
        <v>5</v>
      </c>
      <c r="X113" s="47" t="s">
        <v>174</v>
      </c>
      <c r="Y113" s="59">
        <v>44437</v>
      </c>
      <c r="Z113" s="65" t="s">
        <v>5546</v>
      </c>
      <c r="AA113" s="120"/>
      <c r="AB113" s="65" t="s">
        <v>5547</v>
      </c>
      <c r="AC113" s="65"/>
      <c r="AD113" s="65">
        <f t="shared" si="4"/>
        <v>29</v>
      </c>
      <c r="AE113" s="65"/>
      <c r="AF113" s="65"/>
      <c r="AG113" s="65"/>
      <c r="AH113" s="65"/>
    </row>
    <row r="114" spans="1:34" ht="96.95" customHeight="1">
      <c r="A114" s="61">
        <v>9113</v>
      </c>
      <c r="B114" s="47" t="s">
        <v>176</v>
      </c>
      <c r="C114" s="47" t="s">
        <v>4897</v>
      </c>
      <c r="D114" s="65" t="s">
        <v>9177</v>
      </c>
      <c r="E114" s="47" t="s">
        <v>166</v>
      </c>
      <c r="F114" s="65" t="s">
        <v>9177</v>
      </c>
      <c r="G114" s="65" t="s">
        <v>9178</v>
      </c>
      <c r="H114" s="65" t="s">
        <v>9390</v>
      </c>
      <c r="I114" s="354" t="s">
        <v>9179</v>
      </c>
      <c r="J114" s="65" t="s">
        <v>9180</v>
      </c>
      <c r="K114" s="65" t="s">
        <v>2885</v>
      </c>
      <c r="L114" s="47" t="s">
        <v>172</v>
      </c>
      <c r="M114" s="47" t="s">
        <v>5</v>
      </c>
      <c r="N114" s="142">
        <v>92081</v>
      </c>
      <c r="P114" s="90">
        <v>33.141689155621698</v>
      </c>
      <c r="Q114" s="90">
        <v>-117.239258097554</v>
      </c>
      <c r="R114" s="195">
        <v>30</v>
      </c>
      <c r="S114" s="65" t="s">
        <v>9177</v>
      </c>
      <c r="T114" s="1" t="s">
        <v>9179</v>
      </c>
      <c r="U114" s="65" t="s">
        <v>2885</v>
      </c>
      <c r="V114" s="47" t="s">
        <v>172</v>
      </c>
      <c r="W114" s="142" t="s">
        <v>5</v>
      </c>
      <c r="X114" s="47" t="s">
        <v>8245</v>
      </c>
      <c r="Y114" s="59">
        <v>45692</v>
      </c>
      <c r="Z114" s="326" t="s">
        <v>9181</v>
      </c>
      <c r="AA114" s="120"/>
      <c r="AB114" s="1" t="s">
        <v>9391</v>
      </c>
      <c r="AC114" s="65"/>
      <c r="AD114" s="65">
        <f t="shared" si="4"/>
        <v>29</v>
      </c>
      <c r="AE114" s="65"/>
      <c r="AF114" s="65"/>
      <c r="AG114" s="65"/>
      <c r="AH114" s="65"/>
    </row>
    <row r="115" spans="1:34" ht="96.95" customHeight="1">
      <c r="A115" s="61">
        <v>9114</v>
      </c>
      <c r="B115" s="47" t="s">
        <v>163</v>
      </c>
      <c r="C115" s="47" t="s">
        <v>4897</v>
      </c>
      <c r="D115" s="65" t="s">
        <v>9182</v>
      </c>
      <c r="E115" s="47" t="s">
        <v>166</v>
      </c>
      <c r="F115" s="65" t="s">
        <v>9183</v>
      </c>
      <c r="G115" s="65" t="s">
        <v>8189</v>
      </c>
      <c r="H115" s="65" t="s">
        <v>5478</v>
      </c>
      <c r="I115" t="s">
        <v>9184</v>
      </c>
      <c r="J115" s="65" t="s">
        <v>9185</v>
      </c>
      <c r="K115" s="65" t="s">
        <v>1470</v>
      </c>
      <c r="L115" s="47" t="s">
        <v>444</v>
      </c>
      <c r="M115" s="47" t="s">
        <v>5</v>
      </c>
      <c r="N115" s="142">
        <v>48103</v>
      </c>
      <c r="P115" s="90">
        <v>42.276329578370202</v>
      </c>
      <c r="Q115" s="90">
        <v>-83.754033437195503</v>
      </c>
      <c r="R115" s="195">
        <v>3</v>
      </c>
      <c r="S115" s="65"/>
      <c r="T115" t="s">
        <v>9184</v>
      </c>
      <c r="U115" s="65" t="s">
        <v>1470</v>
      </c>
      <c r="V115" s="47" t="s">
        <v>444</v>
      </c>
      <c r="W115" s="142" t="s">
        <v>5</v>
      </c>
      <c r="X115" s="47" t="s">
        <v>8245</v>
      </c>
      <c r="Y115" s="59">
        <v>45692</v>
      </c>
      <c r="Z115" s="373" t="s">
        <v>9187</v>
      </c>
      <c r="AA115" s="120"/>
      <c r="AB115" s="1" t="s">
        <v>9186</v>
      </c>
      <c r="AC115" s="65"/>
      <c r="AD115" s="65">
        <f t="shared" si="4"/>
        <v>22</v>
      </c>
      <c r="AE115" s="65"/>
      <c r="AF115" s="65"/>
      <c r="AG115" s="65"/>
      <c r="AH115" s="65"/>
    </row>
    <row r="116" spans="1:34" ht="87.95" customHeight="1">
      <c r="A116" s="61">
        <v>9115</v>
      </c>
      <c r="B116" s="47" t="s">
        <v>201</v>
      </c>
      <c r="C116" s="47" t="s">
        <v>4897</v>
      </c>
      <c r="D116" s="65" t="s">
        <v>9195</v>
      </c>
      <c r="E116" s="47" t="s">
        <v>166</v>
      </c>
      <c r="F116" s="65" t="s">
        <v>9200</v>
      </c>
      <c r="G116" s="65" t="s">
        <v>8189</v>
      </c>
      <c r="H116" s="65" t="s">
        <v>5478</v>
      </c>
      <c r="I116" t="s">
        <v>9197</v>
      </c>
      <c r="J116" s="65" t="s">
        <v>9201</v>
      </c>
      <c r="K116" s="65" t="s">
        <v>1391</v>
      </c>
      <c r="L116" s="47" t="s">
        <v>172</v>
      </c>
      <c r="M116" s="47" t="s">
        <v>5</v>
      </c>
      <c r="N116" s="142">
        <v>94502</v>
      </c>
      <c r="O116" s="47" t="s">
        <v>9202</v>
      </c>
      <c r="P116" s="90">
        <v>37.730781279335702</v>
      </c>
      <c r="Q116" s="90">
        <v>-122.24177554544799</v>
      </c>
      <c r="R116" s="195">
        <v>51</v>
      </c>
      <c r="S116" s="65" t="s">
        <v>9195</v>
      </c>
      <c r="T116" t="s">
        <v>9197</v>
      </c>
      <c r="U116" s="65" t="s">
        <v>1391</v>
      </c>
      <c r="V116" s="47" t="s">
        <v>172</v>
      </c>
      <c r="W116" s="142" t="s">
        <v>5</v>
      </c>
      <c r="X116" s="47" t="s">
        <v>8245</v>
      </c>
      <c r="Y116" s="59">
        <v>45692</v>
      </c>
      <c r="Z116" s="373" t="s">
        <v>9203</v>
      </c>
      <c r="AA116" s="120" t="s">
        <v>9204</v>
      </c>
      <c r="AB116" s="1" t="s">
        <v>9199</v>
      </c>
      <c r="AC116" s="65"/>
      <c r="AD116" s="65">
        <f t="shared" si="4"/>
        <v>12</v>
      </c>
      <c r="AE116" s="65"/>
      <c r="AF116" s="65"/>
      <c r="AG116" s="65"/>
      <c r="AH116" s="65"/>
    </row>
    <row r="117" spans="1:34" ht="53.45" customHeight="1">
      <c r="A117" s="61">
        <v>9116</v>
      </c>
      <c r="B117" s="47" t="s">
        <v>163</v>
      </c>
      <c r="C117" s="47" t="s">
        <v>4897</v>
      </c>
      <c r="D117" s="65" t="s">
        <v>9249</v>
      </c>
      <c r="E117" s="47" t="s">
        <v>166</v>
      </c>
      <c r="F117" s="65" t="s">
        <v>9249</v>
      </c>
      <c r="G117" s="65" t="s">
        <v>8189</v>
      </c>
      <c r="H117" s="65" t="s">
        <v>9250</v>
      </c>
      <c r="I117" t="s">
        <v>9251</v>
      </c>
      <c r="J117" s="65" t="s">
        <v>9252</v>
      </c>
      <c r="K117" s="65" t="s">
        <v>1250</v>
      </c>
      <c r="L117" s="47" t="s">
        <v>172</v>
      </c>
      <c r="M117" s="47" t="s">
        <v>5</v>
      </c>
      <c r="N117" s="142">
        <v>94041</v>
      </c>
      <c r="O117" s="47" t="s">
        <v>9253</v>
      </c>
      <c r="P117" s="90">
        <v>37.393700000000003</v>
      </c>
      <c r="Q117" s="90">
        <v>-122.0808</v>
      </c>
      <c r="R117" s="195"/>
      <c r="S117" s="65" t="s">
        <v>9249</v>
      </c>
      <c r="T117" t="s">
        <v>9251</v>
      </c>
      <c r="U117" s="65" t="s">
        <v>1250</v>
      </c>
      <c r="V117" s="47" t="s">
        <v>172</v>
      </c>
      <c r="W117" s="142" t="s">
        <v>5</v>
      </c>
      <c r="X117" s="47" t="s">
        <v>8245</v>
      </c>
      <c r="Y117" s="59">
        <v>45692</v>
      </c>
      <c r="Z117" s="373" t="s">
        <v>9254</v>
      </c>
      <c r="AA117" s="120"/>
      <c r="AB117" s="1" t="s">
        <v>9255</v>
      </c>
      <c r="AC117" s="65"/>
      <c r="AD117" s="65">
        <f t="shared" si="4"/>
        <v>14</v>
      </c>
      <c r="AE117" s="65"/>
      <c r="AF117" s="65"/>
      <c r="AG117" s="65"/>
      <c r="AH117" s="65"/>
    </row>
    <row r="118" spans="1:34" ht="75.95" customHeight="1">
      <c r="A118" s="61">
        <v>9117</v>
      </c>
      <c r="B118" s="47" t="s">
        <v>201</v>
      </c>
      <c r="C118" s="47" t="s">
        <v>4897</v>
      </c>
      <c r="D118" s="65" t="s">
        <v>9263</v>
      </c>
      <c r="E118" s="47" t="s">
        <v>166</v>
      </c>
      <c r="F118" s="65" t="s">
        <v>9264</v>
      </c>
      <c r="G118" s="65" t="s">
        <v>4903</v>
      </c>
      <c r="H118" s="1" t="s">
        <v>9265</v>
      </c>
      <c r="I118" t="s">
        <v>9266</v>
      </c>
      <c r="J118" s="65"/>
      <c r="K118" s="65" t="s">
        <v>9267</v>
      </c>
      <c r="L118" s="47" t="s">
        <v>771</v>
      </c>
      <c r="M118" s="47" t="s">
        <v>5</v>
      </c>
      <c r="N118" s="142"/>
      <c r="P118" s="90">
        <v>31.128630955584001</v>
      </c>
      <c r="Q118" s="90">
        <v>-97.471498277143297</v>
      </c>
      <c r="R118" s="195"/>
      <c r="S118" s="65" t="s">
        <v>9263</v>
      </c>
      <c r="T118" t="s">
        <v>9266</v>
      </c>
      <c r="U118" s="65" t="s">
        <v>9268</v>
      </c>
      <c r="V118" s="47"/>
      <c r="W118" s="142" t="s">
        <v>1902</v>
      </c>
      <c r="X118" s="47" t="s">
        <v>8245</v>
      </c>
      <c r="Y118" s="59">
        <v>45692</v>
      </c>
      <c r="Z118" s="373" t="s">
        <v>9269</v>
      </c>
      <c r="AA118" s="120" t="s">
        <v>9271</v>
      </c>
      <c r="AB118" s="1" t="s">
        <v>9270</v>
      </c>
      <c r="AC118" s="65"/>
      <c r="AD118" s="65">
        <f t="shared" si="4"/>
        <v>10</v>
      </c>
      <c r="AE118" s="65"/>
      <c r="AF118" s="65"/>
      <c r="AG118" s="65"/>
      <c r="AH118" s="65"/>
    </row>
    <row r="119" spans="1:34" ht="66.95" customHeight="1">
      <c r="A119" s="61">
        <v>9118</v>
      </c>
      <c r="B119" s="47" t="s">
        <v>176</v>
      </c>
      <c r="C119" s="47" t="s">
        <v>4897</v>
      </c>
      <c r="D119" s="65" t="s">
        <v>9289</v>
      </c>
      <c r="E119" s="47" t="s">
        <v>166</v>
      </c>
      <c r="F119" s="65" t="s">
        <v>9291</v>
      </c>
      <c r="G119" s="65" t="s">
        <v>8189</v>
      </c>
      <c r="H119" s="65" t="s">
        <v>9250</v>
      </c>
      <c r="I119" s="65" t="s">
        <v>9290</v>
      </c>
      <c r="J119" s="65" t="s">
        <v>9292</v>
      </c>
      <c r="K119" s="65" t="s">
        <v>9293</v>
      </c>
      <c r="L119" s="47" t="s">
        <v>9294</v>
      </c>
      <c r="M119" s="47" t="s">
        <v>5</v>
      </c>
      <c r="N119" s="198" t="s">
        <v>9295</v>
      </c>
      <c r="O119" s="47" t="s">
        <v>9297</v>
      </c>
      <c r="P119" s="90">
        <v>44.834704173954997</v>
      </c>
      <c r="Q119" s="90">
        <v>-73.076116515342804</v>
      </c>
      <c r="R119" s="195"/>
      <c r="S119" s="65" t="s">
        <v>9289</v>
      </c>
      <c r="T119" s="65" t="s">
        <v>9290</v>
      </c>
      <c r="U119" s="65" t="s">
        <v>9298</v>
      </c>
      <c r="V119" s="47" t="s">
        <v>9294</v>
      </c>
      <c r="W119" s="142" t="s">
        <v>5</v>
      </c>
      <c r="X119" s="47" t="s">
        <v>8245</v>
      </c>
      <c r="Y119" s="59">
        <v>45698</v>
      </c>
      <c r="Z119" s="373" t="s">
        <v>9296</v>
      </c>
      <c r="AA119" s="120"/>
      <c r="AB119" s="1" t="s">
        <v>9299</v>
      </c>
      <c r="AC119" s="65"/>
      <c r="AD119" s="65">
        <f>IF(LEN(TRIM(AB119))=0,0,LEN(TRIM(AB119))-LEN(SUBSTITUTE(AB119," ",""))+1)</f>
        <v>13</v>
      </c>
      <c r="AE119" s="65"/>
      <c r="AF119" s="65"/>
      <c r="AG119" s="65"/>
      <c r="AH119" s="65"/>
    </row>
    <row r="120" spans="1:34" s="1237" customFormat="1" ht="105">
      <c r="A120" s="1230">
        <v>9119</v>
      </c>
      <c r="B120" s="1231" t="s">
        <v>176</v>
      </c>
      <c r="C120" s="1231" t="s">
        <v>4897</v>
      </c>
      <c r="D120" s="335" t="s">
        <v>9415</v>
      </c>
      <c r="E120" s="1231"/>
      <c r="F120" s="335" t="s">
        <v>9415</v>
      </c>
      <c r="G120" s="335" t="s">
        <v>8189</v>
      </c>
      <c r="H120" s="335" t="s">
        <v>9416</v>
      </c>
      <c r="I120" s="335" t="s">
        <v>9316</v>
      </c>
      <c r="J120" s="335" t="s">
        <v>9417</v>
      </c>
      <c r="K120" s="335" t="s">
        <v>9418</v>
      </c>
      <c r="L120" s="1231" t="s">
        <v>190</v>
      </c>
      <c r="M120" s="1231" t="s">
        <v>5</v>
      </c>
      <c r="N120" s="1231">
        <v>27302</v>
      </c>
      <c r="O120" s="1231" t="s">
        <v>9419</v>
      </c>
      <c r="P120" s="1232">
        <v>36.078819452910501</v>
      </c>
      <c r="Q120" s="1232">
        <v>-79.300612704177595</v>
      </c>
      <c r="R120" s="1233">
        <v>200</v>
      </c>
      <c r="S120" s="335" t="s">
        <v>9415</v>
      </c>
      <c r="T120" s="1234" t="s">
        <v>9316</v>
      </c>
      <c r="U120" s="335" t="s">
        <v>9418</v>
      </c>
      <c r="V120" s="1231" t="s">
        <v>190</v>
      </c>
      <c r="W120" s="1231" t="s">
        <v>5</v>
      </c>
      <c r="X120" s="1231" t="s">
        <v>318</v>
      </c>
      <c r="Y120" s="1235">
        <v>45702</v>
      </c>
      <c r="Z120" s="1236" t="s">
        <v>9420</v>
      </c>
      <c r="AA120" s="335"/>
      <c r="AB120" s="335" t="s">
        <v>9421</v>
      </c>
      <c r="AC120" s="335"/>
      <c r="AD120" s="335">
        <f t="shared" ref="AD120:AD121" si="5">IF(LEN(TRIM(AB120))=0,0,LEN(TRIM(AB120))-LEN(SUBSTITUTE(AB120," ",""))+1)</f>
        <v>30</v>
      </c>
      <c r="AE120" s="335"/>
      <c r="AF120" s="335">
        <f t="shared" ref="AF120:AF121" si="6">IF(LEN(TRIM(AD120))=0,0,LEN(TRIM(AD120))-LEN(SUBSTITUTE(AD120," ",""))+1)</f>
        <v>1</v>
      </c>
      <c r="AG120" s="335"/>
      <c r="AH120" s="335"/>
    </row>
    <row r="121" spans="1:34" ht="90">
      <c r="A121" s="61">
        <v>9120</v>
      </c>
      <c r="B121" s="1229" t="s">
        <v>163</v>
      </c>
      <c r="C121" s="47" t="s">
        <v>4897</v>
      </c>
      <c r="D121" s="65" t="s">
        <v>9422</v>
      </c>
      <c r="F121" s="65" t="s">
        <v>9422</v>
      </c>
      <c r="G121" s="65" t="s">
        <v>8189</v>
      </c>
      <c r="H121" s="65" t="s">
        <v>9423</v>
      </c>
      <c r="I121" s="65" t="s">
        <v>9424</v>
      </c>
      <c r="J121" s="65" t="s">
        <v>9425</v>
      </c>
      <c r="K121" s="65" t="s">
        <v>9426</v>
      </c>
      <c r="L121" s="47" t="s">
        <v>172</v>
      </c>
      <c r="M121" s="47" t="s">
        <v>5</v>
      </c>
      <c r="N121" s="47">
        <v>91790</v>
      </c>
      <c r="O121" s="47" t="s">
        <v>9427</v>
      </c>
      <c r="P121" s="90">
        <v>34.090883960041801</v>
      </c>
      <c r="Q121" s="90">
        <v>-117.94562911961</v>
      </c>
      <c r="R121" s="189">
        <v>460</v>
      </c>
      <c r="S121" s="65" t="s">
        <v>9428</v>
      </c>
      <c r="T121" s="444" t="s">
        <v>9429</v>
      </c>
      <c r="U121" s="65" t="s">
        <v>9426</v>
      </c>
      <c r="V121" s="47" t="s">
        <v>172</v>
      </c>
      <c r="W121" s="47" t="s">
        <v>5</v>
      </c>
      <c r="X121" s="47" t="s">
        <v>318</v>
      </c>
      <c r="Y121" s="59">
        <v>45702</v>
      </c>
      <c r="Z121" s="486" t="s">
        <v>9420</v>
      </c>
      <c r="AA121" s="65"/>
      <c r="AB121" s="65" t="s">
        <v>9430</v>
      </c>
      <c r="AC121" s="65"/>
      <c r="AD121" s="65">
        <f t="shared" si="5"/>
        <v>23</v>
      </c>
      <c r="AE121" s="65"/>
      <c r="AF121" s="65">
        <f t="shared" si="6"/>
        <v>1</v>
      </c>
      <c r="AG121" s="65"/>
      <c r="AH121" s="65"/>
    </row>
    <row r="122" spans="1:34">
      <c r="A122" s="61" t="s">
        <v>7691</v>
      </c>
      <c r="D122" s="65"/>
      <c r="F122" s="65"/>
      <c r="G122" s="65"/>
      <c r="H122" s="65"/>
      <c r="I122" s="65"/>
      <c r="J122" s="65"/>
      <c r="K122" s="65"/>
      <c r="P122" s="90"/>
      <c r="Q122" s="90"/>
      <c r="R122" s="104"/>
      <c r="S122" s="65"/>
      <c r="T122" s="65"/>
      <c r="U122" s="65"/>
      <c r="V122" s="47"/>
      <c r="X122" s="47"/>
      <c r="Y122" s="59"/>
      <c r="Z122" s="65"/>
      <c r="AA122" s="65"/>
      <c r="AB122" s="65"/>
      <c r="AC122" s="65"/>
      <c r="AD122" s="65"/>
      <c r="AE122" s="65"/>
      <c r="AF122" s="65"/>
      <c r="AG122" s="65"/>
    </row>
    <row r="123" spans="1:34">
      <c r="A123" s="40" t="s">
        <v>7691</v>
      </c>
      <c r="B123" s="3"/>
      <c r="C123" s="3"/>
    </row>
    <row r="124" spans="1:34">
      <c r="A124" s="40" t="s">
        <v>7691</v>
      </c>
      <c r="B124" s="3"/>
      <c r="C124" s="3"/>
    </row>
    <row r="125" spans="1:34">
      <c r="A125" s="40" t="s">
        <v>7691</v>
      </c>
      <c r="B125" s="3"/>
      <c r="C125" s="3"/>
    </row>
    <row r="126" spans="1:34">
      <c r="A126" s="40" t="s">
        <v>7691</v>
      </c>
      <c r="B126" s="3"/>
      <c r="C126" s="3"/>
    </row>
    <row r="127" spans="1:34">
      <c r="A127" s="40" t="s">
        <v>7691</v>
      </c>
      <c r="B127" s="3"/>
      <c r="C127" s="3"/>
    </row>
    <row r="128" spans="1:34">
      <c r="A128" s="40" t="s">
        <v>7691</v>
      </c>
      <c r="B128" s="3"/>
      <c r="C128" s="3"/>
    </row>
    <row r="129" spans="1:3">
      <c r="A129" s="40" t="s">
        <v>7691</v>
      </c>
      <c r="B129" s="3"/>
      <c r="C129" s="3"/>
    </row>
    <row r="130" spans="1:3">
      <c r="A130" s="40" t="s">
        <v>7691</v>
      </c>
      <c r="B130" s="3"/>
      <c r="C130" s="3"/>
    </row>
    <row r="131" spans="1:3">
      <c r="A131" s="40" t="s">
        <v>7691</v>
      </c>
      <c r="B131" s="3"/>
      <c r="C131" s="3"/>
    </row>
    <row r="132" spans="1:3">
      <c r="A132" s="40" t="s">
        <v>7691</v>
      </c>
      <c r="B132" s="3"/>
      <c r="C132" s="3"/>
    </row>
    <row r="133" spans="1:3">
      <c r="A133" s="40" t="s">
        <v>7691</v>
      </c>
      <c r="B133" s="3"/>
      <c r="C133" s="3"/>
    </row>
    <row r="134" spans="1:3">
      <c r="A134" s="40" t="s">
        <v>7691</v>
      </c>
      <c r="B134" s="3"/>
      <c r="C134" s="3"/>
    </row>
    <row r="135" spans="1:3">
      <c r="A135" s="40" t="s">
        <v>7691</v>
      </c>
      <c r="B135" s="3"/>
      <c r="C135" s="3"/>
    </row>
    <row r="136" spans="1:3">
      <c r="A136" s="40" t="s">
        <v>7691</v>
      </c>
      <c r="B136" s="3"/>
      <c r="C136" s="3"/>
    </row>
    <row r="137" spans="1:3">
      <c r="A137" s="40" t="s">
        <v>7691</v>
      </c>
      <c r="B137" s="3"/>
      <c r="C137" s="3"/>
    </row>
    <row r="138" spans="1:3">
      <c r="A138" s="40" t="s">
        <v>7691</v>
      </c>
      <c r="B138" s="3"/>
      <c r="C138" s="3"/>
    </row>
    <row r="139" spans="1:3">
      <c r="A139" s="40" t="s">
        <v>7691</v>
      </c>
      <c r="B139" s="3"/>
      <c r="C139" s="3"/>
    </row>
    <row r="140" spans="1:3">
      <c r="A140" s="40" t="s">
        <v>7691</v>
      </c>
      <c r="B140" s="3"/>
      <c r="C140" s="3"/>
    </row>
    <row r="141" spans="1:3">
      <c r="A141" s="40" t="s">
        <v>7691</v>
      </c>
      <c r="B141" s="3"/>
      <c r="C141" s="3"/>
    </row>
    <row r="142" spans="1:3">
      <c r="A142" s="40" t="s">
        <v>7691</v>
      </c>
      <c r="B142" s="3"/>
      <c r="C142" s="3"/>
    </row>
    <row r="143" spans="1:3">
      <c r="A143" s="40" t="s">
        <v>7691</v>
      </c>
      <c r="B143" s="3"/>
      <c r="C143" s="3"/>
    </row>
    <row r="144" spans="1:3">
      <c r="A144" s="40" t="s">
        <v>7691</v>
      </c>
      <c r="B144" s="3"/>
      <c r="C144" s="3"/>
    </row>
    <row r="145" spans="1:3">
      <c r="A145" s="40" t="s">
        <v>7691</v>
      </c>
      <c r="B145" s="3"/>
      <c r="C145" s="3"/>
    </row>
    <row r="146" spans="1:3">
      <c r="A146" s="40" t="s">
        <v>7691</v>
      </c>
      <c r="B146" s="3"/>
      <c r="C146" s="3"/>
    </row>
    <row r="147" spans="1:3">
      <c r="A147" s="40" t="s">
        <v>7691</v>
      </c>
      <c r="B147" s="3"/>
      <c r="C147" s="3"/>
    </row>
    <row r="148" spans="1:3">
      <c r="A148" s="40" t="s">
        <v>7691</v>
      </c>
      <c r="B148" s="3"/>
      <c r="C148" s="3"/>
    </row>
    <row r="149" spans="1:3">
      <c r="A149" s="40" t="s">
        <v>7691</v>
      </c>
      <c r="B149" s="3"/>
      <c r="C149" s="3"/>
    </row>
    <row r="150" spans="1:3">
      <c r="A150" s="40" t="s">
        <v>7691</v>
      </c>
      <c r="B150" s="3"/>
      <c r="C150" s="3"/>
    </row>
    <row r="151" spans="1:3">
      <c r="A151" s="40" t="s">
        <v>7691</v>
      </c>
      <c r="B151" s="3"/>
      <c r="C151" s="3"/>
    </row>
    <row r="152" spans="1:3">
      <c r="A152" s="40" t="s">
        <v>7691</v>
      </c>
      <c r="B152" s="3"/>
      <c r="C152" s="3"/>
    </row>
    <row r="153" spans="1:3">
      <c r="A153" s="40" t="s">
        <v>7691</v>
      </c>
      <c r="B153" s="3"/>
      <c r="C153" s="3"/>
    </row>
    <row r="154" spans="1:3">
      <c r="A154" s="40" t="s">
        <v>7691</v>
      </c>
      <c r="B154" s="3"/>
      <c r="C154" s="3"/>
    </row>
    <row r="155" spans="1:3">
      <c r="A155" s="40" t="s">
        <v>7691</v>
      </c>
      <c r="B155" s="3"/>
      <c r="C155" s="3"/>
    </row>
    <row r="156" spans="1:3">
      <c r="A156" s="40" t="s">
        <v>7691</v>
      </c>
      <c r="B156" s="3"/>
      <c r="C156" s="3"/>
    </row>
    <row r="157" spans="1:3">
      <c r="A157" s="40" t="s">
        <v>7691</v>
      </c>
      <c r="B157" s="3"/>
      <c r="C157" s="3"/>
    </row>
    <row r="158" spans="1:3">
      <c r="A158" s="40" t="s">
        <v>7691</v>
      </c>
      <c r="B158" s="3"/>
      <c r="C158" s="3"/>
    </row>
    <row r="159" spans="1:3">
      <c r="A159" s="40" t="s">
        <v>7691</v>
      </c>
      <c r="B159" s="3"/>
      <c r="C159" s="3"/>
    </row>
    <row r="160" spans="1:3">
      <c r="A160" s="40" t="s">
        <v>7691</v>
      </c>
      <c r="B160" s="3"/>
      <c r="C160" s="3"/>
    </row>
    <row r="161" spans="1:3">
      <c r="A161" s="40" t="s">
        <v>7691</v>
      </c>
      <c r="B161" s="3"/>
      <c r="C161" s="3"/>
    </row>
    <row r="162" spans="1:3">
      <c r="A162" s="40" t="s">
        <v>7691</v>
      </c>
      <c r="B162" s="3"/>
      <c r="C162" s="3"/>
    </row>
    <row r="163" spans="1:3">
      <c r="A163" s="40" t="s">
        <v>7691</v>
      </c>
      <c r="B163" s="3"/>
      <c r="C163" s="3"/>
    </row>
    <row r="164" spans="1:3">
      <c r="A164" s="40" t="s">
        <v>7691</v>
      </c>
      <c r="B164" s="3"/>
      <c r="C164" s="3"/>
    </row>
    <row r="165" spans="1:3">
      <c r="A165" s="40" t="s">
        <v>7691</v>
      </c>
      <c r="B165" s="3"/>
      <c r="C165" s="3"/>
    </row>
    <row r="166" spans="1:3">
      <c r="A166" s="40" t="s">
        <v>7691</v>
      </c>
      <c r="B166" s="3"/>
      <c r="C166" s="3"/>
    </row>
    <row r="167" spans="1:3">
      <c r="A167" s="40" t="s">
        <v>7691</v>
      </c>
      <c r="B167" s="3"/>
      <c r="C167" s="3"/>
    </row>
    <row r="168" spans="1:3">
      <c r="A168" s="40" t="s">
        <v>7691</v>
      </c>
      <c r="B168" s="3"/>
      <c r="C168" s="3"/>
    </row>
    <row r="169" spans="1:3">
      <c r="A169" s="40" t="s">
        <v>7691</v>
      </c>
      <c r="B169" s="3"/>
      <c r="C169" s="3"/>
    </row>
    <row r="170" spans="1:3">
      <c r="A170" s="40" t="s">
        <v>7691</v>
      </c>
      <c r="B170" s="3"/>
      <c r="C170" s="3"/>
    </row>
    <row r="171" spans="1:3">
      <c r="A171" s="40" t="s">
        <v>7691</v>
      </c>
      <c r="B171" s="3"/>
      <c r="C171" s="3"/>
    </row>
    <row r="172" spans="1:3">
      <c r="A172" s="40" t="s">
        <v>7691</v>
      </c>
      <c r="B172" s="3"/>
      <c r="C172" s="3"/>
    </row>
    <row r="173" spans="1:3">
      <c r="A173" s="40" t="s">
        <v>7691</v>
      </c>
      <c r="B173" s="3"/>
      <c r="C173" s="3"/>
    </row>
    <row r="174" spans="1:3">
      <c r="A174" s="40" t="s">
        <v>7691</v>
      </c>
      <c r="B174" s="3"/>
      <c r="C174" s="3"/>
    </row>
    <row r="175" spans="1:3">
      <c r="A175" s="40" t="s">
        <v>7691</v>
      </c>
      <c r="B175" s="3"/>
      <c r="C175" s="3"/>
    </row>
    <row r="176" spans="1:3">
      <c r="A176" s="40" t="s">
        <v>7691</v>
      </c>
      <c r="B176" s="3"/>
      <c r="C176" s="3"/>
    </row>
    <row r="177" spans="1:3">
      <c r="A177" s="40" t="s">
        <v>7691</v>
      </c>
      <c r="B177" s="3"/>
      <c r="C177" s="3"/>
    </row>
    <row r="178" spans="1:3">
      <c r="A178" s="40" t="s">
        <v>7691</v>
      </c>
      <c r="B178" s="3"/>
      <c r="C178" s="3"/>
    </row>
    <row r="179" spans="1:3">
      <c r="A179" s="40" t="s">
        <v>7691</v>
      </c>
      <c r="B179" s="3"/>
      <c r="C179" s="3"/>
    </row>
    <row r="180" spans="1:3">
      <c r="A180" s="40" t="s">
        <v>7691</v>
      </c>
      <c r="B180" s="3"/>
      <c r="C180" s="3"/>
    </row>
    <row r="181" spans="1:3">
      <c r="A181" s="40" t="s">
        <v>7691</v>
      </c>
      <c r="B181" s="3"/>
      <c r="C181" s="3"/>
    </row>
    <row r="182" spans="1:3">
      <c r="A182" s="40" t="s">
        <v>7691</v>
      </c>
      <c r="B182" s="3"/>
      <c r="C182" s="3"/>
    </row>
    <row r="183" spans="1:3">
      <c r="A183" s="40" t="s">
        <v>7691</v>
      </c>
      <c r="B183" s="3"/>
      <c r="C183" s="3"/>
    </row>
    <row r="184" spans="1:3">
      <c r="A184" s="40" t="s">
        <v>7691</v>
      </c>
      <c r="B184" s="3"/>
      <c r="C184" s="3"/>
    </row>
    <row r="185" spans="1:3">
      <c r="A185" s="40" t="s">
        <v>7691</v>
      </c>
      <c r="B185" s="3"/>
      <c r="C185" s="3"/>
    </row>
    <row r="186" spans="1:3">
      <c r="A186" s="40" t="s">
        <v>7691</v>
      </c>
      <c r="B186" s="3"/>
      <c r="C186" s="3"/>
    </row>
    <row r="187" spans="1:3">
      <c r="A187" s="40" t="s">
        <v>7691</v>
      </c>
      <c r="B187" s="3"/>
      <c r="C187" s="3"/>
    </row>
    <row r="188" spans="1:3">
      <c r="A188" s="40" t="s">
        <v>7691</v>
      </c>
      <c r="B188" s="3"/>
      <c r="C188" s="3"/>
    </row>
    <row r="189" spans="1:3">
      <c r="A189" s="40" t="s">
        <v>7691</v>
      </c>
      <c r="B189" s="3"/>
      <c r="C189" s="3"/>
    </row>
    <row r="190" spans="1:3">
      <c r="A190" s="40" t="s">
        <v>7691</v>
      </c>
      <c r="B190" s="3"/>
      <c r="C190" s="3"/>
    </row>
    <row r="191" spans="1:3">
      <c r="A191" s="40" t="s">
        <v>7691</v>
      </c>
      <c r="B191" s="3"/>
      <c r="C191" s="3"/>
    </row>
    <row r="192" spans="1:3">
      <c r="A192" s="40" t="s">
        <v>7691</v>
      </c>
      <c r="B192" s="3"/>
      <c r="C192" s="3"/>
    </row>
    <row r="193" spans="1:3">
      <c r="A193" s="40" t="s">
        <v>7691</v>
      </c>
      <c r="B193" s="3"/>
      <c r="C193" s="3"/>
    </row>
    <row r="194" spans="1:3">
      <c r="A194" s="40" t="s">
        <v>7691</v>
      </c>
      <c r="B194" s="3"/>
      <c r="C194" s="3"/>
    </row>
    <row r="195" spans="1:3">
      <c r="A195" s="40" t="s">
        <v>7691</v>
      </c>
      <c r="B195" s="3"/>
      <c r="C195" s="3"/>
    </row>
    <row r="196" spans="1:3">
      <c r="A196" s="40" t="s">
        <v>7691</v>
      </c>
      <c r="B196" s="3"/>
      <c r="C196" s="3"/>
    </row>
    <row r="197" spans="1:3">
      <c r="A197" s="40" t="s">
        <v>7691</v>
      </c>
      <c r="B197" s="3"/>
      <c r="C197" s="3"/>
    </row>
    <row r="198" spans="1:3">
      <c r="A198" s="40" t="s">
        <v>7691</v>
      </c>
      <c r="B198" s="3"/>
      <c r="C198" s="3"/>
    </row>
    <row r="199" spans="1:3">
      <c r="A199" s="40" t="s">
        <v>7691</v>
      </c>
      <c r="B199" s="3"/>
      <c r="C199" s="3"/>
    </row>
    <row r="200" spans="1:3">
      <c r="A200" s="40" t="s">
        <v>7691</v>
      </c>
      <c r="B200" s="3"/>
      <c r="C200" s="3"/>
    </row>
    <row r="201" spans="1:3">
      <c r="A201" s="40" t="s">
        <v>7691</v>
      </c>
      <c r="B201" s="3"/>
      <c r="C201" s="3"/>
    </row>
    <row r="202" spans="1:3">
      <c r="A202" s="40" t="s">
        <v>7691</v>
      </c>
      <c r="B202" s="3"/>
      <c r="C202" s="3"/>
    </row>
    <row r="203" spans="1:3">
      <c r="A203" s="40" t="s">
        <v>7691</v>
      </c>
      <c r="B203" s="3"/>
      <c r="C203" s="3"/>
    </row>
    <row r="204" spans="1:3">
      <c r="A204" s="40" t="s">
        <v>7691</v>
      </c>
      <c r="B204" s="3"/>
      <c r="C204" s="3"/>
    </row>
    <row r="205" spans="1:3">
      <c r="A205" s="40" t="s">
        <v>7691</v>
      </c>
      <c r="B205" s="3"/>
      <c r="C205" s="3"/>
    </row>
    <row r="206" spans="1:3">
      <c r="A206" s="40" t="s">
        <v>7691</v>
      </c>
      <c r="B206" s="3"/>
      <c r="C206" s="3"/>
    </row>
    <row r="207" spans="1:3">
      <c r="A207" s="40" t="s">
        <v>7691</v>
      </c>
      <c r="B207" s="3"/>
      <c r="C207" s="3"/>
    </row>
    <row r="208" spans="1:3">
      <c r="A208" s="40" t="s">
        <v>7691</v>
      </c>
      <c r="B208" s="3"/>
      <c r="C208" s="3"/>
    </row>
    <row r="209" spans="1:3">
      <c r="A209" s="40" t="s">
        <v>7691</v>
      </c>
      <c r="B209" s="3"/>
      <c r="C209" s="3"/>
    </row>
    <row r="210" spans="1:3">
      <c r="A210" s="40" t="s">
        <v>7691</v>
      </c>
      <c r="B210" s="3"/>
      <c r="C210" s="3"/>
    </row>
    <row r="211" spans="1:3">
      <c r="A211" s="40" t="s">
        <v>7691</v>
      </c>
      <c r="B211" s="3"/>
      <c r="C211" s="3"/>
    </row>
    <row r="212" spans="1:3">
      <c r="A212" s="40" t="s">
        <v>7691</v>
      </c>
      <c r="B212" s="3"/>
      <c r="C212" s="3"/>
    </row>
    <row r="213" spans="1:3">
      <c r="A213" s="40" t="s">
        <v>7691</v>
      </c>
      <c r="B213" s="3"/>
      <c r="C213" s="3"/>
    </row>
    <row r="214" spans="1:3">
      <c r="A214" s="40" t="s">
        <v>7691</v>
      </c>
      <c r="B214" s="3"/>
      <c r="C214" s="3"/>
    </row>
    <row r="215" spans="1:3">
      <c r="A215" s="40" t="s">
        <v>7691</v>
      </c>
      <c r="B215" s="3"/>
      <c r="C215" s="3"/>
    </row>
    <row r="216" spans="1:3">
      <c r="A216" s="40" t="s">
        <v>7691</v>
      </c>
      <c r="B216" s="3"/>
      <c r="C216" s="3"/>
    </row>
    <row r="217" spans="1:3">
      <c r="A217" s="40" t="s">
        <v>7691</v>
      </c>
      <c r="B217" s="3"/>
      <c r="C217" s="3"/>
    </row>
    <row r="218" spans="1:3">
      <c r="A218" s="40" t="s">
        <v>7691</v>
      </c>
      <c r="B218" s="3"/>
      <c r="C218" s="3"/>
    </row>
    <row r="219" spans="1:3">
      <c r="A219" s="40" t="s">
        <v>7691</v>
      </c>
      <c r="B219" s="3"/>
      <c r="C219" s="3"/>
    </row>
    <row r="220" spans="1:3">
      <c r="A220" s="40" t="s">
        <v>7691</v>
      </c>
      <c r="B220" s="3"/>
      <c r="C220" s="3"/>
    </row>
    <row r="221" spans="1:3">
      <c r="A221" s="40" t="s">
        <v>7691</v>
      </c>
      <c r="B221" s="3"/>
      <c r="C221" s="3"/>
    </row>
    <row r="222" spans="1:3">
      <c r="A222" s="40" t="s">
        <v>7691</v>
      </c>
      <c r="B222" s="3"/>
      <c r="C222" s="3"/>
    </row>
    <row r="223" spans="1:3">
      <c r="A223" s="40" t="s">
        <v>7691</v>
      </c>
      <c r="B223" s="3"/>
      <c r="C223" s="3"/>
    </row>
    <row r="224" spans="1:3">
      <c r="A224" s="40" t="s">
        <v>7691</v>
      </c>
      <c r="B224" s="3"/>
      <c r="C224" s="3"/>
    </row>
    <row r="225" spans="1:3">
      <c r="A225" s="40" t="s">
        <v>7691</v>
      </c>
      <c r="B225" s="3"/>
      <c r="C225" s="3"/>
    </row>
    <row r="226" spans="1:3">
      <c r="A226" s="40" t="s">
        <v>7691</v>
      </c>
      <c r="B226" s="3"/>
      <c r="C226" s="3"/>
    </row>
    <row r="227" spans="1:3">
      <c r="A227" s="40" t="s">
        <v>7691</v>
      </c>
      <c r="B227" s="3"/>
      <c r="C227" s="3"/>
    </row>
    <row r="228" spans="1:3">
      <c r="A228" s="40" t="s">
        <v>7691</v>
      </c>
      <c r="B228" s="3"/>
      <c r="C228" s="3"/>
    </row>
    <row r="229" spans="1:3">
      <c r="A229" s="40" t="s">
        <v>7691</v>
      </c>
      <c r="B229" s="3"/>
      <c r="C229" s="3"/>
    </row>
    <row r="230" spans="1:3">
      <c r="A230" s="40" t="s">
        <v>7691</v>
      </c>
      <c r="B230" s="3"/>
      <c r="C230" s="3"/>
    </row>
    <row r="231" spans="1:3">
      <c r="A231" s="40" t="s">
        <v>7691</v>
      </c>
      <c r="B231" s="3"/>
      <c r="C231" s="3"/>
    </row>
    <row r="232" spans="1:3">
      <c r="A232" s="40" t="s">
        <v>7691</v>
      </c>
      <c r="B232" s="3"/>
      <c r="C232" s="3"/>
    </row>
    <row r="233" spans="1:3">
      <c r="A233" s="40" t="s">
        <v>7691</v>
      </c>
      <c r="B233" s="3"/>
      <c r="C233" s="3"/>
    </row>
    <row r="234" spans="1:3">
      <c r="A234" s="40" t="s">
        <v>7691</v>
      </c>
      <c r="B234" s="3"/>
      <c r="C234" s="3"/>
    </row>
    <row r="235" spans="1:3">
      <c r="A235" s="40" t="s">
        <v>7691</v>
      </c>
      <c r="B235" s="3"/>
      <c r="C235" s="3"/>
    </row>
    <row r="236" spans="1:3">
      <c r="A236" s="40" t="s">
        <v>7691</v>
      </c>
      <c r="B236" s="3"/>
      <c r="C236" s="3"/>
    </row>
    <row r="237" spans="1:3">
      <c r="A237" s="40" t="s">
        <v>7691</v>
      </c>
      <c r="B237" s="3"/>
      <c r="C237" s="3"/>
    </row>
    <row r="238" spans="1:3">
      <c r="A238" s="40" t="s">
        <v>7691</v>
      </c>
      <c r="B238" s="3"/>
      <c r="C238" s="3"/>
    </row>
    <row r="239" spans="1:3">
      <c r="A239" s="40" t="s">
        <v>7691</v>
      </c>
      <c r="B239" s="3"/>
      <c r="C239" s="3"/>
    </row>
    <row r="240" spans="1:3">
      <c r="A240" s="40" t="s">
        <v>7691</v>
      </c>
      <c r="B240" s="3"/>
      <c r="C240" s="3"/>
    </row>
    <row r="241" spans="1:3">
      <c r="A241" s="40" t="s">
        <v>7691</v>
      </c>
      <c r="B241" s="3"/>
      <c r="C241" s="3"/>
    </row>
    <row r="242" spans="1:3">
      <c r="A242" s="40" t="s">
        <v>7691</v>
      </c>
      <c r="B242" s="3"/>
      <c r="C242" s="3"/>
    </row>
    <row r="243" spans="1:3">
      <c r="A243" s="40" t="s">
        <v>7691</v>
      </c>
      <c r="B243" s="3"/>
      <c r="C243" s="3"/>
    </row>
    <row r="244" spans="1:3">
      <c r="A244" s="40" t="s">
        <v>7691</v>
      </c>
      <c r="B244" s="3"/>
      <c r="C244" s="3"/>
    </row>
    <row r="245" spans="1:3">
      <c r="A245" s="40" t="s">
        <v>7691</v>
      </c>
      <c r="B245" s="3"/>
      <c r="C245" s="3"/>
    </row>
    <row r="246" spans="1:3">
      <c r="A246" s="40" t="s">
        <v>7691</v>
      </c>
      <c r="B246" s="3"/>
      <c r="C246" s="3"/>
    </row>
    <row r="247" spans="1:3">
      <c r="A247" s="40" t="s">
        <v>7691</v>
      </c>
      <c r="B247" s="3"/>
      <c r="C247" s="3"/>
    </row>
    <row r="248" spans="1:3">
      <c r="A248" s="40" t="s">
        <v>7691</v>
      </c>
      <c r="B248" s="3"/>
      <c r="C248" s="3"/>
    </row>
    <row r="249" spans="1:3">
      <c r="A249" s="40" t="s">
        <v>7691</v>
      </c>
      <c r="B249" s="3"/>
      <c r="C249" s="3"/>
    </row>
    <row r="250" spans="1:3">
      <c r="A250" s="40" t="s">
        <v>7691</v>
      </c>
      <c r="B250" s="3"/>
      <c r="C250" s="3"/>
    </row>
    <row r="251" spans="1:3">
      <c r="A251" s="40" t="s">
        <v>7691</v>
      </c>
      <c r="B251" s="3"/>
      <c r="C251" s="3"/>
    </row>
    <row r="252" spans="1:3">
      <c r="A252" s="40" t="s">
        <v>7691</v>
      </c>
      <c r="B252" s="3"/>
      <c r="C252" s="3"/>
    </row>
    <row r="253" spans="1:3">
      <c r="A253" s="40" t="s">
        <v>7691</v>
      </c>
      <c r="B253" s="3"/>
      <c r="C253" s="3"/>
    </row>
    <row r="254" spans="1:3">
      <c r="A254" s="40" t="s">
        <v>7691</v>
      </c>
      <c r="B254" s="3"/>
      <c r="C254" s="3"/>
    </row>
    <row r="255" spans="1:3">
      <c r="A255" s="40" t="s">
        <v>7691</v>
      </c>
      <c r="B255" s="3"/>
      <c r="C255" s="3"/>
    </row>
    <row r="256" spans="1:3">
      <c r="A256" s="40" t="s">
        <v>7691</v>
      </c>
      <c r="B256" s="3"/>
      <c r="C256" s="3"/>
    </row>
    <row r="257" spans="1:3">
      <c r="A257" s="40" t="s">
        <v>7691</v>
      </c>
      <c r="B257" s="3"/>
      <c r="C257" s="3"/>
    </row>
    <row r="258" spans="1:3">
      <c r="A258" s="40" t="s">
        <v>7691</v>
      </c>
      <c r="B258" s="3"/>
      <c r="C258" s="3"/>
    </row>
    <row r="259" spans="1:3">
      <c r="A259" s="40" t="s">
        <v>7691</v>
      </c>
      <c r="B259" s="3"/>
      <c r="C259" s="3"/>
    </row>
    <row r="260" spans="1:3">
      <c r="A260" s="40" t="s">
        <v>7691</v>
      </c>
      <c r="B260" s="3"/>
      <c r="C260" s="3"/>
    </row>
    <row r="261" spans="1:3">
      <c r="A261" s="40" t="s">
        <v>7691</v>
      </c>
      <c r="B261" s="3"/>
      <c r="C261" s="3"/>
    </row>
    <row r="262" spans="1:3">
      <c r="A262" s="40" t="s">
        <v>7691</v>
      </c>
      <c r="B262" s="3"/>
      <c r="C262" s="3"/>
    </row>
    <row r="263" spans="1:3">
      <c r="A263" s="40" t="s">
        <v>7691</v>
      </c>
      <c r="B263" s="3"/>
      <c r="C263" s="3"/>
    </row>
    <row r="264" spans="1:3">
      <c r="A264" s="40" t="s">
        <v>7691</v>
      </c>
      <c r="B264" s="3"/>
      <c r="C264" s="3"/>
    </row>
    <row r="265" spans="1:3">
      <c r="A265" s="40" t="s">
        <v>7691</v>
      </c>
      <c r="B265" s="3"/>
      <c r="C265" s="3"/>
    </row>
    <row r="266" spans="1:3">
      <c r="A266" s="40" t="s">
        <v>7691</v>
      </c>
      <c r="B266" s="3"/>
      <c r="C266" s="3"/>
    </row>
    <row r="267" spans="1:3">
      <c r="A267" s="40" t="s">
        <v>7691</v>
      </c>
      <c r="B267" s="3"/>
      <c r="C267" s="3"/>
    </row>
    <row r="268" spans="1:3">
      <c r="A268" s="40" t="s">
        <v>7691</v>
      </c>
      <c r="B268" s="3"/>
      <c r="C268" s="3"/>
    </row>
    <row r="269" spans="1:3">
      <c r="A269" s="40" t="s">
        <v>7691</v>
      </c>
      <c r="B269" s="3"/>
      <c r="C269" s="3"/>
    </row>
    <row r="270" spans="1:3">
      <c r="A270" s="40" t="s">
        <v>7691</v>
      </c>
      <c r="B270" s="3"/>
      <c r="C270" s="3"/>
    </row>
    <row r="271" spans="1:3">
      <c r="A271" s="40" t="s">
        <v>7691</v>
      </c>
      <c r="B271" s="3"/>
      <c r="C271" s="3"/>
    </row>
    <row r="272" spans="1:3">
      <c r="A272" s="40" t="s">
        <v>7691</v>
      </c>
      <c r="B272" s="3"/>
      <c r="C272" s="3"/>
    </row>
    <row r="273" spans="1:3">
      <c r="A273" s="40" t="s">
        <v>7691</v>
      </c>
      <c r="B273" s="3"/>
      <c r="C273" s="3"/>
    </row>
    <row r="274" spans="1:3">
      <c r="A274" s="40" t="s">
        <v>7691</v>
      </c>
      <c r="B274" s="3"/>
      <c r="C274" s="3"/>
    </row>
    <row r="275" spans="1:3">
      <c r="A275" s="40" t="s">
        <v>7691</v>
      </c>
      <c r="B275" s="3"/>
      <c r="C275" s="3"/>
    </row>
    <row r="276" spans="1:3">
      <c r="A276" s="40" t="s">
        <v>7691</v>
      </c>
      <c r="B276" s="3"/>
      <c r="C276" s="3"/>
    </row>
    <row r="277" spans="1:3">
      <c r="A277" s="40" t="s">
        <v>7691</v>
      </c>
      <c r="B277" s="3"/>
      <c r="C277" s="3"/>
    </row>
    <row r="278" spans="1:3">
      <c r="A278" s="40" t="s">
        <v>7691</v>
      </c>
      <c r="B278" s="3"/>
      <c r="C278" s="3"/>
    </row>
    <row r="279" spans="1:3">
      <c r="A279" s="40" t="s">
        <v>7691</v>
      </c>
      <c r="B279" s="3"/>
      <c r="C279" s="3"/>
    </row>
    <row r="280" spans="1:3">
      <c r="A280" s="40" t="s">
        <v>7691</v>
      </c>
      <c r="B280" s="3"/>
      <c r="C280" s="3"/>
    </row>
    <row r="281" spans="1:3">
      <c r="A281" s="40" t="s">
        <v>7691</v>
      </c>
      <c r="B281" s="3"/>
      <c r="C281" s="3"/>
    </row>
    <row r="282" spans="1:3">
      <c r="A282" s="40" t="s">
        <v>7691</v>
      </c>
      <c r="B282" s="3"/>
      <c r="C282" s="3"/>
    </row>
    <row r="283" spans="1:3">
      <c r="A283" s="40" t="s">
        <v>7691</v>
      </c>
      <c r="B283" s="3"/>
      <c r="C283" s="3"/>
    </row>
    <row r="284" spans="1:3">
      <c r="A284" s="40" t="s">
        <v>7691</v>
      </c>
      <c r="B284" s="3"/>
      <c r="C284" s="3"/>
    </row>
    <row r="285" spans="1:3">
      <c r="A285" s="40" t="s">
        <v>7691</v>
      </c>
      <c r="B285" s="3"/>
      <c r="C285" s="3"/>
    </row>
    <row r="286" spans="1:3">
      <c r="A286" s="40" t="s">
        <v>7691</v>
      </c>
      <c r="B286" s="3"/>
      <c r="C286" s="3"/>
    </row>
    <row r="287" spans="1:3">
      <c r="A287" s="40" t="s">
        <v>7691</v>
      </c>
      <c r="B287" s="3"/>
      <c r="C287" s="3"/>
    </row>
    <row r="288" spans="1:3">
      <c r="A288" s="40" t="s">
        <v>7691</v>
      </c>
      <c r="B288" s="3"/>
      <c r="C288" s="3"/>
    </row>
    <row r="289" spans="1:3">
      <c r="A289" s="40" t="s">
        <v>7691</v>
      </c>
      <c r="B289" s="3"/>
      <c r="C289" s="3"/>
    </row>
    <row r="290" spans="1:3">
      <c r="A290" s="40" t="s">
        <v>7691</v>
      </c>
      <c r="B290" s="3"/>
      <c r="C290" s="3"/>
    </row>
    <row r="291" spans="1:3">
      <c r="A291" s="40" t="s">
        <v>7691</v>
      </c>
      <c r="B291" s="3"/>
      <c r="C291" s="3"/>
    </row>
    <row r="292" spans="1:3">
      <c r="A292" s="40" t="s">
        <v>7691</v>
      </c>
      <c r="B292" s="3"/>
      <c r="C292" s="3"/>
    </row>
    <row r="293" spans="1:3">
      <c r="A293" s="40" t="s">
        <v>7691</v>
      </c>
      <c r="B293" s="3"/>
      <c r="C293" s="3"/>
    </row>
    <row r="294" spans="1:3">
      <c r="A294" s="40" t="s">
        <v>7691</v>
      </c>
      <c r="B294" s="3"/>
      <c r="C294" s="3"/>
    </row>
    <row r="295" spans="1:3">
      <c r="A295" s="40" t="s">
        <v>7691</v>
      </c>
      <c r="B295" s="3"/>
      <c r="C295" s="3"/>
    </row>
    <row r="296" spans="1:3">
      <c r="A296" s="40" t="s">
        <v>7691</v>
      </c>
      <c r="B296" s="3"/>
      <c r="C296" s="3"/>
    </row>
    <row r="297" spans="1:3">
      <c r="A297" s="40" t="s">
        <v>7691</v>
      </c>
      <c r="B297" s="3"/>
      <c r="C297" s="3"/>
    </row>
    <row r="298" spans="1:3">
      <c r="A298" s="40" t="s">
        <v>7691</v>
      </c>
      <c r="B298" s="3"/>
      <c r="C298" s="3"/>
    </row>
    <row r="299" spans="1:3">
      <c r="A299" s="40" t="s">
        <v>7691</v>
      </c>
      <c r="B299" s="3"/>
      <c r="C299" s="3"/>
    </row>
    <row r="300" spans="1:3">
      <c r="A300" s="40" t="s">
        <v>7691</v>
      </c>
      <c r="B300" s="3"/>
      <c r="C300" s="3"/>
    </row>
    <row r="301" spans="1:3">
      <c r="A301" s="40" t="s">
        <v>7691</v>
      </c>
      <c r="B301" s="3"/>
      <c r="C301" s="3"/>
    </row>
    <row r="302" spans="1:3">
      <c r="A302" s="40" t="s">
        <v>7691</v>
      </c>
      <c r="B302" s="3"/>
      <c r="C302" s="3"/>
    </row>
    <row r="303" spans="1:3">
      <c r="A303" s="40" t="s">
        <v>7691</v>
      </c>
      <c r="B303" s="3"/>
      <c r="C303" s="3"/>
    </row>
    <row r="304" spans="1:3">
      <c r="A304" s="40" t="s">
        <v>7691</v>
      </c>
      <c r="B304" s="3"/>
      <c r="C304" s="3"/>
    </row>
    <row r="305" spans="1:3">
      <c r="A305" s="40" t="s">
        <v>7691</v>
      </c>
      <c r="B305" s="3"/>
      <c r="C305" s="3"/>
    </row>
    <row r="306" spans="1:3">
      <c r="A306" s="40" t="s">
        <v>7691</v>
      </c>
      <c r="B306" s="3"/>
      <c r="C306" s="3"/>
    </row>
    <row r="307" spans="1:3">
      <c r="A307" s="40" t="s">
        <v>7691</v>
      </c>
      <c r="B307" s="3"/>
      <c r="C307" s="3"/>
    </row>
    <row r="308" spans="1:3">
      <c r="A308" s="40" t="s">
        <v>7691</v>
      </c>
      <c r="B308" s="3"/>
      <c r="C308" s="3"/>
    </row>
    <row r="309" spans="1:3">
      <c r="A309" s="40" t="s">
        <v>7691</v>
      </c>
      <c r="B309" s="3"/>
      <c r="C309" s="3"/>
    </row>
    <row r="310" spans="1:3">
      <c r="A310" s="40" t="s">
        <v>7691</v>
      </c>
      <c r="B310" s="3"/>
      <c r="C310" s="3"/>
    </row>
    <row r="311" spans="1:3">
      <c r="A311" s="40" t="s">
        <v>7691</v>
      </c>
      <c r="B311" s="3"/>
      <c r="C311" s="3"/>
    </row>
    <row r="312" spans="1:3">
      <c r="A312" s="40" t="s">
        <v>7691</v>
      </c>
      <c r="B312" s="3"/>
      <c r="C312" s="3"/>
    </row>
    <row r="313" spans="1:3">
      <c r="A313" s="40" t="s">
        <v>7691</v>
      </c>
      <c r="B313" s="3"/>
      <c r="C313" s="3"/>
    </row>
    <row r="314" spans="1:3">
      <c r="A314" s="40" t="s">
        <v>7691</v>
      </c>
      <c r="B314" s="3"/>
      <c r="C314" s="3"/>
    </row>
    <row r="315" spans="1:3">
      <c r="A315" s="40" t="s">
        <v>7691</v>
      </c>
      <c r="B315" s="3"/>
      <c r="C315" s="3"/>
    </row>
    <row r="316" spans="1:3">
      <c r="A316" s="40" t="s">
        <v>7691</v>
      </c>
      <c r="B316" s="3"/>
      <c r="C316" s="3"/>
    </row>
    <row r="317" spans="1:3">
      <c r="A317" s="40" t="s">
        <v>7691</v>
      </c>
      <c r="B317" s="3"/>
      <c r="C317" s="3"/>
    </row>
    <row r="318" spans="1:3">
      <c r="A318" s="40" t="s">
        <v>7691</v>
      </c>
      <c r="B318" s="3"/>
      <c r="C318" s="3"/>
    </row>
    <row r="319" spans="1:3">
      <c r="A319" s="40" t="s">
        <v>7691</v>
      </c>
      <c r="B319" s="3"/>
      <c r="C319" s="3"/>
    </row>
    <row r="320" spans="1:3">
      <c r="A320" s="40" t="s">
        <v>7691</v>
      </c>
      <c r="B320" s="3"/>
      <c r="C320" s="3"/>
    </row>
    <row r="321" spans="1:3">
      <c r="A321" s="40" t="s">
        <v>7691</v>
      </c>
      <c r="B321" s="3"/>
      <c r="C321" s="3"/>
    </row>
    <row r="322" spans="1:3">
      <c r="A322" s="40" t="s">
        <v>7691</v>
      </c>
      <c r="B322" s="3"/>
      <c r="C322" s="3"/>
    </row>
    <row r="323" spans="1:3">
      <c r="A323" s="40" t="s">
        <v>7691</v>
      </c>
      <c r="B323" s="3"/>
      <c r="C323" s="3"/>
    </row>
    <row r="324" spans="1:3">
      <c r="A324" s="40" t="s">
        <v>7691</v>
      </c>
      <c r="B324" s="3"/>
      <c r="C324" s="3"/>
    </row>
    <row r="325" spans="1:3">
      <c r="A325" s="40" t="s">
        <v>7691</v>
      </c>
      <c r="B325" s="3"/>
      <c r="C325" s="3"/>
    </row>
    <row r="326" spans="1:3">
      <c r="A326" s="40" t="s">
        <v>7691</v>
      </c>
      <c r="B326" s="3"/>
      <c r="C326" s="3"/>
    </row>
    <row r="327" spans="1:3">
      <c r="A327" s="40" t="s">
        <v>7691</v>
      </c>
      <c r="B327" s="3"/>
      <c r="C327" s="3"/>
    </row>
    <row r="328" spans="1:3">
      <c r="A328" s="40" t="s">
        <v>7691</v>
      </c>
      <c r="B328" s="3"/>
      <c r="C328" s="3"/>
    </row>
    <row r="329" spans="1:3">
      <c r="A329" s="40" t="s">
        <v>7691</v>
      </c>
      <c r="B329" s="3"/>
      <c r="C329" s="3"/>
    </row>
    <row r="330" spans="1:3">
      <c r="A330" s="40" t="s">
        <v>7691</v>
      </c>
      <c r="B330" s="3"/>
      <c r="C330" s="3"/>
    </row>
    <row r="331" spans="1:3">
      <c r="A331" s="40" t="s">
        <v>7691</v>
      </c>
      <c r="B331" s="3"/>
      <c r="C331" s="3"/>
    </row>
    <row r="332" spans="1:3">
      <c r="A332" s="40" t="s">
        <v>7691</v>
      </c>
      <c r="B332" s="3"/>
      <c r="C332" s="3"/>
    </row>
    <row r="333" spans="1:3">
      <c r="A333" s="40" t="s">
        <v>7691</v>
      </c>
      <c r="B333" s="3"/>
      <c r="C333" s="3"/>
    </row>
    <row r="334" spans="1:3">
      <c r="A334" s="40" t="s">
        <v>7691</v>
      </c>
      <c r="B334" s="3"/>
      <c r="C334" s="3"/>
    </row>
    <row r="335" spans="1:3">
      <c r="A335" s="40" t="s">
        <v>7691</v>
      </c>
      <c r="B335" s="3"/>
      <c r="C335" s="3"/>
    </row>
    <row r="336" spans="1:3">
      <c r="A336" s="40" t="s">
        <v>7691</v>
      </c>
      <c r="B336" s="3"/>
      <c r="C336" s="3"/>
    </row>
    <row r="337" spans="1:3">
      <c r="A337" s="40" t="s">
        <v>7691</v>
      </c>
      <c r="B337" s="3"/>
      <c r="C337" s="3"/>
    </row>
    <row r="338" spans="1:3">
      <c r="A338" s="40" t="s">
        <v>7691</v>
      </c>
      <c r="B338" s="3"/>
      <c r="C338" s="3"/>
    </row>
    <row r="339" spans="1:3">
      <c r="A339" s="40" t="s">
        <v>7691</v>
      </c>
      <c r="B339" s="3"/>
      <c r="C339" s="3"/>
    </row>
    <row r="340" spans="1:3">
      <c r="A340" s="40" t="s">
        <v>7691</v>
      </c>
      <c r="B340" s="3"/>
      <c r="C340" s="3"/>
    </row>
    <row r="341" spans="1:3">
      <c r="A341" s="40" t="s">
        <v>7691</v>
      </c>
      <c r="B341" s="3"/>
      <c r="C341" s="3"/>
    </row>
    <row r="342" spans="1:3">
      <c r="A342" s="40" t="s">
        <v>7691</v>
      </c>
      <c r="B342" s="3"/>
      <c r="C342" s="3"/>
    </row>
    <row r="343" spans="1:3">
      <c r="A343" s="40" t="s">
        <v>7691</v>
      </c>
      <c r="B343" s="3"/>
      <c r="C343" s="3"/>
    </row>
    <row r="344" spans="1:3">
      <c r="A344" s="40" t="s">
        <v>7691</v>
      </c>
      <c r="B344" s="3"/>
      <c r="C344" s="3"/>
    </row>
    <row r="345" spans="1:3">
      <c r="A345" s="40" t="s">
        <v>7691</v>
      </c>
      <c r="B345" s="3"/>
      <c r="C345" s="3"/>
    </row>
    <row r="346" spans="1:3">
      <c r="A346" s="40" t="s">
        <v>7691</v>
      </c>
      <c r="B346" s="3"/>
      <c r="C346" s="3"/>
    </row>
    <row r="347" spans="1:3">
      <c r="A347" s="40" t="s">
        <v>7691</v>
      </c>
      <c r="B347" s="3"/>
      <c r="C347" s="3"/>
    </row>
    <row r="348" spans="1:3">
      <c r="A348" s="40" t="s">
        <v>7691</v>
      </c>
      <c r="B348" s="3"/>
      <c r="C348" s="3"/>
    </row>
    <row r="349" spans="1:3">
      <c r="A349" s="40" t="s">
        <v>7691</v>
      </c>
      <c r="B349" s="3"/>
      <c r="C349" s="3"/>
    </row>
    <row r="350" spans="1:3">
      <c r="A350" s="40" t="s">
        <v>7691</v>
      </c>
      <c r="B350" s="3"/>
      <c r="C350" s="3"/>
    </row>
    <row r="351" spans="1:3">
      <c r="A351" s="40" t="s">
        <v>7691</v>
      </c>
      <c r="B351" s="3"/>
      <c r="C351" s="3"/>
    </row>
    <row r="352" spans="1:3">
      <c r="A352" s="40" t="s">
        <v>7691</v>
      </c>
      <c r="B352" s="3"/>
      <c r="C352" s="3"/>
    </row>
    <row r="353" spans="1:3">
      <c r="A353" s="40" t="s">
        <v>7691</v>
      </c>
      <c r="B353" s="3"/>
      <c r="C353" s="3"/>
    </row>
    <row r="354" spans="1:3">
      <c r="A354" s="40" t="s">
        <v>7691</v>
      </c>
      <c r="B354" s="3"/>
      <c r="C354" s="3"/>
    </row>
    <row r="355" spans="1:3">
      <c r="A355" s="40" t="s">
        <v>7691</v>
      </c>
      <c r="B355" s="3"/>
      <c r="C355" s="3"/>
    </row>
    <row r="356" spans="1:3">
      <c r="A356" s="40" t="s">
        <v>7691</v>
      </c>
      <c r="B356" s="3"/>
      <c r="C356" s="3"/>
    </row>
    <row r="357" spans="1:3">
      <c r="A357" s="40" t="s">
        <v>7691</v>
      </c>
      <c r="B357" s="3"/>
      <c r="C357" s="3"/>
    </row>
    <row r="358" spans="1:3">
      <c r="A358" s="40" t="s">
        <v>7691</v>
      </c>
      <c r="B358" s="3"/>
      <c r="C358" s="3"/>
    </row>
    <row r="359" spans="1:3">
      <c r="A359" s="40" t="s">
        <v>7691</v>
      </c>
      <c r="B359" s="3"/>
      <c r="C359" s="3"/>
    </row>
    <row r="360" spans="1:3">
      <c r="A360" s="40" t="s">
        <v>7691</v>
      </c>
      <c r="B360" s="3"/>
      <c r="C360" s="3"/>
    </row>
    <row r="361" spans="1:3">
      <c r="A361" s="40" t="s">
        <v>7691</v>
      </c>
      <c r="B361" s="3"/>
      <c r="C361" s="3"/>
    </row>
    <row r="362" spans="1:3">
      <c r="A362" s="40" t="s">
        <v>7691</v>
      </c>
      <c r="B362" s="3"/>
      <c r="C362" s="3"/>
    </row>
    <row r="363" spans="1:3">
      <c r="A363" s="40" t="s">
        <v>7691</v>
      </c>
      <c r="B363" s="3"/>
      <c r="C363" s="3"/>
    </row>
    <row r="364" spans="1:3">
      <c r="A364" s="40" t="s">
        <v>7691</v>
      </c>
      <c r="B364" s="3"/>
      <c r="C364" s="3"/>
    </row>
    <row r="365" spans="1:3">
      <c r="A365" s="40" t="s">
        <v>7691</v>
      </c>
      <c r="B365" s="3"/>
      <c r="C365" s="3"/>
    </row>
    <row r="366" spans="1:3">
      <c r="A366" s="40" t="s">
        <v>7691</v>
      </c>
      <c r="B366" s="3"/>
      <c r="C366" s="3"/>
    </row>
    <row r="367" spans="1:3">
      <c r="A367" s="40" t="s">
        <v>7691</v>
      </c>
      <c r="B367" s="3"/>
      <c r="C367" s="3"/>
    </row>
    <row r="368" spans="1:3">
      <c r="A368" s="40" t="s">
        <v>7691</v>
      </c>
      <c r="B368" s="3"/>
      <c r="C368" s="3"/>
    </row>
    <row r="369" spans="1:3">
      <c r="A369" s="40" t="s">
        <v>7691</v>
      </c>
      <c r="B369" s="3"/>
      <c r="C369" s="3"/>
    </row>
    <row r="370" spans="1:3">
      <c r="A370" s="40" t="s">
        <v>7691</v>
      </c>
      <c r="B370" s="3"/>
      <c r="C370" s="3"/>
    </row>
    <row r="371" spans="1:3">
      <c r="A371" s="40" t="s">
        <v>7691</v>
      </c>
      <c r="B371" s="3"/>
      <c r="C371" s="3"/>
    </row>
    <row r="372" spans="1:3">
      <c r="A372" s="40" t="s">
        <v>7691</v>
      </c>
      <c r="B372" s="3"/>
      <c r="C372" s="3"/>
    </row>
    <row r="373" spans="1:3">
      <c r="A373" s="40" t="s">
        <v>7691</v>
      </c>
      <c r="B373" s="3"/>
      <c r="C373" s="3"/>
    </row>
    <row r="374" spans="1:3">
      <c r="A374" s="40" t="s">
        <v>7691</v>
      </c>
      <c r="B374" s="3"/>
      <c r="C374" s="3"/>
    </row>
    <row r="375" spans="1:3">
      <c r="A375" s="40" t="s">
        <v>7691</v>
      </c>
      <c r="B375" s="3"/>
      <c r="C375" s="3"/>
    </row>
    <row r="376" spans="1:3">
      <c r="A376" s="40" t="s">
        <v>7691</v>
      </c>
      <c r="B376" s="3"/>
      <c r="C376" s="3"/>
    </row>
    <row r="377" spans="1:3">
      <c r="A377" s="40" t="s">
        <v>7691</v>
      </c>
      <c r="B377" s="3"/>
      <c r="C377" s="3"/>
    </row>
    <row r="378" spans="1:3">
      <c r="A378" s="40" t="s">
        <v>7691</v>
      </c>
      <c r="B378" s="3"/>
      <c r="C378" s="3"/>
    </row>
    <row r="379" spans="1:3">
      <c r="A379" s="40" t="s">
        <v>7691</v>
      </c>
      <c r="B379" s="3"/>
      <c r="C379" s="3"/>
    </row>
    <row r="380" spans="1:3">
      <c r="A380" s="40" t="s">
        <v>7691</v>
      </c>
      <c r="B380" s="3"/>
      <c r="C380" s="3"/>
    </row>
    <row r="381" spans="1:3">
      <c r="A381" s="40" t="s">
        <v>7691</v>
      </c>
      <c r="B381" s="3"/>
      <c r="C381" s="3"/>
    </row>
    <row r="382" spans="1:3">
      <c r="A382" s="40" t="s">
        <v>7691</v>
      </c>
      <c r="B382" s="3"/>
      <c r="C382" s="3"/>
    </row>
    <row r="383" spans="1:3">
      <c r="A383" s="40" t="s">
        <v>7691</v>
      </c>
      <c r="B383" s="3"/>
      <c r="C383" s="3"/>
    </row>
    <row r="384" spans="1:3">
      <c r="A384" s="40" t="s">
        <v>7691</v>
      </c>
      <c r="B384" s="3"/>
      <c r="C384" s="3"/>
    </row>
    <row r="385" spans="1:3">
      <c r="A385" s="40" t="s">
        <v>7691</v>
      </c>
      <c r="B385" s="3"/>
      <c r="C385" s="3"/>
    </row>
    <row r="386" spans="1:3">
      <c r="A386" s="40" t="s">
        <v>7691</v>
      </c>
      <c r="B386" s="3"/>
      <c r="C386" s="3"/>
    </row>
    <row r="387" spans="1:3">
      <c r="A387" s="40" t="s">
        <v>7691</v>
      </c>
      <c r="B387" s="3"/>
      <c r="C387" s="3"/>
    </row>
    <row r="388" spans="1:3">
      <c r="A388" s="40" t="s">
        <v>7691</v>
      </c>
      <c r="B388" s="3"/>
      <c r="C388" s="3"/>
    </row>
    <row r="389" spans="1:3">
      <c r="A389" s="40" t="s">
        <v>7691</v>
      </c>
      <c r="B389" s="3"/>
      <c r="C389" s="3"/>
    </row>
    <row r="390" spans="1:3">
      <c r="A390" s="40" t="s">
        <v>7691</v>
      </c>
      <c r="B390" s="3"/>
      <c r="C390" s="3"/>
    </row>
    <row r="391" spans="1:3">
      <c r="A391" s="40" t="s">
        <v>7691</v>
      </c>
      <c r="B391" s="3"/>
      <c r="C391" s="3"/>
    </row>
    <row r="392" spans="1:3">
      <c r="A392" s="40" t="s">
        <v>7691</v>
      </c>
      <c r="B392" s="3"/>
      <c r="C392" s="3"/>
    </row>
    <row r="393" spans="1:3">
      <c r="A393" s="40" t="s">
        <v>7691</v>
      </c>
      <c r="B393" s="3"/>
      <c r="C393" s="3"/>
    </row>
    <row r="394" spans="1:3">
      <c r="A394" s="40" t="s">
        <v>7691</v>
      </c>
      <c r="B394" s="3"/>
      <c r="C394" s="3"/>
    </row>
    <row r="395" spans="1:3">
      <c r="A395" s="40" t="s">
        <v>7691</v>
      </c>
      <c r="B395" s="3"/>
      <c r="C395" s="3"/>
    </row>
    <row r="396" spans="1:3">
      <c r="A396" s="40" t="s">
        <v>7691</v>
      </c>
      <c r="B396" s="3"/>
      <c r="C396" s="3"/>
    </row>
    <row r="397" spans="1:3">
      <c r="A397" s="40" t="s">
        <v>7691</v>
      </c>
      <c r="B397" s="3"/>
      <c r="C397" s="3"/>
    </row>
    <row r="398" spans="1:3">
      <c r="A398" s="40" t="s">
        <v>7691</v>
      </c>
      <c r="B398" s="3"/>
      <c r="C398" s="3"/>
    </row>
    <row r="399" spans="1:3">
      <c r="A399" s="40" t="s">
        <v>7691</v>
      </c>
      <c r="B399" s="3"/>
      <c r="C399" s="3"/>
    </row>
    <row r="400" spans="1:3">
      <c r="A400" s="40" t="s">
        <v>7691</v>
      </c>
      <c r="B400" s="3"/>
      <c r="C400" s="3"/>
    </row>
    <row r="401" spans="1:3">
      <c r="A401" s="40" t="s">
        <v>7691</v>
      </c>
      <c r="B401" s="3"/>
      <c r="C401" s="3"/>
    </row>
    <row r="402" spans="1:3">
      <c r="A402" s="40" t="s">
        <v>7691</v>
      </c>
      <c r="B402" s="3"/>
      <c r="C402" s="3"/>
    </row>
    <row r="403" spans="1:3">
      <c r="A403" s="40" t="s">
        <v>7691</v>
      </c>
      <c r="B403" s="3"/>
      <c r="C403" s="3"/>
    </row>
    <row r="404" spans="1:3">
      <c r="A404" s="40" t="s">
        <v>7691</v>
      </c>
      <c r="B404" s="3"/>
      <c r="C404" s="3"/>
    </row>
    <row r="405" spans="1:3">
      <c r="A405" s="40" t="s">
        <v>7691</v>
      </c>
      <c r="B405" s="3"/>
      <c r="C405" s="3"/>
    </row>
    <row r="406" spans="1:3">
      <c r="A406" s="40" t="s">
        <v>7691</v>
      </c>
      <c r="B406" s="3"/>
      <c r="C406" s="3"/>
    </row>
    <row r="407" spans="1:3">
      <c r="A407" s="40" t="s">
        <v>7691</v>
      </c>
      <c r="B407" s="3"/>
      <c r="C407" s="3"/>
    </row>
    <row r="408" spans="1:3">
      <c r="A408" s="40" t="s">
        <v>7691</v>
      </c>
      <c r="B408" s="3"/>
      <c r="C408" s="3"/>
    </row>
    <row r="409" spans="1:3">
      <c r="A409" s="40" t="s">
        <v>7691</v>
      </c>
      <c r="B409" s="3"/>
      <c r="C409" s="3"/>
    </row>
    <row r="410" spans="1:3">
      <c r="A410" s="40" t="s">
        <v>7691</v>
      </c>
      <c r="B410" s="3"/>
      <c r="C410" s="3"/>
    </row>
    <row r="411" spans="1:3">
      <c r="A411" s="40" t="s">
        <v>7691</v>
      </c>
      <c r="B411" s="3"/>
      <c r="C411" s="3"/>
    </row>
    <row r="412" spans="1:3">
      <c r="A412" s="40" t="s">
        <v>7691</v>
      </c>
      <c r="B412" s="3"/>
      <c r="C412" s="3"/>
    </row>
    <row r="413" spans="1:3">
      <c r="A413" s="40" t="s">
        <v>7691</v>
      </c>
      <c r="B413" s="3"/>
      <c r="C413" s="3"/>
    </row>
    <row r="414" spans="1:3">
      <c r="A414" s="40" t="s">
        <v>7691</v>
      </c>
      <c r="B414" s="3"/>
      <c r="C414" s="3"/>
    </row>
    <row r="415" spans="1:3">
      <c r="A415" s="40" t="s">
        <v>7691</v>
      </c>
      <c r="B415" s="3"/>
      <c r="C415" s="3"/>
    </row>
    <row r="416" spans="1:3">
      <c r="A416" s="40" t="s">
        <v>7691</v>
      </c>
      <c r="B416" s="3"/>
      <c r="C416" s="3"/>
    </row>
    <row r="417" spans="1:3">
      <c r="A417" s="40" t="s">
        <v>7691</v>
      </c>
      <c r="B417" s="3"/>
      <c r="C417" s="3"/>
    </row>
    <row r="418" spans="1:3">
      <c r="A418" s="40" t="s">
        <v>7691</v>
      </c>
      <c r="B418" s="3"/>
      <c r="C418" s="3"/>
    </row>
    <row r="419" spans="1:3">
      <c r="A419" s="40" t="s">
        <v>7691</v>
      </c>
      <c r="B419" s="3"/>
      <c r="C419" s="3"/>
    </row>
    <row r="420" spans="1:3">
      <c r="A420" s="40" t="s">
        <v>7691</v>
      </c>
      <c r="B420" s="3"/>
      <c r="C420" s="3"/>
    </row>
    <row r="421" spans="1:3">
      <c r="A421" s="40" t="s">
        <v>7691</v>
      </c>
      <c r="B421" s="3"/>
      <c r="C421" s="3"/>
    </row>
    <row r="422" spans="1:3">
      <c r="A422" s="40" t="s">
        <v>7691</v>
      </c>
      <c r="B422" s="3"/>
      <c r="C422" s="3"/>
    </row>
    <row r="423" spans="1:3">
      <c r="A423" s="40" t="s">
        <v>7691</v>
      </c>
      <c r="B423" s="3"/>
      <c r="C423" s="3"/>
    </row>
    <row r="424" spans="1:3">
      <c r="A424" s="40" t="s">
        <v>7691</v>
      </c>
      <c r="B424" s="3"/>
      <c r="C424" s="3"/>
    </row>
    <row r="425" spans="1:3">
      <c r="A425" s="40" t="s">
        <v>7691</v>
      </c>
      <c r="B425" s="3"/>
      <c r="C425" s="3"/>
    </row>
    <row r="426" spans="1:3">
      <c r="A426" s="40" t="s">
        <v>7691</v>
      </c>
      <c r="B426" s="3"/>
      <c r="C426" s="3"/>
    </row>
    <row r="427" spans="1:3">
      <c r="A427" s="40" t="s">
        <v>7691</v>
      </c>
      <c r="B427" s="3"/>
      <c r="C427" s="3"/>
    </row>
    <row r="428" spans="1:3">
      <c r="A428" s="40" t="s">
        <v>7691</v>
      </c>
      <c r="B428" s="3"/>
      <c r="C428" s="3"/>
    </row>
    <row r="429" spans="1:3">
      <c r="A429" s="40" t="s">
        <v>7691</v>
      </c>
      <c r="B429" s="3"/>
      <c r="C429" s="3"/>
    </row>
    <row r="430" spans="1:3">
      <c r="A430" s="40" t="s">
        <v>7691</v>
      </c>
      <c r="B430" s="3"/>
      <c r="C430" s="3"/>
    </row>
    <row r="431" spans="1:3">
      <c r="A431" s="40" t="s">
        <v>7691</v>
      </c>
      <c r="B431" s="3"/>
      <c r="C431" s="3"/>
    </row>
    <row r="432" spans="1:3">
      <c r="A432" s="40" t="s">
        <v>7691</v>
      </c>
      <c r="B432" s="3"/>
      <c r="C432" s="3"/>
    </row>
    <row r="433" spans="1:3">
      <c r="A433" s="40" t="s">
        <v>7691</v>
      </c>
      <c r="B433" s="3"/>
      <c r="C433" s="3"/>
    </row>
    <row r="434" spans="1:3">
      <c r="A434" s="40" t="s">
        <v>7691</v>
      </c>
      <c r="B434" s="3"/>
      <c r="C434" s="3"/>
    </row>
    <row r="435" spans="1:3">
      <c r="A435" s="40" t="s">
        <v>7691</v>
      </c>
      <c r="B435" s="3"/>
      <c r="C435" s="3"/>
    </row>
    <row r="436" spans="1:3">
      <c r="A436" s="40" t="s">
        <v>7691</v>
      </c>
      <c r="B436" s="3"/>
      <c r="C436" s="3"/>
    </row>
    <row r="437" spans="1:3">
      <c r="A437" s="40" t="s">
        <v>7691</v>
      </c>
      <c r="B437" s="3"/>
      <c r="C437" s="3"/>
    </row>
    <row r="438" spans="1:3">
      <c r="A438" s="40" t="s">
        <v>7691</v>
      </c>
      <c r="B438" s="3"/>
      <c r="C438" s="3"/>
    </row>
    <row r="439" spans="1:3">
      <c r="A439" s="40" t="s">
        <v>7691</v>
      </c>
      <c r="B439" s="3"/>
      <c r="C439" s="3"/>
    </row>
    <row r="440" spans="1:3">
      <c r="A440" s="40" t="s">
        <v>7691</v>
      </c>
      <c r="B440" s="3"/>
      <c r="C440" s="3"/>
    </row>
    <row r="441" spans="1:3">
      <c r="A441" s="40" t="s">
        <v>7691</v>
      </c>
      <c r="B441" s="3"/>
      <c r="C441" s="3"/>
    </row>
    <row r="442" spans="1:3">
      <c r="A442" s="40" t="s">
        <v>7691</v>
      </c>
      <c r="B442" s="3"/>
      <c r="C442" s="3"/>
    </row>
    <row r="443" spans="1:3">
      <c r="A443" s="40" t="s">
        <v>7691</v>
      </c>
      <c r="B443" s="3"/>
      <c r="C443" s="3"/>
    </row>
    <row r="444" spans="1:3">
      <c r="A444" s="40" t="s">
        <v>7691</v>
      </c>
      <c r="B444" s="3"/>
      <c r="C444" s="3"/>
    </row>
    <row r="445" spans="1:3">
      <c r="A445" s="40" t="s">
        <v>7691</v>
      </c>
      <c r="B445" s="3"/>
      <c r="C445" s="3"/>
    </row>
    <row r="446" spans="1:3">
      <c r="A446" s="40" t="s">
        <v>7691</v>
      </c>
      <c r="B446" s="3"/>
      <c r="C446" s="3"/>
    </row>
    <row r="447" spans="1:3">
      <c r="A447" s="40" t="s">
        <v>7691</v>
      </c>
      <c r="B447" s="3"/>
      <c r="C447" s="3"/>
    </row>
    <row r="448" spans="1:3">
      <c r="A448" s="40" t="s">
        <v>7691</v>
      </c>
      <c r="B448" s="3"/>
      <c r="C448" s="3"/>
    </row>
    <row r="449" spans="1:3">
      <c r="A449" s="40" t="s">
        <v>7691</v>
      </c>
      <c r="B449" s="3"/>
      <c r="C449" s="3"/>
    </row>
    <row r="450" spans="1:3">
      <c r="A450" s="40" t="s">
        <v>7691</v>
      </c>
      <c r="B450" s="3"/>
      <c r="C450" s="3"/>
    </row>
    <row r="451" spans="1:3">
      <c r="A451" s="40" t="s">
        <v>7691</v>
      </c>
      <c r="B451" s="3"/>
      <c r="C451" s="3"/>
    </row>
    <row r="452" spans="1:3">
      <c r="A452" s="40" t="s">
        <v>7691</v>
      </c>
      <c r="B452" s="3"/>
      <c r="C452" s="3"/>
    </row>
    <row r="453" spans="1:3">
      <c r="A453" s="40" t="s">
        <v>7691</v>
      </c>
      <c r="B453" s="3"/>
      <c r="C453" s="3"/>
    </row>
    <row r="454" spans="1:3">
      <c r="A454" s="40" t="s">
        <v>7691</v>
      </c>
      <c r="B454" s="3"/>
      <c r="C454" s="3"/>
    </row>
    <row r="455" spans="1:3">
      <c r="A455" s="40" t="s">
        <v>7691</v>
      </c>
      <c r="B455" s="3"/>
      <c r="C455" s="3"/>
    </row>
    <row r="456" spans="1:3">
      <c r="A456" s="40" t="s">
        <v>7691</v>
      </c>
      <c r="B456" s="3"/>
      <c r="C456" s="3"/>
    </row>
    <row r="457" spans="1:3">
      <c r="A457" s="40" t="s">
        <v>7691</v>
      </c>
      <c r="B457" s="3"/>
      <c r="C457" s="3"/>
    </row>
    <row r="458" spans="1:3">
      <c r="A458" s="40" t="s">
        <v>7691</v>
      </c>
      <c r="B458" s="3"/>
      <c r="C458" s="3"/>
    </row>
    <row r="459" spans="1:3">
      <c r="A459" s="40" t="s">
        <v>7691</v>
      </c>
      <c r="B459" s="3"/>
      <c r="C459" s="3"/>
    </row>
    <row r="460" spans="1:3">
      <c r="A460" s="40" t="s">
        <v>7691</v>
      </c>
      <c r="B460" s="3"/>
      <c r="C460" s="3"/>
    </row>
    <row r="461" spans="1:3">
      <c r="A461" s="40" t="s">
        <v>7691</v>
      </c>
      <c r="B461" s="3"/>
      <c r="C461" s="3"/>
    </row>
    <row r="462" spans="1:3">
      <c r="A462" s="40" t="s">
        <v>7691</v>
      </c>
      <c r="B462" s="3"/>
      <c r="C462" s="3"/>
    </row>
    <row r="463" spans="1:3">
      <c r="A463" s="40" t="s">
        <v>7691</v>
      </c>
      <c r="B463" s="3"/>
      <c r="C463" s="3"/>
    </row>
    <row r="464" spans="1:3">
      <c r="A464" s="40" t="s">
        <v>7691</v>
      </c>
      <c r="B464" s="3"/>
      <c r="C464" s="3"/>
    </row>
    <row r="465" spans="1:3">
      <c r="A465" s="40" t="s">
        <v>7691</v>
      </c>
      <c r="B465" s="3"/>
      <c r="C465" s="3"/>
    </row>
    <row r="466" spans="1:3">
      <c r="A466" s="40" t="s">
        <v>7691</v>
      </c>
      <c r="B466" s="3"/>
      <c r="C466" s="3"/>
    </row>
    <row r="467" spans="1:3">
      <c r="A467" s="40" t="s">
        <v>7691</v>
      </c>
      <c r="B467" s="3"/>
      <c r="C467" s="3"/>
    </row>
    <row r="468" spans="1:3">
      <c r="A468" s="40" t="s">
        <v>7691</v>
      </c>
      <c r="B468" s="3"/>
      <c r="C468" s="3"/>
    </row>
    <row r="469" spans="1:3">
      <c r="A469" s="40" t="s">
        <v>7691</v>
      </c>
      <c r="B469" s="3"/>
      <c r="C469" s="3"/>
    </row>
    <row r="470" spans="1:3">
      <c r="A470" s="40" t="s">
        <v>7691</v>
      </c>
      <c r="B470" s="3"/>
      <c r="C470" s="3"/>
    </row>
    <row r="471" spans="1:3">
      <c r="A471" s="40" t="s">
        <v>7691</v>
      </c>
      <c r="B471" s="3"/>
      <c r="C471" s="3"/>
    </row>
    <row r="472" spans="1:3">
      <c r="A472" s="40" t="s">
        <v>7691</v>
      </c>
      <c r="B472" s="3"/>
      <c r="C472" s="3"/>
    </row>
    <row r="473" spans="1:3">
      <c r="A473" s="40" t="s">
        <v>7691</v>
      </c>
      <c r="B473" s="3"/>
      <c r="C473" s="3"/>
    </row>
    <row r="474" spans="1:3">
      <c r="A474" s="40" t="s">
        <v>7691</v>
      </c>
      <c r="B474" s="3"/>
      <c r="C474" s="3"/>
    </row>
    <row r="475" spans="1:3">
      <c r="A475" s="40" t="s">
        <v>7691</v>
      </c>
      <c r="B475" s="3"/>
      <c r="C475" s="3"/>
    </row>
    <row r="476" spans="1:3">
      <c r="A476" s="40" t="s">
        <v>7691</v>
      </c>
      <c r="B476" s="3"/>
      <c r="C476" s="3"/>
    </row>
    <row r="477" spans="1:3">
      <c r="A477" s="40" t="s">
        <v>7691</v>
      </c>
      <c r="B477" s="3"/>
      <c r="C477" s="3"/>
    </row>
    <row r="478" spans="1:3">
      <c r="A478" s="40" t="s">
        <v>7691</v>
      </c>
      <c r="B478" s="3"/>
      <c r="C478" s="3"/>
    </row>
    <row r="479" spans="1:3">
      <c r="A479" s="40" t="s">
        <v>7691</v>
      </c>
      <c r="B479" s="3"/>
      <c r="C479" s="3"/>
    </row>
    <row r="480" spans="1:3">
      <c r="A480" s="40" t="s">
        <v>7691</v>
      </c>
      <c r="B480" s="3"/>
      <c r="C480" s="3"/>
    </row>
    <row r="481" spans="1:3">
      <c r="A481" s="40" t="s">
        <v>7691</v>
      </c>
      <c r="B481" s="3"/>
      <c r="C481" s="3"/>
    </row>
    <row r="482" spans="1:3">
      <c r="A482" s="40" t="s">
        <v>7691</v>
      </c>
      <c r="B482" s="3"/>
      <c r="C482" s="3"/>
    </row>
    <row r="483" spans="1:3">
      <c r="A483" s="40" t="s">
        <v>7691</v>
      </c>
      <c r="B483" s="3"/>
      <c r="C483" s="3"/>
    </row>
    <row r="484" spans="1:3">
      <c r="A484" s="40" t="s">
        <v>7691</v>
      </c>
      <c r="B484" s="3"/>
      <c r="C484" s="3"/>
    </row>
    <row r="485" spans="1:3">
      <c r="A485" s="40" t="s">
        <v>7691</v>
      </c>
      <c r="B485" s="3"/>
      <c r="C485" s="3"/>
    </row>
    <row r="486" spans="1:3">
      <c r="A486" s="40" t="s">
        <v>7691</v>
      </c>
      <c r="B486" s="3"/>
      <c r="C486" s="3"/>
    </row>
    <row r="487" spans="1:3">
      <c r="A487" s="40" t="s">
        <v>7691</v>
      </c>
      <c r="B487" s="3"/>
      <c r="C487" s="3"/>
    </row>
    <row r="488" spans="1:3">
      <c r="A488" s="40" t="s">
        <v>7691</v>
      </c>
      <c r="B488" s="3"/>
      <c r="C488" s="3"/>
    </row>
    <row r="489" spans="1:3">
      <c r="A489" s="40" t="s">
        <v>7691</v>
      </c>
      <c r="B489" s="3"/>
      <c r="C489" s="3"/>
    </row>
    <row r="490" spans="1:3">
      <c r="A490" s="40" t="s">
        <v>7691</v>
      </c>
      <c r="B490" s="3"/>
      <c r="C490" s="3"/>
    </row>
    <row r="491" spans="1:3">
      <c r="A491" s="40" t="s">
        <v>7691</v>
      </c>
      <c r="B491" s="3"/>
      <c r="C491" s="3"/>
    </row>
    <row r="492" spans="1:3">
      <c r="A492" s="40" t="s">
        <v>7691</v>
      </c>
      <c r="B492" s="3"/>
      <c r="C492" s="3"/>
    </row>
    <row r="493" spans="1:3">
      <c r="A493" s="40" t="s">
        <v>7691</v>
      </c>
      <c r="B493" s="3"/>
      <c r="C493" s="3"/>
    </row>
    <row r="494" spans="1:3">
      <c r="A494" s="40" t="s">
        <v>7691</v>
      </c>
      <c r="B494" s="3"/>
      <c r="C494" s="3"/>
    </row>
    <row r="495" spans="1:3">
      <c r="A495" s="40" t="s">
        <v>7691</v>
      </c>
      <c r="B495" s="3"/>
      <c r="C495" s="3"/>
    </row>
    <row r="496" spans="1:3">
      <c r="A496" s="40" t="s">
        <v>7691</v>
      </c>
      <c r="B496" s="3"/>
      <c r="C496" s="3"/>
    </row>
    <row r="497" spans="1:3">
      <c r="A497" s="40" t="s">
        <v>7691</v>
      </c>
      <c r="B497" s="3"/>
      <c r="C497" s="3"/>
    </row>
    <row r="498" spans="1:3">
      <c r="A498" s="40" t="s">
        <v>7691</v>
      </c>
      <c r="B498" s="3"/>
      <c r="C498" s="3"/>
    </row>
    <row r="499" spans="1:3">
      <c r="A499" s="40" t="s">
        <v>7691</v>
      </c>
      <c r="B499" s="3"/>
      <c r="C499" s="3"/>
    </row>
    <row r="500" spans="1:3">
      <c r="A500" s="40" t="s">
        <v>7691</v>
      </c>
      <c r="B500" s="3"/>
      <c r="C500" s="3"/>
    </row>
    <row r="501" spans="1:3">
      <c r="A501" s="40" t="s">
        <v>7691</v>
      </c>
      <c r="B501" s="3"/>
      <c r="C501" s="3"/>
    </row>
    <row r="502" spans="1:3">
      <c r="A502" s="40" t="s">
        <v>7691</v>
      </c>
      <c r="B502" s="3"/>
      <c r="C502" s="3"/>
    </row>
    <row r="503" spans="1:3">
      <c r="A503" s="40" t="s">
        <v>7691</v>
      </c>
      <c r="B503" s="3"/>
      <c r="C503" s="3"/>
    </row>
    <row r="504" spans="1:3">
      <c r="A504" s="40" t="s">
        <v>7691</v>
      </c>
      <c r="B504" s="3"/>
      <c r="C504" s="3"/>
    </row>
    <row r="505" spans="1:3">
      <c r="A505" s="40" t="s">
        <v>7691</v>
      </c>
      <c r="B505" s="3"/>
      <c r="C505" s="3"/>
    </row>
    <row r="506" spans="1:3">
      <c r="A506" s="40" t="s">
        <v>7691</v>
      </c>
      <c r="B506" s="3"/>
      <c r="C506" s="3"/>
    </row>
    <row r="507" spans="1:3">
      <c r="A507" s="40" t="s">
        <v>7691</v>
      </c>
      <c r="B507" s="3"/>
      <c r="C507" s="3"/>
    </row>
    <row r="508" spans="1:3">
      <c r="A508" s="40" t="s">
        <v>7691</v>
      </c>
      <c r="B508" s="3"/>
      <c r="C508" s="3"/>
    </row>
    <row r="509" spans="1:3">
      <c r="A509" s="40" t="s">
        <v>7691</v>
      </c>
      <c r="B509" s="3"/>
      <c r="C509" s="3"/>
    </row>
    <row r="510" spans="1:3">
      <c r="A510" s="40" t="s">
        <v>7691</v>
      </c>
      <c r="B510" s="3"/>
      <c r="C510" s="3"/>
    </row>
    <row r="511" spans="1:3">
      <c r="A511" s="40" t="s">
        <v>7691</v>
      </c>
      <c r="B511" s="3"/>
      <c r="C511" s="3"/>
    </row>
    <row r="512" spans="1:3">
      <c r="A512" s="40" t="s">
        <v>7691</v>
      </c>
      <c r="B512" s="3"/>
      <c r="C512" s="3"/>
    </row>
    <row r="513" spans="1:3">
      <c r="A513" s="40" t="s">
        <v>7691</v>
      </c>
      <c r="B513" s="3"/>
      <c r="C513" s="3"/>
    </row>
    <row r="514" spans="1:3">
      <c r="A514" s="40" t="s">
        <v>7691</v>
      </c>
      <c r="B514" s="3"/>
      <c r="C514" s="3"/>
    </row>
    <row r="515" spans="1:3">
      <c r="A515" s="40" t="s">
        <v>7691</v>
      </c>
      <c r="B515" s="3"/>
      <c r="C515" s="3"/>
    </row>
    <row r="516" spans="1:3">
      <c r="A516" s="40" t="s">
        <v>7691</v>
      </c>
      <c r="B516" s="3"/>
      <c r="C516" s="3"/>
    </row>
    <row r="517" spans="1:3">
      <c r="A517" s="40" t="s">
        <v>7691</v>
      </c>
      <c r="B517" s="3"/>
      <c r="C517" s="3"/>
    </row>
    <row r="518" spans="1:3">
      <c r="A518" s="40" t="s">
        <v>7691</v>
      </c>
      <c r="B518" s="3"/>
      <c r="C518" s="3"/>
    </row>
    <row r="519" spans="1:3">
      <c r="A519" s="40" t="s">
        <v>7691</v>
      </c>
      <c r="B519" s="3"/>
      <c r="C519" s="3"/>
    </row>
    <row r="520" spans="1:3">
      <c r="A520" s="40" t="s">
        <v>7691</v>
      </c>
      <c r="B520" s="3"/>
      <c r="C520" s="3"/>
    </row>
    <row r="521" spans="1:3">
      <c r="A521" s="40" t="s">
        <v>7691</v>
      </c>
      <c r="B521" s="3"/>
      <c r="C521" s="3"/>
    </row>
    <row r="522" spans="1:3">
      <c r="A522" s="40" t="s">
        <v>7691</v>
      </c>
      <c r="B522" s="3"/>
      <c r="C522" s="3"/>
    </row>
    <row r="523" spans="1:3">
      <c r="A523" s="40" t="s">
        <v>7691</v>
      </c>
      <c r="B523" s="3"/>
      <c r="C523" s="3"/>
    </row>
    <row r="524" spans="1:3">
      <c r="A524" s="40" t="s">
        <v>7691</v>
      </c>
      <c r="B524" s="3"/>
      <c r="C524" s="3"/>
    </row>
    <row r="525" spans="1:3">
      <c r="A525" s="40" t="s">
        <v>7691</v>
      </c>
      <c r="B525" s="3"/>
      <c r="C525" s="3"/>
    </row>
    <row r="526" spans="1:3">
      <c r="A526" s="40" t="s">
        <v>7691</v>
      </c>
      <c r="B526" s="3"/>
      <c r="C526" s="3"/>
    </row>
    <row r="527" spans="1:3">
      <c r="A527" s="40" t="s">
        <v>7691</v>
      </c>
      <c r="B527" s="3"/>
      <c r="C527" s="3"/>
    </row>
    <row r="528" spans="1:3">
      <c r="A528" s="40" t="s">
        <v>7691</v>
      </c>
      <c r="B528" s="3"/>
      <c r="C528" s="3"/>
    </row>
    <row r="529" spans="1:3">
      <c r="A529" s="40" t="s">
        <v>7691</v>
      </c>
      <c r="B529" s="3"/>
      <c r="C529" s="3"/>
    </row>
  </sheetData>
  <phoneticPr fontId="8" type="noConversion"/>
  <conditionalFormatting sqref="Q2:Q119">
    <cfRule type="cellIs" dxfId="8" priority="3" operator="greaterThan">
      <formula>1</formula>
    </cfRule>
  </conditionalFormatting>
  <conditionalFormatting sqref="Q120:Q1048576">
    <cfRule type="cellIs" dxfId="7" priority="1" operator="greaterThan">
      <formula>1</formula>
    </cfRule>
  </conditionalFormatting>
  <dataValidations count="2">
    <dataValidation type="list" allowBlank="1" showInputMessage="1" showErrorMessage="1" sqref="H67 H64 I31" xr:uid="{255592CA-80E8-4C03-B54A-0E0856980409}">
      <formula1>IF(G31="Testing Equipment",Test_Equip,IF(G31="Service Equipment",Service_Equip,IF(G31="Manufacturing Equipment",Manuf_Equip,"")))</formula1>
    </dataValidation>
    <dataValidation type="list" allowBlank="1" showInputMessage="1" showErrorMessage="1" sqref="G66:G67 G64 G31:H31" xr:uid="{ACF79E2A-D935-4395-9153-9AC706F57F66}">
      <formula1>Equip_Type</formula1>
    </dataValidation>
  </dataValidations>
  <hyperlinks>
    <hyperlink ref="AF32" r:id="rId1" xr:uid="{AC3D34AA-930D-464C-8C6F-07F2A8F2A3A5}"/>
    <hyperlink ref="T34" r:id="rId2" xr:uid="{986ADAF1-1FF0-194B-9F0A-179C62C1AB67}"/>
    <hyperlink ref="I34" r:id="rId3" xr:uid="{129257DD-C2EE-824B-BEFD-9D8B0E00BCAE}"/>
    <hyperlink ref="T95" r:id="rId4" xr:uid="{8531B0CD-DC02-C14E-AE2E-8CE5BF954830}"/>
    <hyperlink ref="T57" r:id="rId5" xr:uid="{DAE526B9-5BBF-E243-9CFC-315E23704538}"/>
    <hyperlink ref="I95" r:id="rId6" xr:uid="{3F33F327-0933-E648-A36A-B809169CB02C}"/>
    <hyperlink ref="I57" r:id="rId7" xr:uid="{BDD3906F-56B1-354C-BD56-4B1133C8245A}"/>
    <hyperlink ref="I104" r:id="rId8" xr:uid="{9BA4C9CB-7EE6-436F-91D7-3595773DDC16}"/>
    <hyperlink ref="T104" r:id="rId9" xr:uid="{0054D45D-A127-450B-9987-D5FA9FA5D950}"/>
    <hyperlink ref="Z104" r:id="rId10" xr:uid="{CBCAFC88-6FF9-4DBD-832B-09DC496A0861}"/>
    <hyperlink ref="I101" r:id="rId11" xr:uid="{7CD06E58-AF3B-48A1-9F73-7CAB6186C005}"/>
    <hyperlink ref="T101" r:id="rId12" xr:uid="{9DF949F9-7B86-47DA-A050-29B79F40A21C}"/>
    <hyperlink ref="Z101" r:id="rId13" xr:uid="{28044FEA-E3F0-4416-8ABB-3F5B4AE6C64C}"/>
    <hyperlink ref="I102" r:id="rId14" xr:uid="{9781E097-F990-484C-BC56-AABAB42232CC}"/>
    <hyperlink ref="T102" r:id="rId15" xr:uid="{70EEAFCA-98ED-4423-9A77-2BD7EC08720F}"/>
    <hyperlink ref="Z102" r:id="rId16" xr:uid="{F5877FE8-4E49-4256-A263-EDBE7D46973B}"/>
    <hyperlink ref="I93" r:id="rId17" xr:uid="{92F3BCB0-52E1-4777-BC0B-E92819D27FD6}"/>
    <hyperlink ref="T93" r:id="rId18" xr:uid="{6FFB8642-D42C-43A4-8D27-B62E3ACC1919}"/>
    <hyperlink ref="Z93" r:id="rId19" xr:uid="{00D6E881-FA6F-447F-AB0C-70F6D7610AE9}"/>
    <hyperlink ref="AC93" r:id="rId20" display="https://purelithium.io/" xr:uid="{EFBA7F71-1DDE-424F-A361-A88B0B5BD5D2}"/>
    <hyperlink ref="AC91" r:id="rId21" xr:uid="{9C25CA19-4F19-4942-8FFB-E8DAB9FE8B1F}"/>
    <hyperlink ref="T97" r:id="rId22" xr:uid="{F0B3C50A-394B-444A-8767-25566116144F}"/>
    <hyperlink ref="I40" r:id="rId23" xr:uid="{D5ECAA5B-11ED-4DB4-B161-8E0696A8C592}"/>
    <hyperlink ref="T40" r:id="rId24" xr:uid="{55BB3DE7-F01E-4E7F-ADF3-B3B2F495445E}"/>
    <hyperlink ref="T106" r:id="rId25" xr:uid="{8934C78E-7275-4ECE-B4F8-A8DDF77A0EFB}"/>
    <hyperlink ref="AF106" r:id="rId26" xr:uid="{588B0B98-872E-4AA1-AE28-7ABB9222CF38}"/>
    <hyperlink ref="AF35" r:id="rId27" tooltip="jdeith@eaglegraphite.com" display="https://www.globenewswire.com/Tracker?data=9EigZ-Dg48l7-5uasTumZwaxPDBdznmd4XKn-letLgbV5aAmls8-ma3sto3V48mMLaEwb_bKmpZeAGBIoAyjU1v65lTnVWvfyVAmgqil78Q=" xr:uid="{857D1E34-FFFD-45C1-A564-99581DFD0244}"/>
    <hyperlink ref="I98" r:id="rId28" display="https://gcc02.safelinks.protection.outlook.com/?url=https%3A%2F%2Fwww.sonochargeenergy.com%2F&amp;data=05%7C02%7CMichael.Khalfin%40nrel.gov%7Cf9cc2e06fcd846462a3408dd02caa22c%7Ca0f29d7e28cd4f5484427885aee7c080%7C0%7C0%7C638669791517377730%7CUnknown%7CTWFpbGZsb3d8eyJFbXB0eU1hcGkiOnRydWUsIlYiOiIwLjAuMDAwMCIsIlAiOiJXaW4zMiIsIkFOIjoiTWFpbCIsIldUIjoyfQ%3D%3D%7C0%7C%7C%7C&amp;sdata=gacF77iXdlqaPEcLK3nNa1t%2B0DL6L7eS9qjz7nPzwao%3D&amp;reserved=0" xr:uid="{74267F2E-297A-40DA-87BD-2989D5CA47FD}"/>
    <hyperlink ref="T98" r:id="rId29" display="https://gcc02.safelinks.protection.outlook.com/?url=https%3A%2F%2Fwww.sonochargeenergy.com%2F&amp;data=05%7C02%7CMichael.Khalfin%40nrel.gov%7Cf9cc2e06fcd846462a3408dd02caa22c%7Ca0f29d7e28cd4f5484427885aee7c080%7C0%7C0%7C638669791517377730%7CUnknown%7CTWFpbGZsb3d8eyJFbXB0eU1hcGkiOnRydWUsIlYiOiIwLjAuMDAwMCIsIlAiOiJXaW4zMiIsIkFOIjoiTWFpbCIsIldUIjoyfQ%3D%3D%7C0%7C%7C%7C&amp;sdata=gacF77iXdlqaPEcLK3nNa1t%2B0DL6L7eS9qjz7nPzwao%3D&amp;reserved=0" xr:uid="{73A291C0-91CF-419F-8091-6635CF2F77F1}"/>
    <hyperlink ref="I94" r:id="rId30" xr:uid="{00C9ECB2-00A4-4C45-B230-8E1ABFA01854}"/>
    <hyperlink ref="T94" r:id="rId31" xr:uid="{BF42B161-4EA6-4A5E-9A5E-1BB68C2BC01B}"/>
    <hyperlink ref="Z94" r:id="rId32" location="about, " xr:uid="{37258F8A-2B47-4222-9889-F1A27DC7D758}"/>
    <hyperlink ref="I59" r:id="rId33" xr:uid="{1ABF15B4-4E31-4588-8C31-9D0B2064DE41}"/>
    <hyperlink ref="T59" r:id="rId34" xr:uid="{00D0E49A-37AA-4936-8E15-ED0A099BFB89}"/>
    <hyperlink ref="I82" r:id="rId35" xr:uid="{2EC09DF2-073B-443F-B15B-3AAC72D9C835}"/>
    <hyperlink ref="T82" r:id="rId36" xr:uid="{FAC7811E-9BB2-4863-B6C1-6B9A9AE94484}"/>
    <hyperlink ref="Z114" r:id="rId37" xr:uid="{D2702B18-79B4-4575-9D6B-230412F1FA58}"/>
    <hyperlink ref="I106" r:id="rId38" xr:uid="{8DDBDDEF-8305-49E7-8DA8-D5DA5DB97867}"/>
    <hyperlink ref="I114" r:id="rId39" xr:uid="{BF754698-A669-4AA8-AB5E-6687092919F7}"/>
    <hyperlink ref="T120" r:id="rId40" tooltip="Original URL: https://www.cbcamerica.com/battery. Click or tap if you trust this link." display="https://gcc02.safelinks.protection.outlook.com/?url=https%3A%2F%2Fwww.cbcamerica.com%2Fbattery&amp;data=05%7C02%7CSara.Dunn%40nrel.gov%7Cdc339f0e2df34167960508dd4c6b9c87%7Ca0f29d7e28cd4f5484427885aee7c080%7C0%7C0%7C638750748270642644%7CUnknown%7CTWFpbGZsb3d8eyJFbXB0eU1hcGkiOnRydWUsIlYiOiIwLjAuMDAwMCIsIlAiOiJXaW4zMiIsIkFOIjoiTWFpbCIsIldUIjoyfQ%3D%3D%7C0%7C%7C%7C&amp;sdata=2c9aXNiSRpbV8LIz3Za1%2BO1eeRe6KmzHEOxPmbfNJ%2BI%3D&amp;reserved=0" xr:uid="{0F8D57C4-E7A1-644A-B793-913DB3C6F5A7}"/>
    <hyperlink ref="T121" r:id="rId41" tooltip="Original URL: https://www.concordebattery.com/about/concorde-lithium-ion-aircraft-batteries.html. Click or tap if you trust this link." display="https://gcc02.safelinks.protection.outlook.com/?url=https%3A%2F%2Fwww.concordebattery.com%2Fabout%2Fconcorde-lithium-ion-aircraft-batteries.html&amp;data=05%7C02%7CSara.Dunn%40nrel.gov%7Cdc339f0e2df34167960508dd4c6b9c87%7Ca0f29d7e28cd4f5484427885aee7c080%7C0%7C0%7C638750748270694414%7CUnknown%7CTWFpbGZsb3d8eyJFbXB0eU1hcGkiOnRydWUsIlYiOiIwLjAuMDAwMCIsIlAiOiJXaW4zMiIsIkFOIjoiTWFpbCIsIldUIjoyfQ%3D%3D%7C0%7C%7C%7C&amp;sdata=i3YBnhPABy5LIJiaG06Kwp92RekEbllLnyc9G56iejw%3D&amp;reserved=0" xr:uid="{5490B4DA-0E7A-D342-927B-7819AD72000A}"/>
  </hyperlinks>
  <pageMargins left="0.7" right="0.7" top="0.75" bottom="0.75" header="0.3" footer="0.3"/>
  <pageSetup orientation="portrait" r:id="rId42"/>
  <legacyDrawing r:id="rId43"/>
  <tableParts count="1">
    <tablePart r:id="rId44"/>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7ED50-FBA0-4F9B-B276-65EBE3A5261F}">
  <sheetPr codeName="Sheet15">
    <tabColor theme="5" tint="0.59999389629810485"/>
  </sheetPr>
  <dimension ref="A1:AG223"/>
  <sheetViews>
    <sheetView zoomScale="130" zoomScaleNormal="130" workbookViewId="0">
      <pane xSplit="4" ySplit="1" topLeftCell="J119" activePane="bottomRight" state="frozen"/>
      <selection pane="topRight" activeCell="E1" sqref="E1"/>
      <selection pane="bottomLeft" activeCell="A2" sqref="A2"/>
      <selection pane="bottomRight" activeCell="Q125" sqref="Q125"/>
    </sheetView>
  </sheetViews>
  <sheetFormatPr defaultColWidth="9.140625" defaultRowHeight="15" customHeight="1"/>
  <cols>
    <col min="1" max="1" width="8.7109375" style="480" customWidth="1"/>
    <col min="2" max="2" width="13.7109375" style="481" customWidth="1"/>
    <col min="3" max="3" width="12" style="481" customWidth="1"/>
    <col min="4" max="4" width="20.42578125" style="483" customWidth="1"/>
    <col min="5" max="5" width="11.7109375" style="478" customWidth="1"/>
    <col min="6" max="6" width="19.42578125" style="478" customWidth="1"/>
    <col min="7" max="7" width="26.140625" style="477" customWidth="1"/>
    <col min="8" max="8" width="24.85546875" style="477" customWidth="1"/>
    <col min="9" max="9" width="21" style="477" customWidth="1"/>
    <col min="10" max="10" width="13.7109375" style="476" customWidth="1"/>
    <col min="11" max="11" width="12.28515625" style="478" customWidth="1"/>
    <col min="12" max="12" width="9.140625" style="478" customWidth="1"/>
    <col min="13" max="13" width="10.140625" style="478" customWidth="1"/>
    <col min="14" max="14" width="13.28515625" style="478" customWidth="1"/>
    <col min="15" max="15" width="14.42578125" style="477" customWidth="1"/>
    <col min="16" max="16" width="12.42578125" style="477" customWidth="1"/>
    <col min="17" max="17" width="11" style="482" customWidth="1"/>
    <col min="18" max="18" width="17.140625" style="477" customWidth="1"/>
    <col min="19" max="19" width="20.42578125" style="477" customWidth="1"/>
    <col min="20" max="20" width="15.140625" style="477" customWidth="1"/>
    <col min="21" max="21" width="9.7109375" style="478" customWidth="1"/>
    <col min="22" max="22" width="12" style="478" customWidth="1"/>
    <col min="23" max="23" width="9.7109375" style="477" customWidth="1"/>
    <col min="24" max="24" width="15" style="479" customWidth="1"/>
    <col min="25" max="25" width="44.42578125" style="477" customWidth="1"/>
    <col min="26" max="26" width="35.7109375" style="477" customWidth="1"/>
    <col min="27" max="27" width="44.42578125" style="477" customWidth="1"/>
    <col min="28" max="28" width="15" style="477" customWidth="1"/>
    <col min="29" max="29" width="16.42578125" style="477" customWidth="1"/>
    <col min="30" max="30" width="14.28515625" style="477" customWidth="1"/>
    <col min="31" max="31" width="14.42578125" style="477" customWidth="1"/>
    <col min="32" max="32" width="15.7109375" style="477" customWidth="1"/>
    <col min="33" max="33" width="34.42578125" style="477" customWidth="1"/>
    <col min="34" max="16384" width="9.140625" style="477"/>
  </cols>
  <sheetData>
    <row r="1" spans="1:33" s="475" customFormat="1" ht="45">
      <c r="A1" s="111" t="s">
        <v>113</v>
      </c>
      <c r="B1" s="111" t="s">
        <v>135</v>
      </c>
      <c r="C1" s="111" t="s">
        <v>4</v>
      </c>
      <c r="D1" s="111" t="s">
        <v>112</v>
      </c>
      <c r="E1" s="111" t="s">
        <v>136</v>
      </c>
      <c r="F1" s="111" t="s">
        <v>137</v>
      </c>
      <c r="G1" s="111" t="s">
        <v>133</v>
      </c>
      <c r="H1" s="111" t="s">
        <v>138</v>
      </c>
      <c r="I1" s="111" t="s">
        <v>139</v>
      </c>
      <c r="J1" s="111" t="s">
        <v>117</v>
      </c>
      <c r="K1" s="111" t="s">
        <v>118</v>
      </c>
      <c r="L1" s="111" t="s">
        <v>119</v>
      </c>
      <c r="M1" s="111" t="s">
        <v>140</v>
      </c>
      <c r="N1" s="111" t="s">
        <v>141</v>
      </c>
      <c r="O1" s="111" t="s">
        <v>142</v>
      </c>
      <c r="P1" s="111" t="s">
        <v>143</v>
      </c>
      <c r="Q1" s="115" t="s">
        <v>144</v>
      </c>
      <c r="R1" s="111" t="s">
        <v>146</v>
      </c>
      <c r="S1" s="111" t="s">
        <v>147</v>
      </c>
      <c r="T1" s="111" t="s">
        <v>148</v>
      </c>
      <c r="U1" s="111" t="s">
        <v>149</v>
      </c>
      <c r="V1" s="111" t="s">
        <v>150</v>
      </c>
      <c r="W1" s="111" t="s">
        <v>151</v>
      </c>
      <c r="X1" s="116" t="s">
        <v>152</v>
      </c>
      <c r="Y1" s="111" t="s">
        <v>153</v>
      </c>
      <c r="Z1" s="111" t="s">
        <v>156</v>
      </c>
      <c r="AA1" s="202" t="s">
        <v>154</v>
      </c>
      <c r="AB1" s="202" t="s">
        <v>160</v>
      </c>
      <c r="AC1" s="202" t="s">
        <v>155</v>
      </c>
      <c r="AD1" s="139" t="s">
        <v>157</v>
      </c>
      <c r="AE1" s="139" t="s">
        <v>6690</v>
      </c>
      <c r="AF1" s="139" t="s">
        <v>159</v>
      </c>
      <c r="AG1" s="111" t="s">
        <v>6601</v>
      </c>
    </row>
    <row r="2" spans="1:33" s="946" customFormat="1" ht="75">
      <c r="A2" s="315">
        <v>8001</v>
      </c>
      <c r="B2" s="315" t="s">
        <v>176</v>
      </c>
      <c r="C2" s="315" t="s">
        <v>4222</v>
      </c>
      <c r="D2" s="315" t="s">
        <v>2470</v>
      </c>
      <c r="E2" s="315" t="s">
        <v>166</v>
      </c>
      <c r="F2" s="316" t="s">
        <v>4223</v>
      </c>
      <c r="G2" s="316" t="s">
        <v>4224</v>
      </c>
      <c r="H2" s="493" t="s">
        <v>4225</v>
      </c>
      <c r="I2" s="316" t="s">
        <v>2474</v>
      </c>
      <c r="J2" s="316" t="s">
        <v>2475</v>
      </c>
      <c r="K2" s="315" t="s">
        <v>172</v>
      </c>
      <c r="L2" s="315" t="s">
        <v>5</v>
      </c>
      <c r="M2" s="315">
        <v>94804</v>
      </c>
      <c r="N2" s="315" t="s">
        <v>2476</v>
      </c>
      <c r="O2" s="317">
        <v>37.9208482060344</v>
      </c>
      <c r="P2" s="317">
        <v>-122.352250245024</v>
      </c>
      <c r="Q2" s="494">
        <v>30</v>
      </c>
      <c r="R2" s="316" t="s">
        <v>2470</v>
      </c>
      <c r="S2" s="316" t="s">
        <v>4226</v>
      </c>
      <c r="T2" s="316" t="s">
        <v>2475</v>
      </c>
      <c r="U2" s="315" t="s">
        <v>172</v>
      </c>
      <c r="V2" s="315" t="s">
        <v>5</v>
      </c>
      <c r="W2" s="316" t="s">
        <v>174</v>
      </c>
      <c r="X2" s="318">
        <v>44773</v>
      </c>
      <c r="Y2" s="316" t="s">
        <v>2477</v>
      </c>
      <c r="Z2" s="316" t="s">
        <v>4228</v>
      </c>
      <c r="AA2" s="316" t="s">
        <v>4227</v>
      </c>
      <c r="AB2" s="316"/>
      <c r="AC2" s="508">
        <f t="shared" ref="AC2:AC33" si="0">IF(LEN(TRIM(AA2))=0,0,LEN(TRIM(AA2))-LEN(SUBSTITUTE(AA2," ",""))+1)</f>
        <v>27</v>
      </c>
      <c r="AD2" s="316"/>
      <c r="AE2" s="316"/>
      <c r="AF2" s="316"/>
      <c r="AG2" s="998"/>
    </row>
    <row r="3" spans="1:33" s="946" customFormat="1" ht="128.25" customHeight="1">
      <c r="A3" s="494">
        <v>8002</v>
      </c>
      <c r="B3" s="315" t="s">
        <v>176</v>
      </c>
      <c r="C3" s="315" t="s">
        <v>4222</v>
      </c>
      <c r="D3" s="316" t="s">
        <v>4229</v>
      </c>
      <c r="E3" s="315" t="s">
        <v>178</v>
      </c>
      <c r="F3" s="316" t="s">
        <v>4230</v>
      </c>
      <c r="G3" s="316" t="s">
        <v>4231</v>
      </c>
      <c r="H3" s="316" t="s">
        <v>4232</v>
      </c>
      <c r="I3" s="316" t="s">
        <v>4233</v>
      </c>
      <c r="J3" s="316" t="s">
        <v>4035</v>
      </c>
      <c r="K3" s="315" t="s">
        <v>1365</v>
      </c>
      <c r="L3" s="315" t="s">
        <v>5</v>
      </c>
      <c r="M3" s="495" t="s">
        <v>4234</v>
      </c>
      <c r="N3" s="315" t="s">
        <v>4235</v>
      </c>
      <c r="O3" s="317">
        <v>40.560052492936201</v>
      </c>
      <c r="P3" s="317">
        <v>-75.579796602560705</v>
      </c>
      <c r="Q3" s="496"/>
      <c r="R3" s="316" t="s">
        <v>4229</v>
      </c>
      <c r="S3" s="316" t="s">
        <v>4232</v>
      </c>
      <c r="T3" s="316" t="s">
        <v>4035</v>
      </c>
      <c r="U3" s="315" t="s">
        <v>1365</v>
      </c>
      <c r="V3" s="315" t="s">
        <v>5</v>
      </c>
      <c r="W3" s="316" t="s">
        <v>174</v>
      </c>
      <c r="X3" s="318">
        <v>44801</v>
      </c>
      <c r="Y3" s="316" t="s">
        <v>4236</v>
      </c>
      <c r="Z3" s="316" t="s">
        <v>4238</v>
      </c>
      <c r="AA3" s="65" t="s">
        <v>4237</v>
      </c>
      <c r="AB3" s="316"/>
      <c r="AC3" s="508">
        <f t="shared" si="0"/>
        <v>26</v>
      </c>
      <c r="AD3" s="316"/>
      <c r="AE3" s="316"/>
      <c r="AF3" s="316">
        <f>IF(LEN(TRIM(AD3))=0,0,LEN(TRIM(AD3))-LEN(SUBSTITUTE(AD3," ",""))+1)</f>
        <v>0</v>
      </c>
      <c r="AG3" s="316"/>
    </row>
    <row r="4" spans="1:33" s="946" customFormat="1" ht="141" customHeight="1">
      <c r="A4" s="315">
        <v>8003</v>
      </c>
      <c r="B4" s="315" t="s">
        <v>176</v>
      </c>
      <c r="C4" s="315" t="s">
        <v>4222</v>
      </c>
      <c r="D4" s="316" t="s">
        <v>4239</v>
      </c>
      <c r="E4" s="315" t="s">
        <v>178</v>
      </c>
      <c r="F4" s="316" t="s">
        <v>4230</v>
      </c>
      <c r="G4" s="316" t="s">
        <v>4231</v>
      </c>
      <c r="H4" s="316" t="s">
        <v>4240</v>
      </c>
      <c r="I4" s="316" t="s">
        <v>4241</v>
      </c>
      <c r="J4" s="316" t="s">
        <v>4242</v>
      </c>
      <c r="K4" s="315" t="s">
        <v>1365</v>
      </c>
      <c r="L4" s="315" t="s">
        <v>5</v>
      </c>
      <c r="M4" s="495" t="s">
        <v>4243</v>
      </c>
      <c r="N4" s="315" t="s">
        <v>4244</v>
      </c>
      <c r="O4" s="317">
        <v>40.041998883512399</v>
      </c>
      <c r="P4" s="317">
        <v>-75.360717052294206</v>
      </c>
      <c r="Q4" s="496"/>
      <c r="R4" s="316" t="s">
        <v>4245</v>
      </c>
      <c r="S4" s="316" t="s">
        <v>4246</v>
      </c>
      <c r="T4" s="316" t="s">
        <v>4247</v>
      </c>
      <c r="U4" s="315" t="s">
        <v>4248</v>
      </c>
      <c r="V4" s="315" t="s">
        <v>2218</v>
      </c>
      <c r="W4" s="319" t="s">
        <v>174</v>
      </c>
      <c r="X4" s="497">
        <v>44773</v>
      </c>
      <c r="Y4" s="316" t="s">
        <v>4249</v>
      </c>
      <c r="Z4" s="498" t="s">
        <v>4251</v>
      </c>
      <c r="AA4" s="316" t="s">
        <v>4250</v>
      </c>
      <c r="AB4" s="316"/>
      <c r="AC4" s="508">
        <f t="shared" si="0"/>
        <v>24</v>
      </c>
      <c r="AD4" s="316"/>
      <c r="AE4" s="316"/>
      <c r="AF4" s="316"/>
      <c r="AG4" s="316"/>
    </row>
    <row r="5" spans="1:33" s="947" customFormat="1" ht="75">
      <c r="A5" s="494">
        <v>8004</v>
      </c>
      <c r="B5" s="487" t="s">
        <v>176</v>
      </c>
      <c r="C5" s="487" t="s">
        <v>4222</v>
      </c>
      <c r="D5" s="486" t="s">
        <v>4252</v>
      </c>
      <c r="E5" s="487" t="s">
        <v>178</v>
      </c>
      <c r="F5" s="486" t="s">
        <v>4253</v>
      </c>
      <c r="G5" s="486" t="s">
        <v>4254</v>
      </c>
      <c r="H5" s="488" t="s">
        <v>4255</v>
      </c>
      <c r="I5" s="486" t="s">
        <v>4256</v>
      </c>
      <c r="J5" s="486" t="s">
        <v>4257</v>
      </c>
      <c r="K5" s="487" t="s">
        <v>1365</v>
      </c>
      <c r="L5" s="487" t="s">
        <v>5</v>
      </c>
      <c r="M5" s="487">
        <v>19032</v>
      </c>
      <c r="N5" s="758" t="s">
        <v>4258</v>
      </c>
      <c r="O5" s="499">
        <v>39.889790100571801</v>
      </c>
      <c r="P5" s="499">
        <v>-75.277602002345702</v>
      </c>
      <c r="Q5" s="500">
        <v>2</v>
      </c>
      <c r="R5" s="486" t="s">
        <v>4252</v>
      </c>
      <c r="S5" s="486" t="s">
        <v>4255</v>
      </c>
      <c r="T5" s="486" t="s">
        <v>4259</v>
      </c>
      <c r="U5" s="487" t="s">
        <v>1365</v>
      </c>
      <c r="V5" s="487" t="s">
        <v>5</v>
      </c>
      <c r="W5" s="543" t="s">
        <v>776</v>
      </c>
      <c r="X5" s="759">
        <v>45324</v>
      </c>
      <c r="Y5" s="486" t="s">
        <v>4260</v>
      </c>
      <c r="Z5" s="486"/>
      <c r="AA5" s="486" t="s">
        <v>4261</v>
      </c>
      <c r="AB5" s="486"/>
      <c r="AC5" s="509">
        <f t="shared" si="0"/>
        <v>25</v>
      </c>
      <c r="AD5" s="486" t="s">
        <v>4262</v>
      </c>
      <c r="AE5" s="488" t="s">
        <v>4263</v>
      </c>
      <c r="AF5" s="486" t="s">
        <v>4258</v>
      </c>
      <c r="AG5" s="486"/>
    </row>
    <row r="6" spans="1:33" s="767" customFormat="1" ht="75">
      <c r="A6" s="315">
        <v>8005</v>
      </c>
      <c r="B6" s="760" t="s">
        <v>176</v>
      </c>
      <c r="C6" s="760" t="s">
        <v>7</v>
      </c>
      <c r="D6" s="761" t="s">
        <v>7737</v>
      </c>
      <c r="E6" s="760" t="s">
        <v>178</v>
      </c>
      <c r="F6" s="760" t="s">
        <v>4435</v>
      </c>
      <c r="G6" s="761" t="s">
        <v>7738</v>
      </c>
      <c r="H6" s="762" t="s">
        <v>7739</v>
      </c>
      <c r="I6" s="761" t="s">
        <v>7740</v>
      </c>
      <c r="J6" s="761" t="s">
        <v>7741</v>
      </c>
      <c r="K6" s="760" t="s">
        <v>771</v>
      </c>
      <c r="L6" s="760" t="s">
        <v>5</v>
      </c>
      <c r="M6" s="760">
        <v>75165</v>
      </c>
      <c r="N6" s="760" t="s">
        <v>7742</v>
      </c>
      <c r="O6" s="763">
        <v>32.468087525709301</v>
      </c>
      <c r="P6" s="763">
        <v>-96.837810461362196</v>
      </c>
      <c r="Q6" s="764">
        <v>200</v>
      </c>
      <c r="R6" s="761" t="s">
        <v>7737</v>
      </c>
      <c r="S6" s="762" t="s">
        <v>7739</v>
      </c>
      <c r="T6" s="761" t="s">
        <v>7741</v>
      </c>
      <c r="U6" s="760" t="s">
        <v>771</v>
      </c>
      <c r="V6" s="760" t="s">
        <v>5</v>
      </c>
      <c r="W6" s="761" t="s">
        <v>6608</v>
      </c>
      <c r="X6" s="765" t="s">
        <v>7743</v>
      </c>
      <c r="Y6" s="762" t="s">
        <v>7739</v>
      </c>
      <c r="Z6" s="761"/>
      <c r="AA6" s="761" t="s">
        <v>7744</v>
      </c>
      <c r="AB6" s="761"/>
      <c r="AC6" s="766">
        <f t="shared" si="0"/>
        <v>25</v>
      </c>
      <c r="AD6" s="761"/>
      <c r="AE6" s="761"/>
      <c r="AF6" s="761">
        <f>IF(LEN(TRIM(AD6))=0,0,LEN(TRIM(AD6))-LEN(SUBSTITUTE(AD6," ",""))+1)</f>
        <v>0</v>
      </c>
      <c r="AG6" s="474"/>
    </row>
    <row r="7" spans="1:33" s="767" customFormat="1" ht="220.7" customHeight="1">
      <c r="A7" s="494">
        <v>8006</v>
      </c>
      <c r="B7" s="491" t="s">
        <v>176</v>
      </c>
      <c r="C7" s="491" t="s">
        <v>4222</v>
      </c>
      <c r="D7" s="474" t="s">
        <v>4264</v>
      </c>
      <c r="E7" s="491" t="s">
        <v>178</v>
      </c>
      <c r="F7" s="474" t="s">
        <v>4223</v>
      </c>
      <c r="G7" s="474" t="s">
        <v>4265</v>
      </c>
      <c r="H7" s="474" t="s">
        <v>4266</v>
      </c>
      <c r="I7" s="474" t="s">
        <v>4267</v>
      </c>
      <c r="J7" s="474" t="s">
        <v>1470</v>
      </c>
      <c r="K7" s="491" t="s">
        <v>444</v>
      </c>
      <c r="L7" s="491" t="s">
        <v>5</v>
      </c>
      <c r="M7" s="491">
        <v>48108</v>
      </c>
      <c r="N7" s="491" t="s">
        <v>4268</v>
      </c>
      <c r="O7" s="689">
        <v>44.31</v>
      </c>
      <c r="P7" s="689">
        <v>-85.6</v>
      </c>
      <c r="Q7" s="747">
        <v>200</v>
      </c>
      <c r="R7" s="474" t="s">
        <v>4269</v>
      </c>
      <c r="S7" s="474" t="s">
        <v>4266</v>
      </c>
      <c r="T7" s="474" t="s">
        <v>1470</v>
      </c>
      <c r="U7" s="491" t="s">
        <v>444</v>
      </c>
      <c r="V7" s="491" t="s">
        <v>5</v>
      </c>
      <c r="W7" s="474" t="s">
        <v>776</v>
      </c>
      <c r="X7" s="690">
        <v>45299</v>
      </c>
      <c r="Y7" s="474" t="s">
        <v>4270</v>
      </c>
      <c r="Z7" s="474"/>
      <c r="AA7" s="474" t="s">
        <v>4271</v>
      </c>
      <c r="AB7" s="474"/>
      <c r="AC7" s="748">
        <f t="shared" si="0"/>
        <v>23</v>
      </c>
      <c r="AD7" s="474"/>
      <c r="AE7" s="474"/>
      <c r="AF7" s="474"/>
      <c r="AG7" s="474"/>
    </row>
    <row r="8" spans="1:33" s="767" customFormat="1" ht="75">
      <c r="A8" s="315">
        <v>8007</v>
      </c>
      <c r="B8" s="491" t="s">
        <v>176</v>
      </c>
      <c r="C8" s="491" t="s">
        <v>4222</v>
      </c>
      <c r="D8" s="474" t="s">
        <v>2619</v>
      </c>
      <c r="E8" s="491" t="s">
        <v>178</v>
      </c>
      <c r="F8" s="491" t="s">
        <v>4272</v>
      </c>
      <c r="G8" s="474" t="s">
        <v>4273</v>
      </c>
      <c r="H8" s="768" t="s">
        <v>2621</v>
      </c>
      <c r="I8" s="474" t="s">
        <v>4274</v>
      </c>
      <c r="J8" s="474" t="s">
        <v>1748</v>
      </c>
      <c r="K8" s="491" t="s">
        <v>444</v>
      </c>
      <c r="L8" s="491" t="s">
        <v>5</v>
      </c>
      <c r="M8" s="491">
        <v>49423</v>
      </c>
      <c r="N8" s="491" t="s">
        <v>2623</v>
      </c>
      <c r="O8" s="689">
        <v>42.775484159999998</v>
      </c>
      <c r="P8" s="689">
        <v>-86.13</v>
      </c>
      <c r="Q8" s="747">
        <v>1080</v>
      </c>
      <c r="R8" s="474" t="s">
        <v>2619</v>
      </c>
      <c r="S8" s="682" t="s">
        <v>4275</v>
      </c>
      <c r="T8" s="474" t="s">
        <v>4276</v>
      </c>
      <c r="U8" s="491" t="s">
        <v>444</v>
      </c>
      <c r="V8" s="491" t="s">
        <v>5</v>
      </c>
      <c r="W8" s="474" t="s">
        <v>572</v>
      </c>
      <c r="X8" s="690">
        <v>45148</v>
      </c>
      <c r="Y8" s="474" t="s">
        <v>4277</v>
      </c>
      <c r="Z8" s="474" t="s">
        <v>4279</v>
      </c>
      <c r="AA8" s="474" t="s">
        <v>4278</v>
      </c>
      <c r="AB8" s="474"/>
      <c r="AC8" s="748">
        <f t="shared" si="0"/>
        <v>22</v>
      </c>
      <c r="AD8" s="474"/>
      <c r="AE8" s="474"/>
      <c r="AF8" s="474">
        <f>IF(LEN(TRIM(AD8))=0,0,LEN(TRIM(AD8))-LEN(SUBSTITUTE(AD8," ",""))+1)</f>
        <v>0</v>
      </c>
      <c r="AG8" s="474"/>
    </row>
    <row r="9" spans="1:33" s="767" customFormat="1" ht="60">
      <c r="A9" s="494">
        <v>8008</v>
      </c>
      <c r="B9" s="491" t="s">
        <v>176</v>
      </c>
      <c r="C9" s="491" t="s">
        <v>4222</v>
      </c>
      <c r="D9" s="474" t="s">
        <v>4280</v>
      </c>
      <c r="E9" s="491" t="s">
        <v>166</v>
      </c>
      <c r="F9" s="474" t="s">
        <v>4281</v>
      </c>
      <c r="G9" s="474" t="s">
        <v>4282</v>
      </c>
      <c r="H9" s="529" t="s">
        <v>4283</v>
      </c>
      <c r="I9" s="474" t="s">
        <v>3081</v>
      </c>
      <c r="J9" s="474" t="s">
        <v>3082</v>
      </c>
      <c r="K9" s="491" t="s">
        <v>756</v>
      </c>
      <c r="L9" s="491" t="s">
        <v>5</v>
      </c>
      <c r="M9" s="769" t="s">
        <v>4284</v>
      </c>
      <c r="N9" s="491" t="s">
        <v>4285</v>
      </c>
      <c r="O9" s="689">
        <v>42.6034605288663</v>
      </c>
      <c r="P9" s="689">
        <v>-71.282785015293101</v>
      </c>
      <c r="Q9" s="747">
        <v>151</v>
      </c>
      <c r="R9" s="474" t="s">
        <v>2080</v>
      </c>
      <c r="S9" s="529" t="s">
        <v>2076</v>
      </c>
      <c r="T9" s="474" t="s">
        <v>1004</v>
      </c>
      <c r="U9" s="491" t="s">
        <v>184</v>
      </c>
      <c r="V9" s="491" t="s">
        <v>5</v>
      </c>
      <c r="W9" s="491" t="s">
        <v>174</v>
      </c>
      <c r="X9" s="690">
        <v>44773</v>
      </c>
      <c r="Y9" s="474" t="s">
        <v>4286</v>
      </c>
      <c r="Z9" s="474"/>
      <c r="AA9" s="474" t="s">
        <v>4287</v>
      </c>
      <c r="AB9" s="474"/>
      <c r="AC9" s="748">
        <f t="shared" si="0"/>
        <v>24</v>
      </c>
      <c r="AD9" s="474"/>
      <c r="AE9" s="474"/>
      <c r="AF9" s="474"/>
      <c r="AG9" s="474"/>
    </row>
    <row r="10" spans="1:33" s="767" customFormat="1" ht="90">
      <c r="A10" s="315">
        <v>8009</v>
      </c>
      <c r="B10" s="491" t="s">
        <v>176</v>
      </c>
      <c r="C10" s="491" t="s">
        <v>4222</v>
      </c>
      <c r="D10" s="474" t="s">
        <v>4288</v>
      </c>
      <c r="E10" s="491" t="s">
        <v>166</v>
      </c>
      <c r="F10" s="491" t="s">
        <v>4289</v>
      </c>
      <c r="G10" s="474" t="s">
        <v>4290</v>
      </c>
      <c r="H10" s="528" t="s">
        <v>4291</v>
      </c>
      <c r="I10" s="474" t="s">
        <v>4292</v>
      </c>
      <c r="J10" s="474" t="s">
        <v>2192</v>
      </c>
      <c r="K10" s="491" t="s">
        <v>172</v>
      </c>
      <c r="L10" s="491" t="s">
        <v>5</v>
      </c>
      <c r="M10" s="491">
        <v>95129</v>
      </c>
      <c r="N10" s="491" t="s">
        <v>4293</v>
      </c>
      <c r="O10" s="689">
        <v>37.303168180602903</v>
      </c>
      <c r="P10" s="689">
        <v>-121.97923555766999</v>
      </c>
      <c r="Q10" s="747">
        <v>12</v>
      </c>
      <c r="R10" s="474" t="s">
        <v>4288</v>
      </c>
      <c r="S10" s="528" t="s">
        <v>4291</v>
      </c>
      <c r="T10" s="474" t="s">
        <v>2192</v>
      </c>
      <c r="U10" s="491" t="s">
        <v>172</v>
      </c>
      <c r="V10" s="491" t="s">
        <v>5</v>
      </c>
      <c r="W10" s="474" t="s">
        <v>318</v>
      </c>
      <c r="X10" s="690">
        <v>45432</v>
      </c>
      <c r="Y10" s="474" t="s">
        <v>4294</v>
      </c>
      <c r="Z10" s="474"/>
      <c r="AA10" s="474" t="s">
        <v>8183</v>
      </c>
      <c r="AB10" s="474" t="s">
        <v>319</v>
      </c>
      <c r="AC10" s="748">
        <f t="shared" si="0"/>
        <v>30</v>
      </c>
      <c r="AD10" s="474" t="s">
        <v>4296</v>
      </c>
      <c r="AE10" s="474" t="s">
        <v>4298</v>
      </c>
      <c r="AF10" s="474" t="s">
        <v>4297</v>
      </c>
      <c r="AG10" s="474"/>
    </row>
    <row r="11" spans="1:33" s="767" customFormat="1" ht="141" customHeight="1">
      <c r="A11" s="494">
        <v>8010</v>
      </c>
      <c r="B11" s="491" t="s">
        <v>176</v>
      </c>
      <c r="C11" s="491" t="s">
        <v>4222</v>
      </c>
      <c r="D11" s="474" t="s">
        <v>4299</v>
      </c>
      <c r="E11" s="491" t="s">
        <v>166</v>
      </c>
      <c r="F11" s="474" t="s">
        <v>4253</v>
      </c>
      <c r="G11" s="474" t="s">
        <v>4300</v>
      </c>
      <c r="H11" s="662" t="s">
        <v>4301</v>
      </c>
      <c r="I11" s="474" t="s">
        <v>4302</v>
      </c>
      <c r="J11" s="474" t="s">
        <v>4303</v>
      </c>
      <c r="K11" s="491" t="s">
        <v>172</v>
      </c>
      <c r="L11" s="491" t="s">
        <v>5</v>
      </c>
      <c r="M11" s="491">
        <v>94588</v>
      </c>
      <c r="N11" s="491" t="s">
        <v>4304</v>
      </c>
      <c r="O11" s="689">
        <v>37.686234861156201</v>
      </c>
      <c r="P11" s="689">
        <v>-121.87167694496399</v>
      </c>
      <c r="Q11" s="747">
        <v>23</v>
      </c>
      <c r="R11" s="474" t="s">
        <v>4299</v>
      </c>
      <c r="S11" s="529" t="s">
        <v>4301</v>
      </c>
      <c r="T11" s="474" t="s">
        <v>4303</v>
      </c>
      <c r="U11" s="491" t="s">
        <v>172</v>
      </c>
      <c r="V11" s="491" t="s">
        <v>5</v>
      </c>
      <c r="W11" s="491" t="s">
        <v>174</v>
      </c>
      <c r="X11" s="690">
        <v>44773</v>
      </c>
      <c r="Y11" s="474" t="s">
        <v>4305</v>
      </c>
      <c r="Z11" s="474"/>
      <c r="AA11" s="474" t="s">
        <v>4306</v>
      </c>
      <c r="AB11" s="474"/>
      <c r="AC11" s="748">
        <f t="shared" si="0"/>
        <v>22</v>
      </c>
      <c r="AD11" s="474"/>
      <c r="AE11" s="474"/>
      <c r="AF11" s="474"/>
      <c r="AG11" s="474"/>
    </row>
    <row r="12" spans="1:33" s="767" customFormat="1" ht="141" customHeight="1">
      <c r="A12" s="315">
        <v>8011</v>
      </c>
      <c r="B12" s="491" t="s">
        <v>176</v>
      </c>
      <c r="C12" s="491" t="s">
        <v>4222</v>
      </c>
      <c r="D12" s="474" t="s">
        <v>4307</v>
      </c>
      <c r="E12" s="491" t="s">
        <v>178</v>
      </c>
      <c r="F12" s="474" t="s">
        <v>4253</v>
      </c>
      <c r="G12" s="474" t="s">
        <v>4308</v>
      </c>
      <c r="H12" s="529" t="s">
        <v>4309</v>
      </c>
      <c r="I12" s="474" t="s">
        <v>4310</v>
      </c>
      <c r="J12" s="474" t="s">
        <v>4311</v>
      </c>
      <c r="K12" s="491" t="s">
        <v>825</v>
      </c>
      <c r="L12" s="491" t="s">
        <v>5</v>
      </c>
      <c r="M12" s="491">
        <v>47449</v>
      </c>
      <c r="N12" s="491" t="s">
        <v>4312</v>
      </c>
      <c r="O12" s="689">
        <v>38.904496165527</v>
      </c>
      <c r="P12" s="689">
        <v>-86.919273315232104</v>
      </c>
      <c r="Q12" s="747">
        <v>12</v>
      </c>
      <c r="R12" s="474" t="s">
        <v>4307</v>
      </c>
      <c r="S12" s="474" t="s">
        <v>4309</v>
      </c>
      <c r="T12" s="474" t="s">
        <v>4311</v>
      </c>
      <c r="U12" s="491" t="s">
        <v>825</v>
      </c>
      <c r="V12" s="491" t="s">
        <v>5</v>
      </c>
      <c r="W12" s="491" t="s">
        <v>174</v>
      </c>
      <c r="X12" s="690">
        <v>44773</v>
      </c>
      <c r="Y12" s="474" t="s">
        <v>4313</v>
      </c>
      <c r="Z12" s="474"/>
      <c r="AA12" s="474" t="s">
        <v>4314</v>
      </c>
      <c r="AB12" s="474"/>
      <c r="AC12" s="748">
        <f t="shared" si="0"/>
        <v>28</v>
      </c>
      <c r="AD12" s="474"/>
      <c r="AE12" s="474"/>
      <c r="AF12" s="474"/>
      <c r="AG12" s="474"/>
    </row>
    <row r="13" spans="1:33" s="767" customFormat="1" ht="75">
      <c r="A13" s="494">
        <v>8012</v>
      </c>
      <c r="B13" s="491" t="s">
        <v>176</v>
      </c>
      <c r="C13" s="491" t="s">
        <v>4222</v>
      </c>
      <c r="D13" s="474" t="s">
        <v>4315</v>
      </c>
      <c r="E13" s="491" t="s">
        <v>166</v>
      </c>
      <c r="F13" s="474" t="s">
        <v>4223</v>
      </c>
      <c r="G13" s="474" t="s">
        <v>4316</v>
      </c>
      <c r="H13" s="529" t="s">
        <v>4317</v>
      </c>
      <c r="I13" s="597" t="s">
        <v>4318</v>
      </c>
      <c r="J13" s="474" t="s">
        <v>4319</v>
      </c>
      <c r="K13" s="491" t="s">
        <v>172</v>
      </c>
      <c r="L13" s="491" t="s">
        <v>5</v>
      </c>
      <c r="M13" s="491">
        <v>95662</v>
      </c>
      <c r="N13" s="491" t="s">
        <v>4320</v>
      </c>
      <c r="O13" s="689">
        <v>38.672468377398197</v>
      </c>
      <c r="P13" s="689">
        <v>-121.41509570033</v>
      </c>
      <c r="Q13" s="687">
        <v>30</v>
      </c>
      <c r="R13" s="474" t="s">
        <v>4315</v>
      </c>
      <c r="S13" s="491" t="s">
        <v>4317</v>
      </c>
      <c r="T13" s="597" t="s">
        <v>4321</v>
      </c>
      <c r="U13" s="491" t="s">
        <v>172</v>
      </c>
      <c r="V13" s="491" t="s">
        <v>5</v>
      </c>
      <c r="W13" s="491" t="s">
        <v>174</v>
      </c>
      <c r="X13" s="690">
        <v>44437</v>
      </c>
      <c r="Y13" s="474" t="s">
        <v>4322</v>
      </c>
      <c r="Z13" s="474" t="s">
        <v>4324</v>
      </c>
      <c r="AA13" s="474" t="s">
        <v>4323</v>
      </c>
      <c r="AB13" s="474" t="s">
        <v>4325</v>
      </c>
      <c r="AC13" s="748">
        <f t="shared" si="0"/>
        <v>19</v>
      </c>
      <c r="AD13" s="474"/>
      <c r="AE13" s="474"/>
      <c r="AF13" s="474"/>
      <c r="AG13" s="474"/>
    </row>
    <row r="14" spans="1:33" s="767" customFormat="1" ht="75">
      <c r="A14" s="315">
        <v>8013</v>
      </c>
      <c r="B14" s="491" t="s">
        <v>201</v>
      </c>
      <c r="C14" s="491" t="s">
        <v>4222</v>
      </c>
      <c r="D14" s="474" t="s">
        <v>4326</v>
      </c>
      <c r="E14" s="491" t="s">
        <v>178</v>
      </c>
      <c r="F14" s="491" t="s">
        <v>4327</v>
      </c>
      <c r="G14" s="474" t="s">
        <v>4328</v>
      </c>
      <c r="H14" s="474" t="s">
        <v>4329</v>
      </c>
      <c r="I14" s="474" t="s">
        <v>4330</v>
      </c>
      <c r="J14" s="474" t="s">
        <v>4331</v>
      </c>
      <c r="K14" s="491" t="s">
        <v>1713</v>
      </c>
      <c r="L14" s="491" t="s">
        <v>5</v>
      </c>
      <c r="M14" s="491">
        <v>20190</v>
      </c>
      <c r="N14" s="491" t="s">
        <v>4332</v>
      </c>
      <c r="O14" s="689">
        <v>38.954595620119598</v>
      </c>
      <c r="P14" s="689">
        <v>-77.357477390399893</v>
      </c>
      <c r="Q14" s="747"/>
      <c r="R14" s="474" t="s">
        <v>4326</v>
      </c>
      <c r="S14" s="529" t="s">
        <v>4329</v>
      </c>
      <c r="T14" s="474" t="s">
        <v>4331</v>
      </c>
      <c r="U14" s="491" t="s">
        <v>1713</v>
      </c>
      <c r="V14" s="491" t="s">
        <v>5</v>
      </c>
      <c r="W14" s="474" t="s">
        <v>174</v>
      </c>
      <c r="X14" s="690">
        <v>45289</v>
      </c>
      <c r="Y14" s="474" t="s">
        <v>4333</v>
      </c>
      <c r="Z14" s="474" t="s">
        <v>4335</v>
      </c>
      <c r="AA14" s="474" t="s">
        <v>4334</v>
      </c>
      <c r="AB14" s="474"/>
      <c r="AC14" s="748">
        <f t="shared" si="0"/>
        <v>24</v>
      </c>
      <c r="AD14" s="474"/>
      <c r="AE14" s="474"/>
      <c r="AF14" s="474"/>
      <c r="AG14" s="474"/>
    </row>
    <row r="15" spans="1:33" s="767" customFormat="1" ht="90">
      <c r="A15" s="494">
        <v>8014</v>
      </c>
      <c r="B15" s="491" t="s">
        <v>176</v>
      </c>
      <c r="C15" s="491" t="s">
        <v>4222</v>
      </c>
      <c r="D15" s="474" t="s">
        <v>4336</v>
      </c>
      <c r="E15" s="491" t="s">
        <v>166</v>
      </c>
      <c r="F15" s="474" t="s">
        <v>4223</v>
      </c>
      <c r="G15" s="474" t="s">
        <v>4337</v>
      </c>
      <c r="H15" s="529" t="s">
        <v>4338</v>
      </c>
      <c r="I15" s="474" t="s">
        <v>4339</v>
      </c>
      <c r="J15" s="474" t="s">
        <v>4340</v>
      </c>
      <c r="K15" s="491" t="s">
        <v>756</v>
      </c>
      <c r="L15" s="491" t="s">
        <v>5</v>
      </c>
      <c r="M15" s="769" t="s">
        <v>4341</v>
      </c>
      <c r="N15" s="491" t="s">
        <v>4342</v>
      </c>
      <c r="O15" s="689">
        <v>42.624526677729399</v>
      </c>
      <c r="P15" s="689">
        <v>-71.351287744907594</v>
      </c>
      <c r="Q15" s="747">
        <v>6</v>
      </c>
      <c r="R15" s="474" t="s">
        <v>4336</v>
      </c>
      <c r="S15" s="474" t="s">
        <v>4343</v>
      </c>
      <c r="T15" s="474" t="s">
        <v>4340</v>
      </c>
      <c r="U15" s="491" t="s">
        <v>756</v>
      </c>
      <c r="V15" s="491" t="s">
        <v>5</v>
      </c>
      <c r="W15" s="491" t="s">
        <v>174</v>
      </c>
      <c r="X15" s="690">
        <v>44773</v>
      </c>
      <c r="Y15" s="474" t="s">
        <v>4344</v>
      </c>
      <c r="Z15" s="474" t="s">
        <v>4346</v>
      </c>
      <c r="AA15" s="474" t="s">
        <v>4345</v>
      </c>
      <c r="AB15" s="529" t="s">
        <v>4347</v>
      </c>
      <c r="AC15" s="748">
        <f t="shared" si="0"/>
        <v>19</v>
      </c>
      <c r="AD15" s="474"/>
      <c r="AE15" s="474"/>
      <c r="AF15" s="474"/>
      <c r="AG15" s="474"/>
    </row>
    <row r="16" spans="1:33" s="767" customFormat="1" ht="90">
      <c r="A16" s="315">
        <v>8015</v>
      </c>
      <c r="B16" s="491" t="s">
        <v>176</v>
      </c>
      <c r="C16" s="491" t="s">
        <v>4222</v>
      </c>
      <c r="D16" s="474" t="s">
        <v>3591</v>
      </c>
      <c r="E16" s="491" t="s">
        <v>178</v>
      </c>
      <c r="F16" s="474" t="s">
        <v>4348</v>
      </c>
      <c r="G16" s="474" t="s">
        <v>4349</v>
      </c>
      <c r="H16" s="474" t="s">
        <v>3592</v>
      </c>
      <c r="I16" s="474" t="s">
        <v>3593</v>
      </c>
      <c r="J16" s="474" t="s">
        <v>499</v>
      </c>
      <c r="K16" s="491" t="s">
        <v>495</v>
      </c>
      <c r="L16" s="491" t="s">
        <v>5</v>
      </c>
      <c r="M16" s="491">
        <v>63123</v>
      </c>
      <c r="N16" s="491" t="s">
        <v>3594</v>
      </c>
      <c r="O16" s="689">
        <v>38.525190795696098</v>
      </c>
      <c r="P16" s="689">
        <v>-90.332894315494698</v>
      </c>
      <c r="Q16" s="747">
        <v>92</v>
      </c>
      <c r="R16" s="474" t="s">
        <v>3595</v>
      </c>
      <c r="S16" s="474" t="s">
        <v>3596</v>
      </c>
      <c r="T16" s="474" t="s">
        <v>3597</v>
      </c>
      <c r="U16" s="491" t="s">
        <v>3598</v>
      </c>
      <c r="V16" s="491" t="s">
        <v>3599</v>
      </c>
      <c r="W16" s="491" t="s">
        <v>174</v>
      </c>
      <c r="X16" s="690">
        <v>44773</v>
      </c>
      <c r="Y16" s="474" t="s">
        <v>3600</v>
      </c>
      <c r="Z16" s="474" t="s">
        <v>4350</v>
      </c>
      <c r="AA16" s="474" t="s">
        <v>3601</v>
      </c>
      <c r="AB16" s="529" t="s">
        <v>3602</v>
      </c>
      <c r="AC16" s="748">
        <f t="shared" si="0"/>
        <v>24</v>
      </c>
      <c r="AD16" s="474"/>
      <c r="AE16" s="474"/>
      <c r="AF16" s="474"/>
      <c r="AG16" s="474"/>
    </row>
    <row r="17" spans="1:33" s="767" customFormat="1" ht="90">
      <c r="A17" s="494">
        <v>8016</v>
      </c>
      <c r="B17" s="491" t="s">
        <v>176</v>
      </c>
      <c r="C17" s="491" t="s">
        <v>4222</v>
      </c>
      <c r="D17" s="474" t="s">
        <v>4351</v>
      </c>
      <c r="E17" s="491" t="s">
        <v>166</v>
      </c>
      <c r="F17" s="474" t="s">
        <v>4327</v>
      </c>
      <c r="G17" s="474" t="s">
        <v>4352</v>
      </c>
      <c r="H17" s="474" t="s">
        <v>4353</v>
      </c>
      <c r="I17" s="474" t="s">
        <v>4354</v>
      </c>
      <c r="J17" s="474" t="s">
        <v>4355</v>
      </c>
      <c r="K17" s="491" t="s">
        <v>2158</v>
      </c>
      <c r="L17" s="491" t="s">
        <v>5</v>
      </c>
      <c r="M17" s="491">
        <v>66211</v>
      </c>
      <c r="N17" s="491" t="s">
        <v>4356</v>
      </c>
      <c r="O17" s="689">
        <v>38.924750348169802</v>
      </c>
      <c r="P17" s="689">
        <v>-94.655602872037704</v>
      </c>
      <c r="Q17" s="747"/>
      <c r="R17" s="474"/>
      <c r="S17" s="474" t="s">
        <v>4353</v>
      </c>
      <c r="T17" s="474" t="s">
        <v>4355</v>
      </c>
      <c r="U17" s="491" t="s">
        <v>2158</v>
      </c>
      <c r="V17" s="491" t="s">
        <v>5</v>
      </c>
      <c r="W17" s="491" t="s">
        <v>174</v>
      </c>
      <c r="X17" s="690">
        <v>44434</v>
      </c>
      <c r="Y17" s="474" t="s">
        <v>4357</v>
      </c>
      <c r="Z17" s="474"/>
      <c r="AA17" s="474" t="s">
        <v>4358</v>
      </c>
      <c r="AB17" s="474" t="s">
        <v>4359</v>
      </c>
      <c r="AC17" s="748">
        <f t="shared" si="0"/>
        <v>21</v>
      </c>
      <c r="AD17" s="474"/>
      <c r="AE17" s="474"/>
      <c r="AF17" s="474"/>
      <c r="AG17" s="474"/>
    </row>
    <row r="18" spans="1:33" s="767" customFormat="1" ht="90">
      <c r="A18" s="315">
        <v>8017</v>
      </c>
      <c r="B18" s="491" t="s">
        <v>176</v>
      </c>
      <c r="C18" s="491" t="s">
        <v>4222</v>
      </c>
      <c r="D18" s="474" t="s">
        <v>4360</v>
      </c>
      <c r="E18" s="491" t="s">
        <v>178</v>
      </c>
      <c r="F18" s="474" t="s">
        <v>4253</v>
      </c>
      <c r="G18" s="474" t="s">
        <v>4361</v>
      </c>
      <c r="H18" s="474" t="s">
        <v>4362</v>
      </c>
      <c r="I18" s="597" t="s">
        <v>4363</v>
      </c>
      <c r="J18" s="474" t="s">
        <v>4364</v>
      </c>
      <c r="K18" s="491" t="s">
        <v>4365</v>
      </c>
      <c r="L18" s="491" t="s">
        <v>5</v>
      </c>
      <c r="M18" s="769" t="s">
        <v>4366</v>
      </c>
      <c r="N18" s="491" t="s">
        <v>4367</v>
      </c>
      <c r="O18" s="689">
        <v>38.902977712612802</v>
      </c>
      <c r="P18" s="689">
        <v>-77.037826003594901</v>
      </c>
      <c r="Q18" s="747">
        <v>5</v>
      </c>
      <c r="R18" s="597" t="s">
        <v>4368</v>
      </c>
      <c r="S18" s="597" t="s">
        <v>4362</v>
      </c>
      <c r="T18" s="597" t="s">
        <v>4052</v>
      </c>
      <c r="U18" s="491" t="s">
        <v>829</v>
      </c>
      <c r="V18" s="491" t="s">
        <v>4052</v>
      </c>
      <c r="W18" s="491" t="s">
        <v>174</v>
      </c>
      <c r="X18" s="690">
        <v>44781</v>
      </c>
      <c r="Y18" s="597" t="s">
        <v>4369</v>
      </c>
      <c r="Z18" s="597" t="s">
        <v>4371</v>
      </c>
      <c r="AA18" s="474" t="s">
        <v>4370</v>
      </c>
      <c r="AB18" s="474" t="s">
        <v>4362</v>
      </c>
      <c r="AC18" s="748">
        <f t="shared" si="0"/>
        <v>26</v>
      </c>
      <c r="AD18" s="474"/>
      <c r="AE18" s="474"/>
      <c r="AF18" s="474"/>
      <c r="AG18" s="474"/>
    </row>
    <row r="19" spans="1:33" s="767" customFormat="1" ht="165">
      <c r="A19" s="494">
        <v>8018</v>
      </c>
      <c r="B19" s="775" t="s">
        <v>176</v>
      </c>
      <c r="C19" s="775" t="s">
        <v>7</v>
      </c>
      <c r="D19" s="800" t="s">
        <v>5888</v>
      </c>
      <c r="E19" s="775" t="s">
        <v>166</v>
      </c>
      <c r="F19" s="797" t="s">
        <v>5889</v>
      </c>
      <c r="G19" s="797" t="s">
        <v>5890</v>
      </c>
      <c r="H19" s="271" t="s">
        <v>5891</v>
      </c>
      <c r="I19" s="775" t="s">
        <v>5892</v>
      </c>
      <c r="J19" s="775" t="s">
        <v>1147</v>
      </c>
      <c r="K19" s="775" t="s">
        <v>949</v>
      </c>
      <c r="L19" s="775" t="s">
        <v>5</v>
      </c>
      <c r="M19" s="807">
        <v>44481</v>
      </c>
      <c r="N19" s="775" t="s">
        <v>5893</v>
      </c>
      <c r="O19" s="775">
        <v>41.236030200000002</v>
      </c>
      <c r="P19" s="775">
        <v>-80.818541199999999</v>
      </c>
      <c r="Q19" s="775">
        <v>10</v>
      </c>
      <c r="R19" s="797" t="s">
        <v>5894</v>
      </c>
      <c r="S19" s="271" t="s">
        <v>5891</v>
      </c>
      <c r="T19" s="775" t="s">
        <v>5895</v>
      </c>
      <c r="U19" s="775" t="s">
        <v>949</v>
      </c>
      <c r="V19" s="775" t="s">
        <v>4095</v>
      </c>
      <c r="W19" s="775" t="s">
        <v>8245</v>
      </c>
      <c r="X19" s="799">
        <v>45597</v>
      </c>
      <c r="Y19" s="271" t="s">
        <v>5891</v>
      </c>
      <c r="Z19" s="775"/>
      <c r="AA19" s="800" t="s">
        <v>5896</v>
      </c>
      <c r="AB19" s="775"/>
      <c r="AC19" s="775">
        <f t="shared" si="0"/>
        <v>24</v>
      </c>
      <c r="AD19" s="388"/>
      <c r="AE19" s="797" t="s">
        <v>5897</v>
      </c>
      <c r="AF19" s="388"/>
      <c r="AG19" s="388"/>
    </row>
    <row r="20" spans="1:33" s="767" customFormat="1" ht="105">
      <c r="A20" s="315">
        <v>8019</v>
      </c>
      <c r="B20" s="491" t="s">
        <v>176</v>
      </c>
      <c r="C20" s="491" t="s">
        <v>4222</v>
      </c>
      <c r="D20" s="474" t="s">
        <v>4372</v>
      </c>
      <c r="E20" s="491" t="s">
        <v>178</v>
      </c>
      <c r="F20" s="474" t="s">
        <v>4348</v>
      </c>
      <c r="G20" s="474" t="s">
        <v>8477</v>
      </c>
      <c r="H20" s="474" t="s">
        <v>4373</v>
      </c>
      <c r="I20" s="474" t="s">
        <v>4374</v>
      </c>
      <c r="J20" s="474" t="s">
        <v>4375</v>
      </c>
      <c r="K20" s="491" t="s">
        <v>3255</v>
      </c>
      <c r="L20" s="491" t="s">
        <v>5</v>
      </c>
      <c r="M20" s="770" t="s">
        <v>4376</v>
      </c>
      <c r="N20" s="491" t="s">
        <v>4377</v>
      </c>
      <c r="O20" s="689">
        <v>43.076463425855103</v>
      </c>
      <c r="P20" s="689">
        <v>-70.801081887217606</v>
      </c>
      <c r="Q20" s="747">
        <v>98</v>
      </c>
      <c r="R20" s="474" t="s">
        <v>4378</v>
      </c>
      <c r="S20" s="474" t="s">
        <v>4379</v>
      </c>
      <c r="T20" s="474" t="s">
        <v>4380</v>
      </c>
      <c r="U20" s="491" t="s">
        <v>1704</v>
      </c>
      <c r="V20" s="491" t="s">
        <v>940</v>
      </c>
      <c r="W20" s="491" t="s">
        <v>174</v>
      </c>
      <c r="X20" s="690">
        <v>44773</v>
      </c>
      <c r="Y20" s="474" t="s">
        <v>4381</v>
      </c>
      <c r="Z20" s="474"/>
      <c r="AA20" s="474" t="s">
        <v>4382</v>
      </c>
      <c r="AB20" s="474" t="s">
        <v>4383</v>
      </c>
      <c r="AC20" s="748">
        <f t="shared" si="0"/>
        <v>25</v>
      </c>
      <c r="AD20" s="474"/>
      <c r="AE20" s="474"/>
      <c r="AF20" s="474"/>
      <c r="AG20" s="474"/>
    </row>
    <row r="21" spans="1:33" s="767" customFormat="1" ht="165">
      <c r="A21" s="494">
        <v>8020</v>
      </c>
      <c r="B21" s="491" t="s">
        <v>176</v>
      </c>
      <c r="C21" s="491" t="s">
        <v>4222</v>
      </c>
      <c r="D21" s="474" t="s">
        <v>3622</v>
      </c>
      <c r="E21" s="491" t="s">
        <v>178</v>
      </c>
      <c r="F21" s="474" t="s">
        <v>4348</v>
      </c>
      <c r="G21" s="474" t="s">
        <v>4384</v>
      </c>
      <c r="H21" s="474" t="s">
        <v>3625</v>
      </c>
      <c r="I21" s="474" t="s">
        <v>3636</v>
      </c>
      <c r="J21" s="474" t="s">
        <v>1712</v>
      </c>
      <c r="K21" s="491" t="s">
        <v>1713</v>
      </c>
      <c r="L21" s="491" t="s">
        <v>5</v>
      </c>
      <c r="M21" s="698">
        <v>23452</v>
      </c>
      <c r="N21" s="491" t="s">
        <v>3637</v>
      </c>
      <c r="O21" s="689">
        <v>36.827109434501097</v>
      </c>
      <c r="P21" s="689">
        <v>-76.064242989169301</v>
      </c>
      <c r="Q21" s="769" t="s">
        <v>9154</v>
      </c>
      <c r="R21" s="474" t="s">
        <v>3622</v>
      </c>
      <c r="S21" s="474" t="s">
        <v>3625</v>
      </c>
      <c r="T21" s="474" t="s">
        <v>3628</v>
      </c>
      <c r="U21" s="491" t="s">
        <v>3629</v>
      </c>
      <c r="V21" s="491" t="s">
        <v>940</v>
      </c>
      <c r="W21" s="491" t="s">
        <v>174</v>
      </c>
      <c r="X21" s="690">
        <v>44426</v>
      </c>
      <c r="Y21" s="474" t="s">
        <v>319</v>
      </c>
      <c r="Z21" s="474"/>
      <c r="AA21" s="474" t="s">
        <v>3630</v>
      </c>
      <c r="AB21" s="474" t="s">
        <v>3631</v>
      </c>
      <c r="AC21" s="748">
        <f t="shared" si="0"/>
        <v>21</v>
      </c>
      <c r="AD21" s="474"/>
      <c r="AE21" s="474"/>
      <c r="AF21" s="474"/>
      <c r="AG21" s="474"/>
    </row>
    <row r="22" spans="1:33" s="767" customFormat="1" ht="165">
      <c r="A22" s="315">
        <v>8021</v>
      </c>
      <c r="B22" s="491" t="s">
        <v>176</v>
      </c>
      <c r="C22" s="491" t="s">
        <v>4222</v>
      </c>
      <c r="D22" s="474" t="s">
        <v>3622</v>
      </c>
      <c r="E22" s="491" t="s">
        <v>178</v>
      </c>
      <c r="F22" s="474" t="s">
        <v>4348</v>
      </c>
      <c r="G22" s="474" t="s">
        <v>4384</v>
      </c>
      <c r="H22" s="474" t="s">
        <v>3625</v>
      </c>
      <c r="I22" s="474" t="s">
        <v>3626</v>
      </c>
      <c r="J22" s="474" t="s">
        <v>1456</v>
      </c>
      <c r="K22" s="491" t="s">
        <v>771</v>
      </c>
      <c r="L22" s="491" t="s">
        <v>5</v>
      </c>
      <c r="M22" s="698">
        <v>78753</v>
      </c>
      <c r="N22" s="491" t="s">
        <v>3627</v>
      </c>
      <c r="O22" s="689">
        <v>30.412513791364301</v>
      </c>
      <c r="P22" s="689">
        <v>-97.645902029821002</v>
      </c>
      <c r="Q22" s="747">
        <v>150</v>
      </c>
      <c r="R22" s="474" t="s">
        <v>3622</v>
      </c>
      <c r="S22" s="474" t="s">
        <v>3625</v>
      </c>
      <c r="T22" s="474" t="s">
        <v>3628</v>
      </c>
      <c r="U22" s="491" t="s">
        <v>3629</v>
      </c>
      <c r="V22" s="491" t="s">
        <v>940</v>
      </c>
      <c r="W22" s="491" t="s">
        <v>174</v>
      </c>
      <c r="X22" s="690">
        <v>44430</v>
      </c>
      <c r="Y22" s="474" t="s">
        <v>319</v>
      </c>
      <c r="Z22" s="694"/>
      <c r="AA22" s="474" t="s">
        <v>3630</v>
      </c>
      <c r="AB22" s="474" t="s">
        <v>3631</v>
      </c>
      <c r="AC22" s="748">
        <f t="shared" si="0"/>
        <v>21</v>
      </c>
      <c r="AD22" s="474"/>
      <c r="AE22" s="474"/>
      <c r="AF22" s="474"/>
      <c r="AG22" s="474"/>
    </row>
    <row r="23" spans="1:33" s="767" customFormat="1" ht="165">
      <c r="A23" s="494">
        <v>8022</v>
      </c>
      <c r="B23" s="491" t="s">
        <v>176</v>
      </c>
      <c r="C23" s="491" t="s">
        <v>4222</v>
      </c>
      <c r="D23" s="474" t="s">
        <v>3622</v>
      </c>
      <c r="E23" s="491" t="s">
        <v>178</v>
      </c>
      <c r="F23" s="474" t="s">
        <v>4348</v>
      </c>
      <c r="G23" s="474" t="s">
        <v>4384</v>
      </c>
      <c r="H23" s="474" t="s">
        <v>3625</v>
      </c>
      <c r="I23" s="474" t="s">
        <v>3632</v>
      </c>
      <c r="J23" s="474" t="s">
        <v>3633</v>
      </c>
      <c r="K23" s="491" t="s">
        <v>3634</v>
      </c>
      <c r="L23" s="491" t="s">
        <v>5</v>
      </c>
      <c r="M23" s="698">
        <v>97230</v>
      </c>
      <c r="N23" s="491" t="s">
        <v>3635</v>
      </c>
      <c r="O23" s="689">
        <v>45.560321657416097</v>
      </c>
      <c r="P23" s="689">
        <v>-122.526539758192</v>
      </c>
      <c r="Q23" s="747">
        <v>150</v>
      </c>
      <c r="R23" s="474" t="s">
        <v>3622</v>
      </c>
      <c r="S23" s="474" t="s">
        <v>3625</v>
      </c>
      <c r="T23" s="474" t="s">
        <v>3628</v>
      </c>
      <c r="U23" s="491" t="s">
        <v>3629</v>
      </c>
      <c r="V23" s="491" t="s">
        <v>940</v>
      </c>
      <c r="W23" s="491" t="s">
        <v>174</v>
      </c>
      <c r="X23" s="690">
        <v>44430</v>
      </c>
      <c r="Y23" s="474" t="s">
        <v>319</v>
      </c>
      <c r="Z23" s="694"/>
      <c r="AA23" s="474" t="s">
        <v>3630</v>
      </c>
      <c r="AB23" s="474" t="s">
        <v>3631</v>
      </c>
      <c r="AC23" s="748">
        <f t="shared" si="0"/>
        <v>21</v>
      </c>
      <c r="AD23" s="474"/>
      <c r="AE23" s="474"/>
      <c r="AF23" s="474"/>
      <c r="AG23" s="474"/>
    </row>
    <row r="24" spans="1:33" s="767" customFormat="1" ht="60">
      <c r="A24" s="315">
        <v>8023</v>
      </c>
      <c r="B24" s="491" t="s">
        <v>163</v>
      </c>
      <c r="C24" s="491" t="s">
        <v>4222</v>
      </c>
      <c r="D24" s="474" t="s">
        <v>4385</v>
      </c>
      <c r="E24" s="491" t="s">
        <v>166</v>
      </c>
      <c r="F24" s="474" t="s">
        <v>4386</v>
      </c>
      <c r="G24" s="474" t="s">
        <v>4387</v>
      </c>
      <c r="H24" s="529" t="s">
        <v>4388</v>
      </c>
      <c r="I24" s="474" t="s">
        <v>4389</v>
      </c>
      <c r="J24" s="474" t="s">
        <v>4390</v>
      </c>
      <c r="K24" s="491" t="s">
        <v>829</v>
      </c>
      <c r="L24" s="491" t="s">
        <v>5</v>
      </c>
      <c r="M24" s="491">
        <v>13850</v>
      </c>
      <c r="N24" s="491" t="s">
        <v>4391</v>
      </c>
      <c r="O24" s="689">
        <v>42.094745154333097</v>
      </c>
      <c r="P24" s="689">
        <v>-75.960022873442796</v>
      </c>
      <c r="Q24" s="747">
        <v>22</v>
      </c>
      <c r="R24" s="474" t="s">
        <v>4385</v>
      </c>
      <c r="S24" s="474" t="s">
        <v>4388</v>
      </c>
      <c r="T24" s="474" t="s">
        <v>4390</v>
      </c>
      <c r="U24" s="491" t="s">
        <v>829</v>
      </c>
      <c r="V24" s="491" t="s">
        <v>5</v>
      </c>
      <c r="W24" s="491" t="s">
        <v>174</v>
      </c>
      <c r="X24" s="690">
        <v>44773</v>
      </c>
      <c r="Y24" s="474" t="s">
        <v>4392</v>
      </c>
      <c r="Z24" s="474" t="s">
        <v>4394</v>
      </c>
      <c r="AA24" s="474" t="s">
        <v>4393</v>
      </c>
      <c r="AB24" s="529" t="s">
        <v>4388</v>
      </c>
      <c r="AC24" s="748">
        <f t="shared" si="0"/>
        <v>18</v>
      </c>
      <c r="AD24" s="474"/>
      <c r="AE24" s="474"/>
      <c r="AF24" s="474"/>
      <c r="AG24" s="474"/>
    </row>
    <row r="25" spans="1:33" s="767" customFormat="1" ht="105">
      <c r="A25" s="494">
        <v>8024</v>
      </c>
      <c r="B25" s="491" t="s">
        <v>176</v>
      </c>
      <c r="C25" s="491" t="s">
        <v>4222</v>
      </c>
      <c r="D25" s="474" t="s">
        <v>4395</v>
      </c>
      <c r="E25" s="491" t="s">
        <v>166</v>
      </c>
      <c r="F25" s="474" t="s">
        <v>4396</v>
      </c>
      <c r="G25" s="474" t="s">
        <v>4397</v>
      </c>
      <c r="H25" s="529" t="s">
        <v>4398</v>
      </c>
      <c r="I25" s="474" t="s">
        <v>4399</v>
      </c>
      <c r="J25" s="474" t="s">
        <v>4400</v>
      </c>
      <c r="K25" s="491" t="s">
        <v>151</v>
      </c>
      <c r="L25" s="491" t="s">
        <v>6</v>
      </c>
      <c r="M25" s="491" t="s">
        <v>4401</v>
      </c>
      <c r="N25" s="491" t="s">
        <v>4402</v>
      </c>
      <c r="O25" s="689">
        <v>45.396064751069602</v>
      </c>
      <c r="P25" s="689">
        <v>-71.974260731213505</v>
      </c>
      <c r="Q25" s="719">
        <v>22</v>
      </c>
      <c r="R25" s="474" t="s">
        <v>4395</v>
      </c>
      <c r="S25" s="474" t="s">
        <v>4398</v>
      </c>
      <c r="T25" s="474" t="s">
        <v>4400</v>
      </c>
      <c r="U25" s="491" t="s">
        <v>151</v>
      </c>
      <c r="V25" s="491" t="s">
        <v>6</v>
      </c>
      <c r="W25" s="491" t="s">
        <v>174</v>
      </c>
      <c r="X25" s="690">
        <v>44773</v>
      </c>
      <c r="Y25" s="474" t="s">
        <v>4403</v>
      </c>
      <c r="Z25" s="474" t="s">
        <v>4394</v>
      </c>
      <c r="AA25" s="474" t="s">
        <v>4404</v>
      </c>
      <c r="AB25" s="529" t="s">
        <v>4405</v>
      </c>
      <c r="AC25" s="748">
        <f t="shared" si="0"/>
        <v>13</v>
      </c>
      <c r="AD25" s="474"/>
      <c r="AE25" s="474"/>
      <c r="AF25" s="474"/>
      <c r="AG25" s="474"/>
    </row>
    <row r="26" spans="1:33" s="767" customFormat="1" ht="90">
      <c r="A26" s="315">
        <v>8025</v>
      </c>
      <c r="B26" s="491" t="s">
        <v>176</v>
      </c>
      <c r="C26" s="491" t="s">
        <v>7</v>
      </c>
      <c r="D26" s="474" t="s">
        <v>7745</v>
      </c>
      <c r="E26" s="491" t="s">
        <v>178</v>
      </c>
      <c r="F26" s="491" t="s">
        <v>4435</v>
      </c>
      <c r="G26" s="474" t="s">
        <v>8099</v>
      </c>
      <c r="H26" s="529" t="s">
        <v>7746</v>
      </c>
      <c r="I26" s="474" t="s">
        <v>7747</v>
      </c>
      <c r="J26" s="474" t="s">
        <v>7748</v>
      </c>
      <c r="K26" s="491" t="s">
        <v>1713</v>
      </c>
      <c r="L26" s="491" t="s">
        <v>5</v>
      </c>
      <c r="M26" s="491">
        <v>22042</v>
      </c>
      <c r="N26" s="491" t="s">
        <v>7749</v>
      </c>
      <c r="O26" s="689">
        <v>38.8732854347342</v>
      </c>
      <c r="P26" s="689">
        <v>-77.218240999999907</v>
      </c>
      <c r="Q26" s="747">
        <v>200</v>
      </c>
      <c r="R26" s="474" t="s">
        <v>7745</v>
      </c>
      <c r="S26" s="529" t="s">
        <v>8100</v>
      </c>
      <c r="T26" s="474" t="s">
        <v>7748</v>
      </c>
      <c r="U26" s="491" t="s">
        <v>7751</v>
      </c>
      <c r="V26" s="491" t="s">
        <v>5</v>
      </c>
      <c r="W26" s="474" t="s">
        <v>8054</v>
      </c>
      <c r="X26" s="690">
        <v>45475</v>
      </c>
      <c r="Y26" s="474" t="s">
        <v>7750</v>
      </c>
      <c r="Z26" s="474"/>
      <c r="AA26" s="761" t="s">
        <v>8463</v>
      </c>
      <c r="AB26" s="474"/>
      <c r="AC26" s="748">
        <f t="shared" si="0"/>
        <v>29</v>
      </c>
      <c r="AD26" s="474"/>
      <c r="AE26" s="474"/>
      <c r="AF26" s="474">
        <f>IF(LEN(TRIM(AD26))=0,0,LEN(TRIM(AD26))-LEN(SUBSTITUTE(AD26," ",""))+1)</f>
        <v>0</v>
      </c>
      <c r="AG26" s="474"/>
    </row>
    <row r="27" spans="1:33" s="767" customFormat="1" ht="90">
      <c r="A27" s="494">
        <v>8026</v>
      </c>
      <c r="B27" s="491" t="s">
        <v>176</v>
      </c>
      <c r="C27" s="491" t="s">
        <v>4222</v>
      </c>
      <c r="D27" s="474" t="s">
        <v>4406</v>
      </c>
      <c r="E27" s="491" t="s">
        <v>178</v>
      </c>
      <c r="F27" s="474" t="s">
        <v>4253</v>
      </c>
      <c r="G27" s="474" t="s">
        <v>4407</v>
      </c>
      <c r="H27" s="529" t="s">
        <v>4408</v>
      </c>
      <c r="I27" s="474" t="s">
        <v>4409</v>
      </c>
      <c r="J27" s="474" t="s">
        <v>4041</v>
      </c>
      <c r="K27" s="491" t="s">
        <v>771</v>
      </c>
      <c r="L27" s="491" t="s">
        <v>5</v>
      </c>
      <c r="M27" s="491">
        <v>75006</v>
      </c>
      <c r="N27" s="491" t="s">
        <v>4410</v>
      </c>
      <c r="O27" s="689">
        <v>32.944750660114103</v>
      </c>
      <c r="P27" s="689">
        <v>-96.921889546982797</v>
      </c>
      <c r="Q27" s="747">
        <v>750</v>
      </c>
      <c r="R27" s="474" t="s">
        <v>4406</v>
      </c>
      <c r="S27" s="474" t="s">
        <v>4408</v>
      </c>
      <c r="T27" s="474" t="s">
        <v>4041</v>
      </c>
      <c r="U27" s="491" t="s">
        <v>771</v>
      </c>
      <c r="V27" s="491" t="s">
        <v>5</v>
      </c>
      <c r="W27" s="474" t="s">
        <v>174</v>
      </c>
      <c r="X27" s="690">
        <v>44801</v>
      </c>
      <c r="Y27" s="474" t="s">
        <v>4411</v>
      </c>
      <c r="Z27" s="474" t="s">
        <v>4413</v>
      </c>
      <c r="AA27" s="474" t="s">
        <v>4412</v>
      </c>
      <c r="AB27" s="529" t="s">
        <v>4414</v>
      </c>
      <c r="AC27" s="748">
        <f t="shared" si="0"/>
        <v>19</v>
      </c>
      <c r="AD27" s="474"/>
      <c r="AE27" s="474"/>
      <c r="AF27" s="474"/>
      <c r="AG27" s="474"/>
    </row>
    <row r="28" spans="1:33" s="767" customFormat="1" ht="75">
      <c r="A28" s="315">
        <v>8027</v>
      </c>
      <c r="B28" s="491" t="s">
        <v>176</v>
      </c>
      <c r="C28" s="491" t="s">
        <v>4222</v>
      </c>
      <c r="D28" s="474" t="s">
        <v>4415</v>
      </c>
      <c r="E28" s="491" t="s">
        <v>166</v>
      </c>
      <c r="F28" s="474" t="s">
        <v>4253</v>
      </c>
      <c r="G28" s="474" t="s">
        <v>4416</v>
      </c>
      <c r="H28" s="529" t="s">
        <v>4417</v>
      </c>
      <c r="I28" s="474" t="s">
        <v>4418</v>
      </c>
      <c r="J28" s="474" t="s">
        <v>4419</v>
      </c>
      <c r="K28" s="491" t="s">
        <v>314</v>
      </c>
      <c r="L28" s="491" t="s">
        <v>5</v>
      </c>
      <c r="M28" s="491">
        <v>37404</v>
      </c>
      <c r="N28" s="491" t="s">
        <v>4420</v>
      </c>
      <c r="O28" s="689">
        <v>35.039288782713001</v>
      </c>
      <c r="P28" s="689">
        <v>-85.286898760536005</v>
      </c>
      <c r="Q28" s="747">
        <v>8</v>
      </c>
      <c r="R28" s="474" t="s">
        <v>4415</v>
      </c>
      <c r="S28" s="474" t="s">
        <v>4417</v>
      </c>
      <c r="T28" s="474" t="s">
        <v>4419</v>
      </c>
      <c r="U28" s="491" t="s">
        <v>314</v>
      </c>
      <c r="V28" s="491" t="s">
        <v>5</v>
      </c>
      <c r="W28" s="491" t="s">
        <v>174</v>
      </c>
      <c r="X28" s="690">
        <v>44773</v>
      </c>
      <c r="Y28" s="474" t="s">
        <v>4421</v>
      </c>
      <c r="Z28" s="474" t="s">
        <v>4423</v>
      </c>
      <c r="AA28" s="474" t="s">
        <v>4422</v>
      </c>
      <c r="AB28" s="529" t="s">
        <v>4417</v>
      </c>
      <c r="AC28" s="748">
        <f t="shared" si="0"/>
        <v>14</v>
      </c>
      <c r="AD28" s="474"/>
      <c r="AE28" s="474"/>
      <c r="AF28" s="474"/>
      <c r="AG28" s="474"/>
    </row>
    <row r="29" spans="1:33" s="767" customFormat="1" ht="75">
      <c r="A29" s="494">
        <v>8028</v>
      </c>
      <c r="B29" s="491" t="s">
        <v>176</v>
      </c>
      <c r="C29" s="491" t="s">
        <v>4222</v>
      </c>
      <c r="D29" s="474" t="s">
        <v>4424</v>
      </c>
      <c r="E29" s="491" t="s">
        <v>178</v>
      </c>
      <c r="F29" s="474" t="s">
        <v>4223</v>
      </c>
      <c r="G29" s="474" t="s">
        <v>4425</v>
      </c>
      <c r="H29" s="474" t="s">
        <v>4426</v>
      </c>
      <c r="I29" s="474" t="s">
        <v>4427</v>
      </c>
      <c r="J29" s="474" t="s">
        <v>220</v>
      </c>
      <c r="K29" s="491" t="s">
        <v>217</v>
      </c>
      <c r="L29" s="491" t="s">
        <v>6</v>
      </c>
      <c r="M29" s="491" t="s">
        <v>4428</v>
      </c>
      <c r="N29" s="491" t="s">
        <v>4429</v>
      </c>
      <c r="O29" s="689">
        <v>43.712429869160999</v>
      </c>
      <c r="P29" s="689">
        <v>-79.572205461334306</v>
      </c>
      <c r="Q29" s="747">
        <v>1778</v>
      </c>
      <c r="R29" s="474" t="s">
        <v>4424</v>
      </c>
      <c r="S29" s="474" t="s">
        <v>4426</v>
      </c>
      <c r="T29" s="474" t="s">
        <v>220</v>
      </c>
      <c r="U29" s="491" t="s">
        <v>217</v>
      </c>
      <c r="V29" s="491" t="s">
        <v>6</v>
      </c>
      <c r="W29" s="491" t="s">
        <v>174</v>
      </c>
      <c r="X29" s="690">
        <v>44773</v>
      </c>
      <c r="Y29" s="474" t="s">
        <v>4430</v>
      </c>
      <c r="Z29" s="474" t="s">
        <v>4432</v>
      </c>
      <c r="AA29" s="474" t="s">
        <v>4431</v>
      </c>
      <c r="AB29" s="529" t="s">
        <v>4433</v>
      </c>
      <c r="AC29" s="748">
        <f t="shared" si="0"/>
        <v>14</v>
      </c>
      <c r="AD29" s="474"/>
      <c r="AE29" s="474"/>
      <c r="AF29" s="474"/>
      <c r="AG29" s="474"/>
    </row>
    <row r="30" spans="1:33" s="767" customFormat="1" ht="60">
      <c r="A30" s="315">
        <v>8029</v>
      </c>
      <c r="B30" s="491" t="s">
        <v>176</v>
      </c>
      <c r="C30" s="491" t="s">
        <v>4222</v>
      </c>
      <c r="D30" s="474" t="s">
        <v>4434</v>
      </c>
      <c r="E30" s="491" t="s">
        <v>178</v>
      </c>
      <c r="F30" s="474" t="s">
        <v>4435</v>
      </c>
      <c r="G30" s="474" t="s">
        <v>4435</v>
      </c>
      <c r="H30" s="474" t="s">
        <v>4436</v>
      </c>
      <c r="I30" s="474" t="s">
        <v>4437</v>
      </c>
      <c r="J30" s="474" t="s">
        <v>4259</v>
      </c>
      <c r="K30" s="491" t="s">
        <v>1365</v>
      </c>
      <c r="L30" s="491" t="s">
        <v>5</v>
      </c>
      <c r="M30" s="491">
        <v>19102</v>
      </c>
      <c r="N30" s="491" t="s">
        <v>4438</v>
      </c>
      <c r="O30" s="689">
        <v>39.949682375347599</v>
      </c>
      <c r="P30" s="689">
        <v>-75.167277000834403</v>
      </c>
      <c r="Q30" s="747">
        <v>327</v>
      </c>
      <c r="R30" s="474" t="s">
        <v>4434</v>
      </c>
      <c r="S30" s="474" t="s">
        <v>4436</v>
      </c>
      <c r="T30" s="474" t="s">
        <v>4259</v>
      </c>
      <c r="U30" s="491" t="s">
        <v>1365</v>
      </c>
      <c r="V30" s="491" t="s">
        <v>5</v>
      </c>
      <c r="W30" s="491" t="s">
        <v>174</v>
      </c>
      <c r="X30" s="690">
        <v>44773</v>
      </c>
      <c r="Y30" s="474" t="s">
        <v>4439</v>
      </c>
      <c r="Z30" s="474"/>
      <c r="AA30" s="474" t="s">
        <v>4440</v>
      </c>
      <c r="AB30" s="529" t="s">
        <v>4441</v>
      </c>
      <c r="AC30" s="748">
        <f t="shared" si="0"/>
        <v>20</v>
      </c>
      <c r="AD30" s="474"/>
      <c r="AE30" s="474"/>
      <c r="AF30" s="474"/>
      <c r="AG30" s="474"/>
    </row>
    <row r="31" spans="1:33" s="767" customFormat="1" ht="75">
      <c r="A31" s="494">
        <v>8030</v>
      </c>
      <c r="B31" s="491" t="s">
        <v>176</v>
      </c>
      <c r="C31" s="491" t="s">
        <v>4222</v>
      </c>
      <c r="D31" s="474" t="s">
        <v>3675</v>
      </c>
      <c r="E31" s="491" t="s">
        <v>178</v>
      </c>
      <c r="F31" s="474" t="s">
        <v>4223</v>
      </c>
      <c r="G31" s="474" t="s">
        <v>4442</v>
      </c>
      <c r="H31" s="474" t="s">
        <v>3677</v>
      </c>
      <c r="I31" s="474" t="s">
        <v>4443</v>
      </c>
      <c r="J31" s="474" t="s">
        <v>3679</v>
      </c>
      <c r="K31" s="491" t="s">
        <v>2568</v>
      </c>
      <c r="L31" s="491" t="s">
        <v>5</v>
      </c>
      <c r="M31" s="769" t="s">
        <v>4444</v>
      </c>
      <c r="N31" s="491" t="s">
        <v>3680</v>
      </c>
      <c r="O31" s="689">
        <v>41.294828579374197</v>
      </c>
      <c r="P31" s="689">
        <v>-73.080160532565102</v>
      </c>
      <c r="Q31" s="747">
        <v>86</v>
      </c>
      <c r="R31" s="474" t="s">
        <v>4445</v>
      </c>
      <c r="S31" s="474" t="s">
        <v>3677</v>
      </c>
      <c r="T31" s="474" t="s">
        <v>3682</v>
      </c>
      <c r="U31" s="491" t="s">
        <v>2824</v>
      </c>
      <c r="V31" s="491" t="s">
        <v>940</v>
      </c>
      <c r="W31" s="491" t="s">
        <v>174</v>
      </c>
      <c r="X31" s="690">
        <v>44773</v>
      </c>
      <c r="Y31" s="474" t="s">
        <v>3683</v>
      </c>
      <c r="Z31" s="474"/>
      <c r="AA31" s="474" t="s">
        <v>3684</v>
      </c>
      <c r="AB31" s="529" t="s">
        <v>3685</v>
      </c>
      <c r="AC31" s="748">
        <f t="shared" si="0"/>
        <v>26</v>
      </c>
      <c r="AD31" s="474"/>
      <c r="AE31" s="474"/>
      <c r="AF31" s="474"/>
      <c r="AG31" s="474"/>
    </row>
    <row r="32" spans="1:33" s="767" customFormat="1" ht="105">
      <c r="A32" s="315">
        <v>8031</v>
      </c>
      <c r="B32" s="491" t="s">
        <v>176</v>
      </c>
      <c r="C32" s="491" t="s">
        <v>7</v>
      </c>
      <c r="D32" s="474" t="s">
        <v>8949</v>
      </c>
      <c r="E32" s="491" t="s">
        <v>178</v>
      </c>
      <c r="F32" s="491" t="s">
        <v>4435</v>
      </c>
      <c r="G32" s="474" t="s">
        <v>9392</v>
      </c>
      <c r="H32" s="474" t="s">
        <v>7754</v>
      </c>
      <c r="I32" s="474" t="s">
        <v>7755</v>
      </c>
      <c r="J32" s="474" t="s">
        <v>2821</v>
      </c>
      <c r="K32" s="491" t="s">
        <v>444</v>
      </c>
      <c r="L32" s="491" t="s">
        <v>5</v>
      </c>
      <c r="M32" s="491">
        <v>49512</v>
      </c>
      <c r="N32" s="491" t="s">
        <v>7756</v>
      </c>
      <c r="O32" s="689">
        <v>42.896253575895997</v>
      </c>
      <c r="P32" s="689">
        <v>-85.5351296730108</v>
      </c>
      <c r="Q32" s="747">
        <v>100</v>
      </c>
      <c r="R32" s="474" t="s">
        <v>7757</v>
      </c>
      <c r="S32" s="474" t="s">
        <v>7754</v>
      </c>
      <c r="T32" s="474" t="s">
        <v>7752</v>
      </c>
      <c r="U32" s="491" t="s">
        <v>7758</v>
      </c>
      <c r="V32" s="491" t="s">
        <v>1189</v>
      </c>
      <c r="W32" s="474" t="s">
        <v>8947</v>
      </c>
      <c r="X32" s="690" t="s">
        <v>8948</v>
      </c>
      <c r="Y32" s="474" t="s">
        <v>7754</v>
      </c>
      <c r="Z32" s="474" t="s">
        <v>8953</v>
      </c>
      <c r="AA32" s="474" t="s">
        <v>9393</v>
      </c>
      <c r="AB32" s="474" t="s">
        <v>319</v>
      </c>
      <c r="AC32" s="748">
        <f t="shared" si="0"/>
        <v>21</v>
      </c>
      <c r="AD32" s="474" t="s">
        <v>8951</v>
      </c>
      <c r="AE32" s="474" t="s">
        <v>8950</v>
      </c>
      <c r="AF32" s="388" t="s">
        <v>8952</v>
      </c>
      <c r="AG32" s="474"/>
    </row>
    <row r="33" spans="1:33" s="767" customFormat="1" ht="90">
      <c r="A33" s="494">
        <v>8032</v>
      </c>
      <c r="B33" s="491" t="s">
        <v>176</v>
      </c>
      <c r="C33" s="491" t="s">
        <v>4222</v>
      </c>
      <c r="D33" s="474" t="s">
        <v>1796</v>
      </c>
      <c r="E33" s="491" t="s">
        <v>166</v>
      </c>
      <c r="F33" s="474" t="s">
        <v>4446</v>
      </c>
      <c r="G33" s="474" t="s">
        <v>4447</v>
      </c>
      <c r="H33" s="474" t="s">
        <v>4448</v>
      </c>
      <c r="I33" s="474" t="s">
        <v>1799</v>
      </c>
      <c r="J33" s="474" t="s">
        <v>1800</v>
      </c>
      <c r="K33" s="491" t="s">
        <v>1365</v>
      </c>
      <c r="L33" s="491" t="s">
        <v>5</v>
      </c>
      <c r="M33" s="474">
        <v>16803</v>
      </c>
      <c r="N33" s="689" t="s">
        <v>1801</v>
      </c>
      <c r="O33" s="689">
        <v>40.778839494848</v>
      </c>
      <c r="P33" s="689">
        <v>-77.894996658138894</v>
      </c>
      <c r="Q33" s="491">
        <v>18</v>
      </c>
      <c r="R33" s="474" t="s">
        <v>1796</v>
      </c>
      <c r="S33" s="474" t="s">
        <v>4448</v>
      </c>
      <c r="T33" s="474" t="s">
        <v>1800</v>
      </c>
      <c r="U33" s="491" t="s">
        <v>1365</v>
      </c>
      <c r="V33" s="690" t="s">
        <v>5</v>
      </c>
      <c r="W33" s="491" t="s">
        <v>174</v>
      </c>
      <c r="X33" s="690">
        <v>44773</v>
      </c>
      <c r="Y33" s="474" t="s">
        <v>4449</v>
      </c>
      <c r="Z33" s="474"/>
      <c r="AA33" s="474" t="s">
        <v>4450</v>
      </c>
      <c r="AB33" s="474" t="s">
        <v>1805</v>
      </c>
      <c r="AC33" s="748">
        <f t="shared" si="0"/>
        <v>22</v>
      </c>
      <c r="AD33" s="474"/>
      <c r="AE33" s="474"/>
      <c r="AF33" s="474"/>
      <c r="AG33" s="474"/>
    </row>
    <row r="34" spans="1:33" s="767" customFormat="1" ht="90">
      <c r="A34" s="315">
        <v>8033</v>
      </c>
      <c r="B34" s="491" t="s">
        <v>176</v>
      </c>
      <c r="C34" s="491" t="s">
        <v>4222</v>
      </c>
      <c r="D34" s="474" t="s">
        <v>4451</v>
      </c>
      <c r="E34" s="491" t="s">
        <v>178</v>
      </c>
      <c r="F34" s="474" t="s">
        <v>4452</v>
      </c>
      <c r="G34" s="474" t="s">
        <v>4453</v>
      </c>
      <c r="H34" s="529" t="s">
        <v>4454</v>
      </c>
      <c r="I34" s="474" t="s">
        <v>4455</v>
      </c>
      <c r="J34" s="474" t="s">
        <v>4456</v>
      </c>
      <c r="K34" s="491" t="s">
        <v>825</v>
      </c>
      <c r="L34" s="491" t="s">
        <v>5</v>
      </c>
      <c r="M34" s="491">
        <v>46140</v>
      </c>
      <c r="N34" s="491" t="s">
        <v>4457</v>
      </c>
      <c r="O34" s="689">
        <v>39.8091899048488</v>
      </c>
      <c r="P34" s="689">
        <v>-85.774327146748504</v>
      </c>
      <c r="Q34" s="747">
        <v>4</v>
      </c>
      <c r="R34" s="474" t="s">
        <v>4451</v>
      </c>
      <c r="S34" s="474" t="s">
        <v>4454</v>
      </c>
      <c r="T34" s="474" t="s">
        <v>4458</v>
      </c>
      <c r="U34" s="491" t="s">
        <v>825</v>
      </c>
      <c r="V34" s="491" t="s">
        <v>5</v>
      </c>
      <c r="W34" s="491" t="s">
        <v>174</v>
      </c>
      <c r="X34" s="690">
        <v>44773</v>
      </c>
      <c r="Y34" s="474" t="s">
        <v>4459</v>
      </c>
      <c r="Z34" s="474"/>
      <c r="AA34" s="474" t="s">
        <v>4460</v>
      </c>
      <c r="AB34" s="529" t="s">
        <v>4461</v>
      </c>
      <c r="AC34" s="748">
        <f t="shared" ref="AC34:AC65" si="1">IF(LEN(TRIM(AA34))=0,0,LEN(TRIM(AA34))-LEN(SUBSTITUTE(AA34," ",""))+1)</f>
        <v>27</v>
      </c>
      <c r="AD34" s="474"/>
      <c r="AE34" s="474"/>
      <c r="AF34" s="474"/>
      <c r="AG34" s="474"/>
    </row>
    <row r="35" spans="1:33" s="767" customFormat="1" ht="60">
      <c r="A35" s="494">
        <v>8034</v>
      </c>
      <c r="B35" s="491" t="s">
        <v>176</v>
      </c>
      <c r="C35" s="491" t="s">
        <v>4222</v>
      </c>
      <c r="D35" s="474" t="s">
        <v>4462</v>
      </c>
      <c r="E35" s="491" t="s">
        <v>178</v>
      </c>
      <c r="F35" s="474" t="s">
        <v>4223</v>
      </c>
      <c r="G35" s="474" t="s">
        <v>4453</v>
      </c>
      <c r="H35" s="529" t="s">
        <v>4463</v>
      </c>
      <c r="I35" s="474" t="s">
        <v>4464</v>
      </c>
      <c r="J35" s="474" t="s">
        <v>770</v>
      </c>
      <c r="K35" s="491" t="s">
        <v>771</v>
      </c>
      <c r="L35" s="491" t="s">
        <v>5</v>
      </c>
      <c r="M35" s="491">
        <v>75247</v>
      </c>
      <c r="N35" s="491" t="s">
        <v>4465</v>
      </c>
      <c r="O35" s="689">
        <v>32.805082476659599</v>
      </c>
      <c r="P35" s="689">
        <v>-96.868378912730407</v>
      </c>
      <c r="Q35" s="747">
        <v>32</v>
      </c>
      <c r="R35" s="474" t="s">
        <v>4462</v>
      </c>
      <c r="S35" s="474" t="s">
        <v>4466</v>
      </c>
      <c r="T35" s="474" t="s">
        <v>770</v>
      </c>
      <c r="U35" s="491" t="s">
        <v>771</v>
      </c>
      <c r="V35" s="491" t="s">
        <v>5</v>
      </c>
      <c r="W35" s="491" t="s">
        <v>174</v>
      </c>
      <c r="X35" s="690">
        <v>44773</v>
      </c>
      <c r="Y35" s="474" t="s">
        <v>4467</v>
      </c>
      <c r="Z35" s="474" t="s">
        <v>4469</v>
      </c>
      <c r="AA35" s="474" t="s">
        <v>4468</v>
      </c>
      <c r="AB35" s="529" t="s">
        <v>4470</v>
      </c>
      <c r="AC35" s="748">
        <f t="shared" si="1"/>
        <v>25</v>
      </c>
      <c r="AD35" s="474"/>
      <c r="AE35" s="474"/>
      <c r="AF35" s="474"/>
      <c r="AG35" s="474"/>
    </row>
    <row r="36" spans="1:33" s="767" customFormat="1" ht="158.25" customHeight="1">
      <c r="A36" s="315">
        <v>8035</v>
      </c>
      <c r="B36" s="775" t="s">
        <v>176</v>
      </c>
      <c r="C36" s="775" t="s">
        <v>7</v>
      </c>
      <c r="D36" s="811" t="s">
        <v>5936</v>
      </c>
      <c r="E36" s="775" t="s">
        <v>166</v>
      </c>
      <c r="F36" s="797" t="s">
        <v>5859</v>
      </c>
      <c r="G36" s="797" t="s">
        <v>9394</v>
      </c>
      <c r="H36" s="775" t="s">
        <v>5937</v>
      </c>
      <c r="I36" s="797" t="s">
        <v>5938</v>
      </c>
      <c r="J36" s="775" t="s">
        <v>5939</v>
      </c>
      <c r="K36" s="775" t="s">
        <v>190</v>
      </c>
      <c r="L36" s="775" t="s">
        <v>5</v>
      </c>
      <c r="M36" s="798">
        <v>27601</v>
      </c>
      <c r="N36" s="775" t="s">
        <v>5940</v>
      </c>
      <c r="O36" s="775">
        <v>35.778667900000002</v>
      </c>
      <c r="P36" s="775">
        <v>-78.639698699999997</v>
      </c>
      <c r="Q36" s="775"/>
      <c r="R36" s="811" t="s">
        <v>5936</v>
      </c>
      <c r="S36" s="272" t="s">
        <v>5941</v>
      </c>
      <c r="T36" s="775" t="s">
        <v>5939</v>
      </c>
      <c r="U36" s="775" t="s">
        <v>190</v>
      </c>
      <c r="V36" s="775" t="s">
        <v>5</v>
      </c>
      <c r="W36" s="775" t="s">
        <v>8245</v>
      </c>
      <c r="X36" s="799">
        <v>45597</v>
      </c>
      <c r="Y36" s="272" t="s">
        <v>5942</v>
      </c>
      <c r="Z36" s="775"/>
      <c r="AA36" s="797" t="s">
        <v>9395</v>
      </c>
      <c r="AB36" s="775"/>
      <c r="AC36" s="775">
        <f t="shared" si="1"/>
        <v>32</v>
      </c>
      <c r="AD36" s="388"/>
      <c r="AE36" s="797"/>
      <c r="AF36" s="388"/>
      <c r="AG36" s="388"/>
    </row>
    <row r="37" spans="1:33" s="767" customFormat="1" ht="212.25" customHeight="1">
      <c r="A37" s="494">
        <v>8036</v>
      </c>
      <c r="B37" s="491" t="s">
        <v>176</v>
      </c>
      <c r="C37" s="491" t="s">
        <v>4222</v>
      </c>
      <c r="D37" s="474" t="s">
        <v>7759</v>
      </c>
      <c r="E37" s="491" t="s">
        <v>178</v>
      </c>
      <c r="F37" s="491" t="s">
        <v>4435</v>
      </c>
      <c r="G37" s="474" t="s">
        <v>7760</v>
      </c>
      <c r="H37" s="474" t="s">
        <v>7761</v>
      </c>
      <c r="I37" s="474" t="s">
        <v>7762</v>
      </c>
      <c r="J37" s="474" t="s">
        <v>1420</v>
      </c>
      <c r="K37" s="491" t="s">
        <v>949</v>
      </c>
      <c r="L37" s="491" t="s">
        <v>5</v>
      </c>
      <c r="M37" s="491">
        <v>45202</v>
      </c>
      <c r="N37" s="491" t="s">
        <v>7763</v>
      </c>
      <c r="O37" s="689">
        <v>39.108017008690503</v>
      </c>
      <c r="P37" s="689">
        <v>-84.519106542329695</v>
      </c>
      <c r="Q37" s="747">
        <v>50</v>
      </c>
      <c r="R37" s="474" t="s">
        <v>7759</v>
      </c>
      <c r="S37" s="474" t="s">
        <v>7764</v>
      </c>
      <c r="T37" s="474" t="s">
        <v>7759</v>
      </c>
      <c r="U37" s="491" t="s">
        <v>949</v>
      </c>
      <c r="V37" s="491" t="s">
        <v>5</v>
      </c>
      <c r="W37" s="474" t="s">
        <v>318</v>
      </c>
      <c r="X37" s="690">
        <v>45491</v>
      </c>
      <c r="Y37" s="474" t="s">
        <v>7764</v>
      </c>
      <c r="Z37" s="474"/>
      <c r="AA37" s="474" t="s">
        <v>7765</v>
      </c>
      <c r="AB37" s="474"/>
      <c r="AC37" s="748">
        <f t="shared" si="1"/>
        <v>28</v>
      </c>
      <c r="AD37" s="474"/>
      <c r="AE37" s="474"/>
      <c r="AF37" s="474">
        <f>IF(LEN(TRIM(AD37))=0,0,LEN(TRIM(AD37))-LEN(SUBSTITUTE(AD37," ",""))+1)</f>
        <v>0</v>
      </c>
      <c r="AG37" s="474"/>
    </row>
    <row r="38" spans="1:33" s="767" customFormat="1" ht="120">
      <c r="A38" s="315">
        <v>8037</v>
      </c>
      <c r="B38" s="491" t="s">
        <v>176</v>
      </c>
      <c r="C38" s="491" t="s">
        <v>4222</v>
      </c>
      <c r="D38" s="474" t="s">
        <v>4471</v>
      </c>
      <c r="E38" s="491" t="s">
        <v>178</v>
      </c>
      <c r="F38" s="474" t="s">
        <v>4223</v>
      </c>
      <c r="G38" s="474" t="s">
        <v>4472</v>
      </c>
      <c r="H38" s="474" t="s">
        <v>4473</v>
      </c>
      <c r="I38" s="474" t="s">
        <v>4474</v>
      </c>
      <c r="J38" s="474" t="s">
        <v>3157</v>
      </c>
      <c r="K38" s="491" t="s">
        <v>1089</v>
      </c>
      <c r="L38" s="491" t="s">
        <v>5</v>
      </c>
      <c r="M38" s="491">
        <v>85034</v>
      </c>
      <c r="N38" s="491" t="s">
        <v>4475</v>
      </c>
      <c r="O38" s="689">
        <v>33.448159928523303</v>
      </c>
      <c r="P38" s="689">
        <v>-112.052661675537</v>
      </c>
      <c r="Q38" s="993">
        <v>9</v>
      </c>
      <c r="R38" s="474" t="s">
        <v>4476</v>
      </c>
      <c r="S38" s="474" t="s">
        <v>4473</v>
      </c>
      <c r="T38" s="474" t="s">
        <v>3157</v>
      </c>
      <c r="U38" s="491" t="s">
        <v>1089</v>
      </c>
      <c r="V38" s="491" t="s">
        <v>5</v>
      </c>
      <c r="W38" s="491" t="s">
        <v>174</v>
      </c>
      <c r="X38" s="690">
        <v>44773</v>
      </c>
      <c r="Y38" s="474" t="s">
        <v>4477</v>
      </c>
      <c r="Z38" s="474"/>
      <c r="AA38" s="474" t="s">
        <v>4478</v>
      </c>
      <c r="AB38" s="529" t="s">
        <v>4479</v>
      </c>
      <c r="AC38" s="748">
        <f t="shared" si="1"/>
        <v>20</v>
      </c>
      <c r="AD38" s="474"/>
      <c r="AE38" s="474"/>
      <c r="AF38" s="474"/>
      <c r="AG38" s="474"/>
    </row>
    <row r="39" spans="1:33" s="767" customFormat="1" ht="60">
      <c r="A39" s="494">
        <v>8038</v>
      </c>
      <c r="B39" s="491" t="s">
        <v>176</v>
      </c>
      <c r="C39" s="491" t="s">
        <v>4222</v>
      </c>
      <c r="D39" s="474" t="s">
        <v>8706</v>
      </c>
      <c r="E39" s="491" t="s">
        <v>166</v>
      </c>
      <c r="F39" s="491" t="s">
        <v>4253</v>
      </c>
      <c r="G39" s="474" t="s">
        <v>4442</v>
      </c>
      <c r="H39" s="1192" t="s">
        <v>8707</v>
      </c>
      <c r="I39" s="474" t="s">
        <v>8708</v>
      </c>
      <c r="J39" s="474" t="s">
        <v>8709</v>
      </c>
      <c r="K39" s="491" t="s">
        <v>172</v>
      </c>
      <c r="L39" s="491" t="s">
        <v>5</v>
      </c>
      <c r="M39" s="1193">
        <v>90245</v>
      </c>
      <c r="N39" s="491" t="s">
        <v>8710</v>
      </c>
      <c r="O39" s="1194">
        <v>33.917293118933799</v>
      </c>
      <c r="P39" s="1194">
        <v>-118.403524535679</v>
      </c>
      <c r="Q39" s="1195"/>
      <c r="R39" s="474" t="s">
        <v>8706</v>
      </c>
      <c r="S39" s="1192" t="s">
        <v>8707</v>
      </c>
      <c r="T39" s="474" t="s">
        <v>8709</v>
      </c>
      <c r="U39" s="491" t="s">
        <v>172</v>
      </c>
      <c r="V39" s="491" t="s">
        <v>5</v>
      </c>
      <c r="W39" s="474" t="s">
        <v>8245</v>
      </c>
      <c r="X39" s="1196">
        <v>45601</v>
      </c>
      <c r="Y39" s="1192" t="s">
        <v>8711</v>
      </c>
      <c r="Z39" s="474" t="s">
        <v>8712</v>
      </c>
      <c r="AA39" s="474" t="s">
        <v>8713</v>
      </c>
      <c r="AB39" s="1192"/>
      <c r="AC39" s="1197">
        <f t="shared" si="1"/>
        <v>14</v>
      </c>
      <c r="AD39" s="1192"/>
      <c r="AE39" s="1192" t="s">
        <v>8714</v>
      </c>
      <c r="AF39" s="1192"/>
      <c r="AG39" s="1192"/>
    </row>
    <row r="40" spans="1:33" s="767" customFormat="1" ht="225">
      <c r="A40" s="315">
        <v>8039</v>
      </c>
      <c r="B40" s="491" t="s">
        <v>176</v>
      </c>
      <c r="C40" s="491" t="s">
        <v>7</v>
      </c>
      <c r="D40" s="474" t="s">
        <v>5120</v>
      </c>
      <c r="E40" s="491" t="s">
        <v>178</v>
      </c>
      <c r="F40" s="491" t="s">
        <v>4253</v>
      </c>
      <c r="G40" s="474" t="s">
        <v>7789</v>
      </c>
      <c r="H40" s="771" t="s">
        <v>5123</v>
      </c>
      <c r="I40" s="474" t="s">
        <v>5124</v>
      </c>
      <c r="J40" s="474" t="s">
        <v>5127</v>
      </c>
      <c r="K40" s="491" t="s">
        <v>172</v>
      </c>
      <c r="L40" s="491" t="s">
        <v>5</v>
      </c>
      <c r="M40" s="687">
        <v>94304</v>
      </c>
      <c r="N40" s="491" t="s">
        <v>5126</v>
      </c>
      <c r="O40" s="751">
        <v>37.397179999999999</v>
      </c>
      <c r="P40" s="751">
        <v>-122.14458999999999</v>
      </c>
      <c r="Q40" s="747" t="s">
        <v>7790</v>
      </c>
      <c r="R40" s="474" t="s">
        <v>5120</v>
      </c>
      <c r="S40" s="771" t="s">
        <v>5123</v>
      </c>
      <c r="T40" s="474" t="s">
        <v>7791</v>
      </c>
      <c r="U40" s="491" t="s">
        <v>172</v>
      </c>
      <c r="V40" s="491" t="s">
        <v>5</v>
      </c>
      <c r="W40" s="474" t="s">
        <v>6629</v>
      </c>
      <c r="X40" s="690">
        <v>45497</v>
      </c>
      <c r="Y40" s="771" t="s">
        <v>5123</v>
      </c>
      <c r="Z40" s="474"/>
      <c r="AA40" s="474" t="s">
        <v>7792</v>
      </c>
      <c r="AB40" s="771" t="s">
        <v>7793</v>
      </c>
      <c r="AC40" s="748">
        <f t="shared" si="1"/>
        <v>17</v>
      </c>
      <c r="AD40" s="474"/>
      <c r="AE40" s="474"/>
      <c r="AF40" s="474">
        <f>IF(LEN(TRIM(AD40))=0,0,LEN(TRIM(AD40))-LEN(SUBSTITUTE(AD40," ",""))+1)</f>
        <v>0</v>
      </c>
      <c r="AG40" s="474" t="s">
        <v>7794</v>
      </c>
    </row>
    <row r="41" spans="1:33" s="767" customFormat="1" ht="90">
      <c r="A41" s="494">
        <v>8040</v>
      </c>
      <c r="B41" s="491" t="s">
        <v>176</v>
      </c>
      <c r="C41" s="491" t="s">
        <v>4222</v>
      </c>
      <c r="D41" s="474" t="s">
        <v>1806</v>
      </c>
      <c r="E41" s="491" t="s">
        <v>166</v>
      </c>
      <c r="F41" s="474" t="s">
        <v>4253</v>
      </c>
      <c r="G41" s="474" t="s">
        <v>4480</v>
      </c>
      <c r="H41" s="529" t="s">
        <v>4481</v>
      </c>
      <c r="I41" s="474" t="s">
        <v>1808</v>
      </c>
      <c r="J41" s="474" t="s">
        <v>1809</v>
      </c>
      <c r="K41" s="698" t="s">
        <v>756</v>
      </c>
      <c r="L41" s="491" t="s">
        <v>5</v>
      </c>
      <c r="M41" s="772" t="s">
        <v>1810</v>
      </c>
      <c r="N41" s="491" t="s">
        <v>4482</v>
      </c>
      <c r="O41" s="689">
        <v>41.904379346057198</v>
      </c>
      <c r="P41" s="689">
        <v>-71.0245526022847</v>
      </c>
      <c r="Q41" s="747">
        <v>120</v>
      </c>
      <c r="R41" s="474" t="s">
        <v>1812</v>
      </c>
      <c r="S41" s="474" t="s">
        <v>4483</v>
      </c>
      <c r="T41" s="474" t="s">
        <v>1813</v>
      </c>
      <c r="U41" s="491" t="s">
        <v>771</v>
      </c>
      <c r="V41" s="491" t="s">
        <v>5</v>
      </c>
      <c r="W41" s="491" t="s">
        <v>174</v>
      </c>
      <c r="X41" s="690">
        <v>44773</v>
      </c>
      <c r="Y41" s="474" t="s">
        <v>4484</v>
      </c>
      <c r="Z41" s="474" t="s">
        <v>4486</v>
      </c>
      <c r="AA41" s="474" t="s">
        <v>4485</v>
      </c>
      <c r="AB41" s="529" t="s">
        <v>4487</v>
      </c>
      <c r="AC41" s="748">
        <f t="shared" si="1"/>
        <v>22</v>
      </c>
      <c r="AD41" s="474"/>
      <c r="AE41" s="474"/>
      <c r="AF41" s="474"/>
      <c r="AG41" s="474"/>
    </row>
    <row r="42" spans="1:33" s="767" customFormat="1" ht="90">
      <c r="A42" s="315">
        <v>8041</v>
      </c>
      <c r="B42" s="491" t="s">
        <v>176</v>
      </c>
      <c r="C42" s="491" t="s">
        <v>4222</v>
      </c>
      <c r="D42" s="474" t="s">
        <v>1806</v>
      </c>
      <c r="E42" s="491" t="s">
        <v>166</v>
      </c>
      <c r="F42" s="474" t="s">
        <v>4327</v>
      </c>
      <c r="G42" s="474" t="s">
        <v>4488</v>
      </c>
      <c r="H42" s="474" t="s">
        <v>4483</v>
      </c>
      <c r="I42" s="474" t="s">
        <v>1808</v>
      </c>
      <c r="J42" s="474" t="s">
        <v>1809</v>
      </c>
      <c r="K42" s="698" t="s">
        <v>756</v>
      </c>
      <c r="L42" s="491" t="s">
        <v>5</v>
      </c>
      <c r="M42" s="772" t="s">
        <v>1810</v>
      </c>
      <c r="N42" s="491" t="s">
        <v>4482</v>
      </c>
      <c r="O42" s="689">
        <v>41.904379346057198</v>
      </c>
      <c r="P42" s="689">
        <v>-71.0245526022847</v>
      </c>
      <c r="Q42" s="747">
        <v>120</v>
      </c>
      <c r="R42" s="474" t="s">
        <v>1812</v>
      </c>
      <c r="S42" s="474" t="s">
        <v>4483</v>
      </c>
      <c r="T42" s="474" t="s">
        <v>1813</v>
      </c>
      <c r="U42" s="491" t="s">
        <v>771</v>
      </c>
      <c r="V42" s="491" t="s">
        <v>5</v>
      </c>
      <c r="W42" s="491" t="s">
        <v>174</v>
      </c>
      <c r="X42" s="690">
        <v>44773</v>
      </c>
      <c r="Y42" s="474" t="s">
        <v>4484</v>
      </c>
      <c r="Z42" s="474" t="s">
        <v>4486</v>
      </c>
      <c r="AA42" s="474" t="s">
        <v>4485</v>
      </c>
      <c r="AB42" s="529" t="s">
        <v>4487</v>
      </c>
      <c r="AC42" s="748">
        <f t="shared" si="1"/>
        <v>22</v>
      </c>
      <c r="AD42" s="474"/>
      <c r="AE42" s="474"/>
      <c r="AF42" s="474"/>
      <c r="AG42" s="474"/>
    </row>
    <row r="43" spans="1:33" s="767" customFormat="1" ht="75">
      <c r="A43" s="494">
        <v>8042</v>
      </c>
      <c r="B43" s="491" t="s">
        <v>176</v>
      </c>
      <c r="C43" s="491" t="s">
        <v>7</v>
      </c>
      <c r="D43" s="474" t="s">
        <v>7766</v>
      </c>
      <c r="E43" s="491" t="s">
        <v>178</v>
      </c>
      <c r="F43" s="491" t="s">
        <v>4435</v>
      </c>
      <c r="G43" s="474" t="s">
        <v>7753</v>
      </c>
      <c r="H43" s="474" t="s">
        <v>7767</v>
      </c>
      <c r="I43" s="474" t="s">
        <v>7768</v>
      </c>
      <c r="J43" s="474" t="s">
        <v>2640</v>
      </c>
      <c r="K43" s="491" t="s">
        <v>172</v>
      </c>
      <c r="L43" s="491" t="s">
        <v>5</v>
      </c>
      <c r="M43" s="491">
        <v>92626</v>
      </c>
      <c r="N43" s="491" t="s">
        <v>7769</v>
      </c>
      <c r="O43" s="689">
        <v>33.699091393349804</v>
      </c>
      <c r="P43" s="689">
        <v>-117.928577744663</v>
      </c>
      <c r="Q43" s="747">
        <v>50</v>
      </c>
      <c r="R43" s="474" t="s">
        <v>7766</v>
      </c>
      <c r="S43" s="474" t="s">
        <v>7767</v>
      </c>
      <c r="T43" s="474" t="s">
        <v>2640</v>
      </c>
      <c r="U43" s="491" t="s">
        <v>172</v>
      </c>
      <c r="V43" s="491" t="s">
        <v>5</v>
      </c>
      <c r="W43" s="474" t="s">
        <v>318</v>
      </c>
      <c r="X43" s="690">
        <v>45491</v>
      </c>
      <c r="Y43" s="474" t="s">
        <v>7767</v>
      </c>
      <c r="Z43" s="474"/>
      <c r="AA43" s="474" t="s">
        <v>8465</v>
      </c>
      <c r="AB43" s="474"/>
      <c r="AC43" s="748">
        <f t="shared" si="1"/>
        <v>23</v>
      </c>
      <c r="AD43" s="474"/>
      <c r="AE43" s="474"/>
      <c r="AF43" s="474">
        <f>IF(LEN(TRIM(AD43))=0,0,LEN(TRIM(AD43))-LEN(SUBSTITUTE(AD43," ",""))+1)</f>
        <v>0</v>
      </c>
      <c r="AG43" s="474"/>
    </row>
    <row r="44" spans="1:33" s="767" customFormat="1" ht="120">
      <c r="A44" s="315">
        <v>8043</v>
      </c>
      <c r="B44" s="491" t="s">
        <v>176</v>
      </c>
      <c r="C44" s="491" t="s">
        <v>4222</v>
      </c>
      <c r="D44" s="474" t="s">
        <v>4489</v>
      </c>
      <c r="E44" s="491" t="s">
        <v>166</v>
      </c>
      <c r="F44" s="474" t="s">
        <v>4223</v>
      </c>
      <c r="G44" s="474" t="s">
        <v>4453</v>
      </c>
      <c r="H44" s="474" t="s">
        <v>4490</v>
      </c>
      <c r="I44" s="694" t="s">
        <v>4491</v>
      </c>
      <c r="J44" s="694" t="s">
        <v>4492</v>
      </c>
      <c r="K44" s="698" t="s">
        <v>870</v>
      </c>
      <c r="L44" s="491" t="s">
        <v>5</v>
      </c>
      <c r="M44" s="772" t="s">
        <v>4493</v>
      </c>
      <c r="N44" s="698" t="s">
        <v>4494</v>
      </c>
      <c r="O44" s="689">
        <v>34.260296820476498</v>
      </c>
      <c r="P44" s="689">
        <v>-83.867918216228006</v>
      </c>
      <c r="Q44" s="719">
        <v>26</v>
      </c>
      <c r="R44" s="474" t="s">
        <v>4489</v>
      </c>
      <c r="S44" s="474" t="s">
        <v>4490</v>
      </c>
      <c r="T44" s="474" t="s">
        <v>4492</v>
      </c>
      <c r="U44" s="491" t="s">
        <v>870</v>
      </c>
      <c r="V44" s="491" t="s">
        <v>5</v>
      </c>
      <c r="W44" s="491" t="s">
        <v>174</v>
      </c>
      <c r="X44" s="690">
        <v>44773</v>
      </c>
      <c r="Y44" s="474" t="s">
        <v>4495</v>
      </c>
      <c r="Z44" s="474"/>
      <c r="AA44" s="474" t="s">
        <v>4496</v>
      </c>
      <c r="AB44" s="529" t="s">
        <v>4497</v>
      </c>
      <c r="AC44" s="748">
        <f t="shared" si="1"/>
        <v>14</v>
      </c>
      <c r="AD44" s="474"/>
      <c r="AE44" s="474"/>
      <c r="AF44" s="474"/>
      <c r="AG44" s="474"/>
    </row>
    <row r="45" spans="1:33" s="767" customFormat="1" ht="105">
      <c r="A45" s="494">
        <v>8044</v>
      </c>
      <c r="B45" s="491" t="s">
        <v>176</v>
      </c>
      <c r="C45" s="491" t="s">
        <v>4222</v>
      </c>
      <c r="D45" s="474" t="s">
        <v>4498</v>
      </c>
      <c r="E45" s="491" t="s">
        <v>178</v>
      </c>
      <c r="F45" s="474" t="s">
        <v>4223</v>
      </c>
      <c r="G45" s="474" t="s">
        <v>4499</v>
      </c>
      <c r="H45" s="474" t="s">
        <v>4500</v>
      </c>
      <c r="I45" s="474" t="s">
        <v>4501</v>
      </c>
      <c r="J45" s="474" t="s">
        <v>4502</v>
      </c>
      <c r="K45" s="491" t="s">
        <v>949</v>
      </c>
      <c r="L45" s="491" t="s">
        <v>5</v>
      </c>
      <c r="M45" s="769" t="s">
        <v>4503</v>
      </c>
      <c r="N45" s="491" t="s">
        <v>4504</v>
      </c>
      <c r="O45" s="689">
        <v>40.327538026044799</v>
      </c>
      <c r="P45" s="689">
        <v>-83.071978031388198</v>
      </c>
      <c r="Q45" s="747">
        <v>30</v>
      </c>
      <c r="R45" s="474" t="s">
        <v>4505</v>
      </c>
      <c r="S45" s="474" t="s">
        <v>4500</v>
      </c>
      <c r="T45" s="474" t="s">
        <v>4502</v>
      </c>
      <c r="U45" s="491" t="s">
        <v>949</v>
      </c>
      <c r="V45" s="491" t="s">
        <v>5</v>
      </c>
      <c r="W45" s="491" t="s">
        <v>174</v>
      </c>
      <c r="X45" s="690">
        <v>44773</v>
      </c>
      <c r="Y45" s="474" t="s">
        <v>4506</v>
      </c>
      <c r="Z45" s="474" t="s">
        <v>4508</v>
      </c>
      <c r="AA45" s="474" t="s">
        <v>4507</v>
      </c>
      <c r="AB45" s="529" t="s">
        <v>4509</v>
      </c>
      <c r="AC45" s="748">
        <f t="shared" si="1"/>
        <v>26</v>
      </c>
      <c r="AD45" s="474"/>
      <c r="AE45" s="474"/>
      <c r="AF45" s="474"/>
      <c r="AG45" s="474"/>
    </row>
    <row r="46" spans="1:33" s="767" customFormat="1" ht="105">
      <c r="A46" s="315">
        <v>8045</v>
      </c>
      <c r="B46" s="491" t="s">
        <v>176</v>
      </c>
      <c r="C46" s="491" t="s">
        <v>4222</v>
      </c>
      <c r="D46" s="474" t="s">
        <v>1831</v>
      </c>
      <c r="E46" s="491" t="s">
        <v>178</v>
      </c>
      <c r="F46" s="474" t="s">
        <v>4510</v>
      </c>
      <c r="G46" s="474" t="s">
        <v>4510</v>
      </c>
      <c r="H46" s="474" t="s">
        <v>4511</v>
      </c>
      <c r="I46" s="474" t="s">
        <v>4512</v>
      </c>
      <c r="J46" s="474" t="s">
        <v>1594</v>
      </c>
      <c r="K46" s="491" t="s">
        <v>1365</v>
      </c>
      <c r="L46" s="491" t="s">
        <v>5</v>
      </c>
      <c r="M46" s="769" t="s">
        <v>4513</v>
      </c>
      <c r="N46" s="491" t="s">
        <v>4514</v>
      </c>
      <c r="O46" s="695">
        <v>40.370151411905603</v>
      </c>
      <c r="P46" s="689">
        <v>-75.965686634206605</v>
      </c>
      <c r="Q46" s="747"/>
      <c r="R46" s="474" t="s">
        <v>1831</v>
      </c>
      <c r="S46" s="474" t="s">
        <v>4511</v>
      </c>
      <c r="T46" s="474" t="s">
        <v>1594</v>
      </c>
      <c r="U46" s="491" t="s">
        <v>1365</v>
      </c>
      <c r="V46" s="491" t="s">
        <v>5</v>
      </c>
      <c r="W46" s="491" t="s">
        <v>174</v>
      </c>
      <c r="X46" s="690">
        <v>44773</v>
      </c>
      <c r="Y46" s="474" t="s">
        <v>1837</v>
      </c>
      <c r="Z46" s="474"/>
      <c r="AA46" s="474" t="s">
        <v>4515</v>
      </c>
      <c r="AB46" s="529" t="s">
        <v>4516</v>
      </c>
      <c r="AC46" s="748">
        <f t="shared" si="1"/>
        <v>19</v>
      </c>
      <c r="AD46" s="474"/>
      <c r="AE46" s="474"/>
      <c r="AF46" s="474"/>
      <c r="AG46" s="474"/>
    </row>
    <row r="47" spans="1:33" s="767" customFormat="1" ht="75">
      <c r="A47" s="494">
        <v>8046</v>
      </c>
      <c r="B47" s="491" t="s">
        <v>176</v>
      </c>
      <c r="C47" s="491" t="s">
        <v>4222</v>
      </c>
      <c r="D47" s="474" t="s">
        <v>4517</v>
      </c>
      <c r="E47" s="491" t="s">
        <v>166</v>
      </c>
      <c r="F47" s="474" t="s">
        <v>4518</v>
      </c>
      <c r="G47" s="474" t="s">
        <v>4519</v>
      </c>
      <c r="H47" s="529" t="s">
        <v>4520</v>
      </c>
      <c r="I47" s="474" t="s">
        <v>4521</v>
      </c>
      <c r="J47" s="474" t="s">
        <v>4522</v>
      </c>
      <c r="K47" s="491" t="s">
        <v>756</v>
      </c>
      <c r="L47" s="491" t="s">
        <v>5</v>
      </c>
      <c r="M47" s="769" t="s">
        <v>4523</v>
      </c>
      <c r="N47" s="491" t="s">
        <v>4524</v>
      </c>
      <c r="O47" s="689">
        <v>41.719619999999999</v>
      </c>
      <c r="P47" s="689">
        <v>-70.965350802578897</v>
      </c>
      <c r="Q47" s="687">
        <v>120</v>
      </c>
      <c r="R47" s="474" t="s">
        <v>4517</v>
      </c>
      <c r="S47" s="474" t="s">
        <v>4520</v>
      </c>
      <c r="T47" s="474" t="s">
        <v>4522</v>
      </c>
      <c r="U47" s="491" t="s">
        <v>756</v>
      </c>
      <c r="V47" s="491" t="s">
        <v>5</v>
      </c>
      <c r="W47" s="491" t="s">
        <v>174</v>
      </c>
      <c r="X47" s="690">
        <v>44773</v>
      </c>
      <c r="Y47" s="474" t="s">
        <v>4525</v>
      </c>
      <c r="Z47" s="474"/>
      <c r="AA47" s="474" t="s">
        <v>4526</v>
      </c>
      <c r="AB47" s="529" t="s">
        <v>4527</v>
      </c>
      <c r="AC47" s="748">
        <f t="shared" si="1"/>
        <v>22</v>
      </c>
      <c r="AD47" s="474"/>
      <c r="AE47" s="474"/>
      <c r="AF47" s="474"/>
      <c r="AG47" s="474"/>
    </row>
    <row r="48" spans="1:33" s="767" customFormat="1" ht="150">
      <c r="A48" s="315">
        <v>8047</v>
      </c>
      <c r="B48" s="491" t="s">
        <v>176</v>
      </c>
      <c r="C48" s="491" t="s">
        <v>4222</v>
      </c>
      <c r="D48" s="474" t="s">
        <v>4528</v>
      </c>
      <c r="E48" s="491" t="s">
        <v>178</v>
      </c>
      <c r="F48" s="474" t="s">
        <v>4253</v>
      </c>
      <c r="G48" s="474" t="s">
        <v>4529</v>
      </c>
      <c r="H48" s="529" t="s">
        <v>4530</v>
      </c>
      <c r="I48" s="474" t="s">
        <v>4531</v>
      </c>
      <c r="J48" s="474" t="s">
        <v>2801</v>
      </c>
      <c r="K48" s="491" t="s">
        <v>172</v>
      </c>
      <c r="L48" s="491" t="s">
        <v>5</v>
      </c>
      <c r="M48" s="491">
        <v>94025</v>
      </c>
      <c r="N48" s="491" t="s">
        <v>4532</v>
      </c>
      <c r="O48" s="689">
        <v>37.481239000000002</v>
      </c>
      <c r="P48" s="689">
        <v>-122.173807</v>
      </c>
      <c r="Q48" s="747">
        <v>1200</v>
      </c>
      <c r="R48" s="474" t="s">
        <v>4533</v>
      </c>
      <c r="S48" s="474" t="s">
        <v>4530</v>
      </c>
      <c r="T48" s="474" t="s">
        <v>2801</v>
      </c>
      <c r="U48" s="491" t="s">
        <v>172</v>
      </c>
      <c r="V48" s="491" t="s">
        <v>5</v>
      </c>
      <c r="W48" s="474" t="s">
        <v>174</v>
      </c>
      <c r="X48" s="690">
        <v>44773</v>
      </c>
      <c r="Y48" s="474" t="s">
        <v>4534</v>
      </c>
      <c r="Z48" s="474" t="s">
        <v>4536</v>
      </c>
      <c r="AA48" s="474" t="s">
        <v>4535</v>
      </c>
      <c r="AB48" s="529" t="s">
        <v>4537</v>
      </c>
      <c r="AC48" s="748">
        <f t="shared" si="1"/>
        <v>22</v>
      </c>
      <c r="AD48" s="474"/>
      <c r="AE48" s="474"/>
      <c r="AF48" s="474"/>
      <c r="AG48" s="474"/>
    </row>
    <row r="49" spans="1:33" s="767" customFormat="1" ht="75">
      <c r="A49" s="494">
        <v>8048</v>
      </c>
      <c r="B49" s="491" t="s">
        <v>176</v>
      </c>
      <c r="C49" s="491" t="s">
        <v>4222</v>
      </c>
      <c r="D49" s="474" t="s">
        <v>1882</v>
      </c>
      <c r="E49" s="491" t="s">
        <v>178</v>
      </c>
      <c r="F49" s="474" t="s">
        <v>4518</v>
      </c>
      <c r="G49" s="474" t="s">
        <v>4538</v>
      </c>
      <c r="H49" s="474" t="s">
        <v>1884</v>
      </c>
      <c r="I49" s="474" t="s">
        <v>4539</v>
      </c>
      <c r="J49" s="474" t="s">
        <v>1886</v>
      </c>
      <c r="K49" s="491" t="s">
        <v>739</v>
      </c>
      <c r="L49" s="491" t="s">
        <v>5</v>
      </c>
      <c r="M49" s="491">
        <v>80241</v>
      </c>
      <c r="N49" s="491" t="s">
        <v>1887</v>
      </c>
      <c r="O49" s="689">
        <v>39.920523417751703</v>
      </c>
      <c r="P49" s="689">
        <v>-104.983330033033</v>
      </c>
      <c r="Q49" s="747">
        <v>54</v>
      </c>
      <c r="R49" s="474" t="s">
        <v>1882</v>
      </c>
      <c r="S49" s="474" t="s">
        <v>1884</v>
      </c>
      <c r="T49" s="474" t="s">
        <v>1886</v>
      </c>
      <c r="U49" s="491" t="s">
        <v>739</v>
      </c>
      <c r="V49" s="491" t="s">
        <v>5</v>
      </c>
      <c r="W49" s="491" t="s">
        <v>174</v>
      </c>
      <c r="X49" s="690">
        <v>44773</v>
      </c>
      <c r="Y49" s="474" t="s">
        <v>4540</v>
      </c>
      <c r="Z49" s="597"/>
      <c r="AA49" s="474" t="s">
        <v>4541</v>
      </c>
      <c r="AB49" s="529" t="s">
        <v>1884</v>
      </c>
      <c r="AC49" s="748">
        <f t="shared" si="1"/>
        <v>20</v>
      </c>
      <c r="AD49" s="474"/>
      <c r="AE49" s="474"/>
      <c r="AF49" s="474"/>
      <c r="AG49" s="474"/>
    </row>
    <row r="50" spans="1:33" s="767" customFormat="1" ht="75">
      <c r="A50" s="315">
        <v>8049</v>
      </c>
      <c r="B50" s="935" t="s">
        <v>176</v>
      </c>
      <c r="C50" s="935" t="s">
        <v>7</v>
      </c>
      <c r="D50" s="936" t="s">
        <v>7910</v>
      </c>
      <c r="E50" s="935" t="s">
        <v>166</v>
      </c>
      <c r="F50" s="937" t="s">
        <v>6089</v>
      </c>
      <c r="G50" s="937" t="s">
        <v>5890</v>
      </c>
      <c r="H50" s="938" t="s">
        <v>7911</v>
      </c>
      <c r="I50" s="936" t="s">
        <v>7912</v>
      </c>
      <c r="J50" s="939" t="s">
        <v>5460</v>
      </c>
      <c r="K50" s="939" t="s">
        <v>7913</v>
      </c>
      <c r="L50" s="939" t="s">
        <v>5</v>
      </c>
      <c r="M50" s="940">
        <v>46060</v>
      </c>
      <c r="N50" s="939"/>
      <c r="O50" s="939">
        <v>40.024702336976901</v>
      </c>
      <c r="P50" s="939">
        <v>-85.982582357670196</v>
      </c>
      <c r="Q50" s="939"/>
      <c r="R50" s="936" t="s">
        <v>7910</v>
      </c>
      <c r="S50" s="938" t="s">
        <v>7911</v>
      </c>
      <c r="T50" s="939" t="s">
        <v>5460</v>
      </c>
      <c r="U50" s="935" t="s">
        <v>7913</v>
      </c>
      <c r="V50" s="939" t="s">
        <v>5</v>
      </c>
      <c r="W50" s="939" t="s">
        <v>6608</v>
      </c>
      <c r="X50" s="941" t="s">
        <v>7914</v>
      </c>
      <c r="Y50" s="938" t="s">
        <v>7911</v>
      </c>
      <c r="Z50" s="939"/>
      <c r="AA50" s="942" t="s">
        <v>7915</v>
      </c>
      <c r="AB50" s="939"/>
      <c r="AC50" s="935">
        <f t="shared" si="1"/>
        <v>28</v>
      </c>
      <c r="AD50" s="939" t="s">
        <v>7916</v>
      </c>
      <c r="AE50" s="942" t="s">
        <v>7917</v>
      </c>
      <c r="AF50" s="939" t="s">
        <v>7918</v>
      </c>
      <c r="AG50" s="939"/>
    </row>
    <row r="51" spans="1:33" s="767" customFormat="1" ht="105">
      <c r="A51" s="494">
        <v>8050</v>
      </c>
      <c r="B51" s="491" t="s">
        <v>176</v>
      </c>
      <c r="C51" s="491" t="s">
        <v>7</v>
      </c>
      <c r="D51" s="474" t="s">
        <v>7805</v>
      </c>
      <c r="E51" s="491" t="s">
        <v>166</v>
      </c>
      <c r="F51" s="491" t="s">
        <v>4435</v>
      </c>
      <c r="G51" s="474" t="s">
        <v>7806</v>
      </c>
      <c r="H51" s="771" t="s">
        <v>7807</v>
      </c>
      <c r="I51" s="474" t="s">
        <v>7808</v>
      </c>
      <c r="J51" s="474" t="s">
        <v>3238</v>
      </c>
      <c r="K51" s="491" t="s">
        <v>172</v>
      </c>
      <c r="L51" s="491" t="s">
        <v>5</v>
      </c>
      <c r="M51" s="687">
        <v>91745</v>
      </c>
      <c r="N51" s="491" t="s">
        <v>7809</v>
      </c>
      <c r="O51" s="751">
        <v>34.020449999999997</v>
      </c>
      <c r="P51" s="751">
        <v>-117.97798</v>
      </c>
      <c r="Q51" s="747" t="s">
        <v>6626</v>
      </c>
      <c r="R51" s="474" t="s">
        <v>7805</v>
      </c>
      <c r="S51" s="771" t="s">
        <v>7807</v>
      </c>
      <c r="T51" s="474" t="s">
        <v>3238</v>
      </c>
      <c r="U51" s="491" t="s">
        <v>172</v>
      </c>
      <c r="V51" s="491" t="s">
        <v>5</v>
      </c>
      <c r="W51" s="474" t="s">
        <v>6629</v>
      </c>
      <c r="X51" s="690">
        <v>45497</v>
      </c>
      <c r="Y51" s="771" t="s">
        <v>7807</v>
      </c>
      <c r="Z51" s="474"/>
      <c r="AA51" s="474" t="s">
        <v>8466</v>
      </c>
      <c r="AB51" s="771" t="s">
        <v>7810</v>
      </c>
      <c r="AC51" s="748">
        <f t="shared" si="1"/>
        <v>29</v>
      </c>
      <c r="AD51" s="474"/>
      <c r="AE51" s="474"/>
      <c r="AF51" s="474">
        <f>IF(LEN(TRIM(AD51))=0,0,LEN(TRIM(AD51))-LEN(SUBSTITUTE(AD51," ",""))+1)</f>
        <v>0</v>
      </c>
      <c r="AG51" s="474" t="s">
        <v>7811</v>
      </c>
    </row>
    <row r="52" spans="1:33" s="767" customFormat="1" ht="60">
      <c r="A52" s="315">
        <v>8051</v>
      </c>
      <c r="B52" s="491" t="s">
        <v>176</v>
      </c>
      <c r="C52" s="491" t="s">
        <v>4222</v>
      </c>
      <c r="D52" s="474" t="s">
        <v>2934</v>
      </c>
      <c r="E52" s="491" t="s">
        <v>166</v>
      </c>
      <c r="F52" s="474" t="s">
        <v>4327</v>
      </c>
      <c r="G52" s="474" t="s">
        <v>4542</v>
      </c>
      <c r="H52" s="474" t="s">
        <v>4543</v>
      </c>
      <c r="I52" s="474" t="s">
        <v>2936</v>
      </c>
      <c r="J52" s="474" t="s">
        <v>2937</v>
      </c>
      <c r="K52" s="491" t="s">
        <v>870</v>
      </c>
      <c r="L52" s="491" t="s">
        <v>5</v>
      </c>
      <c r="M52" s="491">
        <v>30076</v>
      </c>
      <c r="N52" s="491" t="s">
        <v>2938</v>
      </c>
      <c r="O52" s="689">
        <v>34.0625855775804</v>
      </c>
      <c r="P52" s="689">
        <v>-84.315704417356997</v>
      </c>
      <c r="Q52" s="687">
        <v>33</v>
      </c>
      <c r="R52" s="474" t="s">
        <v>2939</v>
      </c>
      <c r="S52" s="474" t="s">
        <v>4544</v>
      </c>
      <c r="T52" s="474" t="s">
        <v>2940</v>
      </c>
      <c r="U52" s="491" t="s">
        <v>2940</v>
      </c>
      <c r="V52" s="491" t="s">
        <v>960</v>
      </c>
      <c r="W52" s="491" t="s">
        <v>174</v>
      </c>
      <c r="X52" s="690">
        <v>44773</v>
      </c>
      <c r="Y52" s="474" t="s">
        <v>4545</v>
      </c>
      <c r="Z52" s="474"/>
      <c r="AA52" s="474" t="s">
        <v>4546</v>
      </c>
      <c r="AB52" s="529" t="s">
        <v>4543</v>
      </c>
      <c r="AC52" s="748">
        <f t="shared" si="1"/>
        <v>19</v>
      </c>
      <c r="AD52" s="474"/>
      <c r="AE52" s="474"/>
      <c r="AF52" s="474"/>
      <c r="AG52" s="474"/>
    </row>
    <row r="53" spans="1:33" s="767" customFormat="1" ht="126.6" customHeight="1">
      <c r="A53" s="494">
        <v>8052</v>
      </c>
      <c r="B53" s="491" t="s">
        <v>176</v>
      </c>
      <c r="C53" s="491" t="s">
        <v>4222</v>
      </c>
      <c r="D53" s="474" t="s">
        <v>4547</v>
      </c>
      <c r="E53" s="491" t="s">
        <v>166</v>
      </c>
      <c r="F53" s="474" t="s">
        <v>4253</v>
      </c>
      <c r="G53" s="474" t="s">
        <v>4548</v>
      </c>
      <c r="H53" s="474" t="s">
        <v>4549</v>
      </c>
      <c r="I53" s="474" t="s">
        <v>4550</v>
      </c>
      <c r="J53" s="474" t="s">
        <v>4551</v>
      </c>
      <c r="K53" s="491" t="s">
        <v>739</v>
      </c>
      <c r="L53" s="491" t="s">
        <v>5</v>
      </c>
      <c r="M53" s="491">
        <v>80302</v>
      </c>
      <c r="N53" s="491" t="s">
        <v>4552</v>
      </c>
      <c r="O53" s="689">
        <v>40.017734812331199</v>
      </c>
      <c r="P53" s="689">
        <v>-105.277602404533</v>
      </c>
      <c r="Q53" s="747">
        <v>164</v>
      </c>
      <c r="R53" s="474" t="s">
        <v>4547</v>
      </c>
      <c r="S53" s="474" t="s">
        <v>4549</v>
      </c>
      <c r="T53" s="474" t="s">
        <v>4553</v>
      </c>
      <c r="U53" s="491" t="s">
        <v>739</v>
      </c>
      <c r="V53" s="491" t="s">
        <v>5</v>
      </c>
      <c r="W53" s="491" t="s">
        <v>174</v>
      </c>
      <c r="X53" s="690">
        <v>44773</v>
      </c>
      <c r="Y53" s="474" t="s">
        <v>4554</v>
      </c>
      <c r="Z53" s="474"/>
      <c r="AA53" s="474" t="s">
        <v>4555</v>
      </c>
      <c r="AB53" s="529" t="s">
        <v>4556</v>
      </c>
      <c r="AC53" s="748">
        <f t="shared" si="1"/>
        <v>24</v>
      </c>
      <c r="AD53" s="474"/>
      <c r="AE53" s="474"/>
      <c r="AF53" s="474"/>
      <c r="AG53" s="474"/>
    </row>
    <row r="54" spans="1:33" s="767" customFormat="1" ht="135">
      <c r="A54" s="315">
        <v>8053</v>
      </c>
      <c r="B54" s="491" t="s">
        <v>176</v>
      </c>
      <c r="C54" s="491" t="s">
        <v>4222</v>
      </c>
      <c r="D54" s="474" t="s">
        <v>7732</v>
      </c>
      <c r="E54" s="491" t="s">
        <v>166</v>
      </c>
      <c r="F54" s="491" t="s">
        <v>4557</v>
      </c>
      <c r="G54" s="474" t="s">
        <v>4558</v>
      </c>
      <c r="H54" s="529" t="s">
        <v>7733</v>
      </c>
      <c r="I54" s="474" t="s">
        <v>4559</v>
      </c>
      <c r="J54" s="474" t="s">
        <v>4560</v>
      </c>
      <c r="K54" s="491" t="s">
        <v>172</v>
      </c>
      <c r="L54" s="491" t="s">
        <v>5</v>
      </c>
      <c r="M54" s="491">
        <v>90630</v>
      </c>
      <c r="N54" s="491" t="s">
        <v>4561</v>
      </c>
      <c r="O54" s="689">
        <v>33.8010482965866</v>
      </c>
      <c r="P54" s="689">
        <v>-118.027727288786</v>
      </c>
      <c r="Q54" s="747">
        <v>6</v>
      </c>
      <c r="R54" s="474" t="s">
        <v>4562</v>
      </c>
      <c r="S54" s="529" t="s">
        <v>7733</v>
      </c>
      <c r="T54" s="474" t="s">
        <v>1232</v>
      </c>
      <c r="U54" s="491"/>
      <c r="V54" s="491" t="s">
        <v>4563</v>
      </c>
      <c r="W54" s="474" t="s">
        <v>7734</v>
      </c>
      <c r="X54" s="690" t="s">
        <v>7735</v>
      </c>
      <c r="Y54" s="474" t="s">
        <v>4564</v>
      </c>
      <c r="Z54" s="474"/>
      <c r="AA54" s="474" t="s">
        <v>8467</v>
      </c>
      <c r="AB54" s="529" t="s">
        <v>7736</v>
      </c>
      <c r="AC54" s="748">
        <f t="shared" si="1"/>
        <v>23</v>
      </c>
      <c r="AD54" s="474"/>
      <c r="AE54" s="773" t="s">
        <v>4565</v>
      </c>
      <c r="AF54" s="474">
        <f>IF(LEN(TRIM(AD54))=0,0,LEN(TRIM(AD54))-LEN(SUBSTITUTE(AD54," ",""))+1)</f>
        <v>0</v>
      </c>
      <c r="AG54" s="474"/>
    </row>
    <row r="55" spans="1:33" s="767" customFormat="1" ht="75">
      <c r="A55" s="494">
        <v>8054</v>
      </c>
      <c r="B55" s="775" t="s">
        <v>176</v>
      </c>
      <c r="C55" s="775" t="s">
        <v>7</v>
      </c>
      <c r="D55" s="775" t="s">
        <v>5982</v>
      </c>
      <c r="E55" s="775" t="s">
        <v>166</v>
      </c>
      <c r="F55" s="775" t="s">
        <v>5983</v>
      </c>
      <c r="G55" s="775" t="s">
        <v>5984</v>
      </c>
      <c r="H55" s="775" t="s">
        <v>5985</v>
      </c>
      <c r="I55" s="775" t="s">
        <v>5986</v>
      </c>
      <c r="J55" s="775" t="s">
        <v>5987</v>
      </c>
      <c r="K55" s="775" t="s">
        <v>756</v>
      </c>
      <c r="L55" s="775" t="s">
        <v>5</v>
      </c>
      <c r="M55" s="798">
        <v>2143</v>
      </c>
      <c r="N55" s="775" t="s">
        <v>5988</v>
      </c>
      <c r="O55" s="775">
        <v>42.381884776188699</v>
      </c>
      <c r="P55" s="775">
        <v>-71.102815286505404</v>
      </c>
      <c r="Q55" s="775"/>
      <c r="R55" s="775" t="s">
        <v>5989</v>
      </c>
      <c r="S55" s="775" t="s">
        <v>5985</v>
      </c>
      <c r="T55" s="775" t="s">
        <v>1016</v>
      </c>
      <c r="U55" s="775" t="s">
        <v>756</v>
      </c>
      <c r="V55" s="775" t="s">
        <v>5</v>
      </c>
      <c r="W55" s="775" t="s">
        <v>318</v>
      </c>
      <c r="X55" s="799">
        <v>45440</v>
      </c>
      <c r="Y55" s="775" t="s">
        <v>319</v>
      </c>
      <c r="Z55" s="775" t="s">
        <v>5464</v>
      </c>
      <c r="AA55" s="797" t="s">
        <v>8488</v>
      </c>
      <c r="AB55" s="775" t="s">
        <v>319</v>
      </c>
      <c r="AC55" s="775">
        <f t="shared" si="1"/>
        <v>28</v>
      </c>
      <c r="AD55" s="775" t="s">
        <v>5990</v>
      </c>
      <c r="AE55" s="775" t="s">
        <v>5992</v>
      </c>
      <c r="AF55" s="775" t="s">
        <v>5991</v>
      </c>
      <c r="AG55" s="775"/>
    </row>
    <row r="56" spans="1:33" s="767" customFormat="1" ht="75">
      <c r="A56" s="315">
        <v>8055</v>
      </c>
      <c r="B56" s="491" t="s">
        <v>176</v>
      </c>
      <c r="C56" s="491" t="s">
        <v>4222</v>
      </c>
      <c r="D56" s="474" t="s">
        <v>4566</v>
      </c>
      <c r="E56" s="491" t="s">
        <v>166</v>
      </c>
      <c r="F56" s="474" t="s">
        <v>4518</v>
      </c>
      <c r="G56" s="474" t="s">
        <v>4567</v>
      </c>
      <c r="H56" s="474" t="s">
        <v>4568</v>
      </c>
      <c r="I56" s="474" t="s">
        <v>4569</v>
      </c>
      <c r="J56" s="474" t="s">
        <v>4570</v>
      </c>
      <c r="K56" s="491" t="s">
        <v>1485</v>
      </c>
      <c r="L56" s="491" t="s">
        <v>5</v>
      </c>
      <c r="M56" s="491">
        <v>33702</v>
      </c>
      <c r="N56" s="491" t="s">
        <v>4571</v>
      </c>
      <c r="O56" s="689">
        <v>27.859184243618301</v>
      </c>
      <c r="P56" s="689">
        <v>-82.645987345224299</v>
      </c>
      <c r="Q56" s="747">
        <v>400</v>
      </c>
      <c r="R56" s="474" t="s">
        <v>4572</v>
      </c>
      <c r="S56" s="474" t="s">
        <v>4568</v>
      </c>
      <c r="T56" s="474" t="s">
        <v>4570</v>
      </c>
      <c r="U56" s="491" t="s">
        <v>1485</v>
      </c>
      <c r="V56" s="491" t="s">
        <v>5</v>
      </c>
      <c r="W56" s="491" t="s">
        <v>174</v>
      </c>
      <c r="X56" s="690">
        <v>44443</v>
      </c>
      <c r="Y56" s="474" t="s">
        <v>4573</v>
      </c>
      <c r="Z56" s="474" t="s">
        <v>4575</v>
      </c>
      <c r="AA56" s="474" t="s">
        <v>4574</v>
      </c>
      <c r="AB56" s="529" t="s">
        <v>4576</v>
      </c>
      <c r="AC56" s="748">
        <f t="shared" si="1"/>
        <v>26</v>
      </c>
      <c r="AD56" s="474"/>
      <c r="AE56" s="474"/>
      <c r="AF56" s="474"/>
      <c r="AG56" s="474"/>
    </row>
    <row r="57" spans="1:33" s="767" customFormat="1" ht="120">
      <c r="A57" s="494">
        <v>8056</v>
      </c>
      <c r="B57" s="491" t="s">
        <v>176</v>
      </c>
      <c r="C57" s="491" t="s">
        <v>4222</v>
      </c>
      <c r="D57" s="474" t="s">
        <v>4577</v>
      </c>
      <c r="E57" s="491" t="s">
        <v>166</v>
      </c>
      <c r="F57" s="474" t="s">
        <v>4510</v>
      </c>
      <c r="G57" s="474" t="s">
        <v>4510</v>
      </c>
      <c r="H57" s="529" t="s">
        <v>4578</v>
      </c>
      <c r="I57" s="474"/>
      <c r="J57" s="474" t="s">
        <v>1615</v>
      </c>
      <c r="K57" s="491" t="s">
        <v>805</v>
      </c>
      <c r="L57" s="491" t="s">
        <v>5</v>
      </c>
      <c r="M57" s="491"/>
      <c r="N57" s="491"/>
      <c r="O57" s="689">
        <v>34.195189640575897</v>
      </c>
      <c r="P57" s="689">
        <v>-79.766795077018102</v>
      </c>
      <c r="Q57" s="747">
        <v>200</v>
      </c>
      <c r="R57" s="474" t="s">
        <v>4577</v>
      </c>
      <c r="S57" s="474" t="s">
        <v>4578</v>
      </c>
      <c r="T57" s="474" t="s">
        <v>4579</v>
      </c>
      <c r="U57" s="491" t="s">
        <v>4580</v>
      </c>
      <c r="V57" s="491" t="s">
        <v>208</v>
      </c>
      <c r="W57" s="491" t="s">
        <v>174</v>
      </c>
      <c r="X57" s="690">
        <v>44773</v>
      </c>
      <c r="Y57" s="474" t="s">
        <v>4581</v>
      </c>
      <c r="Z57" s="474" t="s">
        <v>4583</v>
      </c>
      <c r="AA57" s="474" t="s">
        <v>4582</v>
      </c>
      <c r="AB57" s="529" t="s">
        <v>4584</v>
      </c>
      <c r="AC57" s="748">
        <f t="shared" si="1"/>
        <v>22</v>
      </c>
      <c r="AD57" s="474"/>
      <c r="AE57" s="474"/>
      <c r="AF57" s="474"/>
      <c r="AG57" s="474"/>
    </row>
    <row r="58" spans="1:33" s="767" customFormat="1" ht="60">
      <c r="A58" s="315">
        <v>8057</v>
      </c>
      <c r="B58" s="491" t="s">
        <v>176</v>
      </c>
      <c r="C58" s="491" t="s">
        <v>4222</v>
      </c>
      <c r="D58" s="474" t="s">
        <v>4585</v>
      </c>
      <c r="E58" s="491" t="s">
        <v>166</v>
      </c>
      <c r="F58" s="474" t="s">
        <v>4518</v>
      </c>
      <c r="G58" s="474" t="s">
        <v>4586</v>
      </c>
      <c r="H58" s="694" t="s">
        <v>4587</v>
      </c>
      <c r="I58" s="474" t="s">
        <v>4588</v>
      </c>
      <c r="J58" s="474" t="s">
        <v>4589</v>
      </c>
      <c r="K58" s="698" t="s">
        <v>788</v>
      </c>
      <c r="L58" s="491" t="s">
        <v>5</v>
      </c>
      <c r="M58" s="698">
        <v>70776</v>
      </c>
      <c r="N58" s="725" t="s">
        <v>4590</v>
      </c>
      <c r="O58" s="689">
        <v>30.235425884534699</v>
      </c>
      <c r="P58" s="689">
        <v>-91.098824546776896</v>
      </c>
      <c r="Q58" s="747">
        <v>227</v>
      </c>
      <c r="R58" s="694" t="s">
        <v>4585</v>
      </c>
      <c r="S58" s="694" t="s">
        <v>4587</v>
      </c>
      <c r="T58" s="694" t="s">
        <v>4591</v>
      </c>
      <c r="U58" s="698" t="s">
        <v>756</v>
      </c>
      <c r="V58" s="698" t="s">
        <v>5</v>
      </c>
      <c r="W58" s="491" t="s">
        <v>174</v>
      </c>
      <c r="X58" s="690">
        <v>44773</v>
      </c>
      <c r="Y58" s="474" t="s">
        <v>4592</v>
      </c>
      <c r="Z58" s="474"/>
      <c r="AA58" s="474" t="s">
        <v>4593</v>
      </c>
      <c r="AB58" s="529" t="s">
        <v>4587</v>
      </c>
      <c r="AC58" s="748">
        <f t="shared" si="1"/>
        <v>23</v>
      </c>
      <c r="AD58" s="474"/>
      <c r="AE58" s="474"/>
      <c r="AF58" s="474"/>
      <c r="AG58" s="474"/>
    </row>
    <row r="59" spans="1:33" s="767" customFormat="1" ht="60">
      <c r="A59" s="494">
        <v>8058</v>
      </c>
      <c r="B59" s="491" t="s">
        <v>176</v>
      </c>
      <c r="C59" s="491" t="s">
        <v>4222</v>
      </c>
      <c r="D59" s="474" t="s">
        <v>4594</v>
      </c>
      <c r="E59" s="491" t="s">
        <v>166</v>
      </c>
      <c r="F59" s="474" t="s">
        <v>4327</v>
      </c>
      <c r="G59" s="474" t="s">
        <v>4595</v>
      </c>
      <c r="H59" s="474" t="s">
        <v>4596</v>
      </c>
      <c r="I59" s="474" t="s">
        <v>4597</v>
      </c>
      <c r="J59" s="474" t="s">
        <v>3077</v>
      </c>
      <c r="K59" s="491" t="s">
        <v>771</v>
      </c>
      <c r="L59" s="491" t="s">
        <v>5</v>
      </c>
      <c r="M59" s="491">
        <v>78665</v>
      </c>
      <c r="N59" s="491" t="s">
        <v>3078</v>
      </c>
      <c r="O59" s="689">
        <v>30.553244000954301</v>
      </c>
      <c r="P59" s="689">
        <v>-97.683485175848006</v>
      </c>
      <c r="Q59" s="747">
        <v>375</v>
      </c>
      <c r="R59" s="474" t="s">
        <v>4594</v>
      </c>
      <c r="S59" s="474" t="s">
        <v>4596</v>
      </c>
      <c r="T59" s="474" t="s">
        <v>4598</v>
      </c>
      <c r="U59" s="491" t="s">
        <v>4599</v>
      </c>
      <c r="V59" s="491" t="s">
        <v>4600</v>
      </c>
      <c r="W59" s="491" t="s">
        <v>174</v>
      </c>
      <c r="X59" s="690">
        <v>44773</v>
      </c>
      <c r="Y59" s="474" t="s">
        <v>4601</v>
      </c>
      <c r="Z59" s="474" t="s">
        <v>4603</v>
      </c>
      <c r="AA59" s="474" t="s">
        <v>4602</v>
      </c>
      <c r="AB59" s="529" t="s">
        <v>4596</v>
      </c>
      <c r="AC59" s="748">
        <f t="shared" si="1"/>
        <v>28</v>
      </c>
      <c r="AD59" s="474"/>
      <c r="AE59" s="474"/>
      <c r="AF59" s="474"/>
      <c r="AG59" s="474"/>
    </row>
    <row r="60" spans="1:33" s="767" customFormat="1" ht="45">
      <c r="A60" s="315">
        <v>8059</v>
      </c>
      <c r="B60" s="491" t="s">
        <v>176</v>
      </c>
      <c r="C60" s="491" t="s">
        <v>4222</v>
      </c>
      <c r="D60" s="474" t="s">
        <v>4604</v>
      </c>
      <c r="E60" s="491" t="s">
        <v>166</v>
      </c>
      <c r="F60" s="474" t="s">
        <v>4253</v>
      </c>
      <c r="G60" s="474" t="s">
        <v>4605</v>
      </c>
      <c r="H60" s="474" t="s">
        <v>4606</v>
      </c>
      <c r="I60" s="474" t="s">
        <v>4607</v>
      </c>
      <c r="J60" s="474" t="s">
        <v>1016</v>
      </c>
      <c r="K60" s="491" t="s">
        <v>756</v>
      </c>
      <c r="L60" s="491" t="s">
        <v>5</v>
      </c>
      <c r="M60" s="769" t="s">
        <v>4608</v>
      </c>
      <c r="N60" s="491" t="s">
        <v>4609</v>
      </c>
      <c r="O60" s="689">
        <v>42.355629319654099</v>
      </c>
      <c r="P60" s="689">
        <v>-71.057591044918496</v>
      </c>
      <c r="Q60" s="747">
        <v>133</v>
      </c>
      <c r="R60" s="474" t="s">
        <v>4604</v>
      </c>
      <c r="S60" s="474" t="s">
        <v>4606</v>
      </c>
      <c r="T60" s="474" t="s">
        <v>1016</v>
      </c>
      <c r="U60" s="491" t="s">
        <v>756</v>
      </c>
      <c r="V60" s="491" t="s">
        <v>5</v>
      </c>
      <c r="W60" s="491" t="s">
        <v>174</v>
      </c>
      <c r="X60" s="690">
        <v>44773</v>
      </c>
      <c r="Y60" s="474" t="s">
        <v>4610</v>
      </c>
      <c r="Z60" s="474"/>
      <c r="AA60" s="474" t="s">
        <v>4611</v>
      </c>
      <c r="AB60" s="529" t="s">
        <v>4606</v>
      </c>
      <c r="AC60" s="748">
        <f t="shared" si="1"/>
        <v>15</v>
      </c>
      <c r="AD60" s="474"/>
      <c r="AE60" s="474"/>
      <c r="AF60" s="474"/>
      <c r="AG60" s="474"/>
    </row>
    <row r="61" spans="1:33" s="767" customFormat="1" ht="45">
      <c r="A61" s="494">
        <v>8060</v>
      </c>
      <c r="B61" s="491" t="s">
        <v>176</v>
      </c>
      <c r="C61" s="491" t="s">
        <v>4222</v>
      </c>
      <c r="D61" s="474" t="s">
        <v>4604</v>
      </c>
      <c r="E61" s="491" t="s">
        <v>166</v>
      </c>
      <c r="F61" s="474" t="s">
        <v>4253</v>
      </c>
      <c r="G61" s="474" t="s">
        <v>4605</v>
      </c>
      <c r="H61" s="474" t="s">
        <v>4606</v>
      </c>
      <c r="I61" s="474" t="s">
        <v>4612</v>
      </c>
      <c r="J61" s="474" t="s">
        <v>4052</v>
      </c>
      <c r="K61" s="491" t="s">
        <v>829</v>
      </c>
      <c r="L61" s="491" t="s">
        <v>5</v>
      </c>
      <c r="M61" s="491">
        <v>10022</v>
      </c>
      <c r="N61" s="491" t="s">
        <v>4613</v>
      </c>
      <c r="O61" s="689">
        <v>40.761402701796598</v>
      </c>
      <c r="P61" s="689">
        <v>-73.969463331489393</v>
      </c>
      <c r="Q61" s="747">
        <v>133</v>
      </c>
      <c r="R61" s="474" t="s">
        <v>4604</v>
      </c>
      <c r="S61" s="474" t="s">
        <v>4606</v>
      </c>
      <c r="T61" s="474" t="s">
        <v>1016</v>
      </c>
      <c r="U61" s="491" t="s">
        <v>756</v>
      </c>
      <c r="V61" s="491" t="s">
        <v>5</v>
      </c>
      <c r="W61" s="491" t="s">
        <v>174</v>
      </c>
      <c r="X61" s="690">
        <v>44773</v>
      </c>
      <c r="Y61" s="474" t="s">
        <v>4614</v>
      </c>
      <c r="Z61" s="474"/>
      <c r="AA61" s="474" t="s">
        <v>4611</v>
      </c>
      <c r="AB61" s="529" t="s">
        <v>4606</v>
      </c>
      <c r="AC61" s="748">
        <f t="shared" si="1"/>
        <v>15</v>
      </c>
      <c r="AD61" s="474"/>
      <c r="AE61" s="474"/>
      <c r="AF61" s="474"/>
      <c r="AG61" s="474"/>
    </row>
    <row r="62" spans="1:33" s="767" customFormat="1" ht="75">
      <c r="A62" s="315">
        <v>8061</v>
      </c>
      <c r="B62" s="491" t="s">
        <v>176</v>
      </c>
      <c r="C62" s="491" t="s">
        <v>4222</v>
      </c>
      <c r="D62" s="474" t="s">
        <v>4615</v>
      </c>
      <c r="E62" s="491" t="s">
        <v>178</v>
      </c>
      <c r="F62" s="474" t="s">
        <v>4348</v>
      </c>
      <c r="G62" s="474" t="s">
        <v>4616</v>
      </c>
      <c r="H62" s="474" t="s">
        <v>4617</v>
      </c>
      <c r="I62" s="474" t="s">
        <v>4618</v>
      </c>
      <c r="J62" s="474" t="s">
        <v>4619</v>
      </c>
      <c r="K62" s="491" t="s">
        <v>4620</v>
      </c>
      <c r="L62" s="491" t="s">
        <v>5</v>
      </c>
      <c r="M62" s="688" t="s">
        <v>4621</v>
      </c>
      <c r="N62" s="491" t="s">
        <v>4622</v>
      </c>
      <c r="O62" s="689">
        <v>41.551053844743898</v>
      </c>
      <c r="P62" s="689">
        <v>-71.511482904362893</v>
      </c>
      <c r="Q62" s="747">
        <v>12</v>
      </c>
      <c r="R62" s="474" t="s">
        <v>4623</v>
      </c>
      <c r="S62" s="474" t="s">
        <v>4617</v>
      </c>
      <c r="T62" s="474" t="s">
        <v>4624</v>
      </c>
      <c r="U62" s="491" t="s">
        <v>2758</v>
      </c>
      <c r="V62" s="491" t="s">
        <v>940</v>
      </c>
      <c r="W62" s="491" t="s">
        <v>174</v>
      </c>
      <c r="X62" s="690">
        <v>44773</v>
      </c>
      <c r="Y62" s="474" t="s">
        <v>4625</v>
      </c>
      <c r="Z62" s="474"/>
      <c r="AA62" s="474" t="s">
        <v>4626</v>
      </c>
      <c r="AB62" s="474" t="s">
        <v>4627</v>
      </c>
      <c r="AC62" s="748">
        <f t="shared" si="1"/>
        <v>24</v>
      </c>
      <c r="AD62" s="474"/>
      <c r="AE62" s="474"/>
      <c r="AF62" s="474"/>
      <c r="AG62" s="474"/>
    </row>
    <row r="63" spans="1:33" s="767" customFormat="1" ht="180">
      <c r="A63" s="494">
        <v>8062</v>
      </c>
      <c r="B63" s="491" t="s">
        <v>176</v>
      </c>
      <c r="C63" s="491" t="s">
        <v>4222</v>
      </c>
      <c r="D63" s="474" t="s">
        <v>4628</v>
      </c>
      <c r="E63" s="491" t="s">
        <v>166</v>
      </c>
      <c r="F63" s="474" t="s">
        <v>4223</v>
      </c>
      <c r="G63" s="474" t="s">
        <v>4453</v>
      </c>
      <c r="H63" s="474" t="s">
        <v>4629</v>
      </c>
      <c r="I63" s="694" t="s">
        <v>4630</v>
      </c>
      <c r="J63" s="474" t="s">
        <v>4631</v>
      </c>
      <c r="K63" s="491" t="s">
        <v>1365</v>
      </c>
      <c r="L63" s="491" t="s">
        <v>5</v>
      </c>
      <c r="M63" s="491">
        <v>19438</v>
      </c>
      <c r="N63" s="491" t="s">
        <v>4632</v>
      </c>
      <c r="O63" s="689">
        <v>40.267570949513598</v>
      </c>
      <c r="P63" s="689">
        <v>-75.3641592888427</v>
      </c>
      <c r="Q63" s="747">
        <v>25</v>
      </c>
      <c r="R63" s="474" t="s">
        <v>4628</v>
      </c>
      <c r="S63" s="474" t="s">
        <v>4629</v>
      </c>
      <c r="T63" s="474" t="s">
        <v>4631</v>
      </c>
      <c r="U63" s="491" t="s">
        <v>1365</v>
      </c>
      <c r="V63" s="491" t="s">
        <v>5</v>
      </c>
      <c r="W63" s="491" t="s">
        <v>174</v>
      </c>
      <c r="X63" s="690">
        <v>44773</v>
      </c>
      <c r="Y63" s="474" t="s">
        <v>4633</v>
      </c>
      <c r="Z63" s="474" t="s">
        <v>4635</v>
      </c>
      <c r="AA63" s="474" t="s">
        <v>4634</v>
      </c>
      <c r="AB63" s="529" t="s">
        <v>4636</v>
      </c>
      <c r="AC63" s="748">
        <f t="shared" si="1"/>
        <v>24</v>
      </c>
      <c r="AD63" s="474"/>
      <c r="AE63" s="474"/>
      <c r="AF63" s="474"/>
      <c r="AG63" s="474"/>
    </row>
    <row r="64" spans="1:33" s="767" customFormat="1" ht="270">
      <c r="A64" s="315">
        <v>8063</v>
      </c>
      <c r="B64" s="491" t="s">
        <v>176</v>
      </c>
      <c r="C64" s="491" t="s">
        <v>7</v>
      </c>
      <c r="D64" s="474" t="s">
        <v>7783</v>
      </c>
      <c r="E64" s="491" t="s">
        <v>178</v>
      </c>
      <c r="F64" s="491" t="s">
        <v>4253</v>
      </c>
      <c r="G64" s="474" t="s">
        <v>7784</v>
      </c>
      <c r="H64" s="771" t="s">
        <v>7785</v>
      </c>
      <c r="I64" s="474" t="s">
        <v>7786</v>
      </c>
      <c r="J64" s="474" t="s">
        <v>3049</v>
      </c>
      <c r="K64" s="491" t="s">
        <v>739</v>
      </c>
      <c r="L64" s="491" t="s">
        <v>5</v>
      </c>
      <c r="M64" s="687">
        <v>80401</v>
      </c>
      <c r="N64" s="491"/>
      <c r="O64" s="751">
        <v>39.711539999999999</v>
      </c>
      <c r="P64" s="751">
        <v>-105.25036</v>
      </c>
      <c r="Q64" s="747">
        <v>1</v>
      </c>
      <c r="R64" s="474" t="s">
        <v>7783</v>
      </c>
      <c r="S64" s="771" t="s">
        <v>7785</v>
      </c>
      <c r="T64" s="474" t="s">
        <v>3049</v>
      </c>
      <c r="U64" s="491" t="s">
        <v>739</v>
      </c>
      <c r="V64" s="491" t="s">
        <v>5</v>
      </c>
      <c r="W64" s="474" t="s">
        <v>6629</v>
      </c>
      <c r="X64" s="690">
        <v>45497</v>
      </c>
      <c r="Y64" s="771" t="s">
        <v>7785</v>
      </c>
      <c r="Z64" s="474"/>
      <c r="AA64" s="474" t="s">
        <v>8468</v>
      </c>
      <c r="AB64" s="771" t="s">
        <v>7787</v>
      </c>
      <c r="AC64" s="748">
        <f t="shared" si="1"/>
        <v>32</v>
      </c>
      <c r="AD64" s="474"/>
      <c r="AE64" s="474"/>
      <c r="AF64" s="474">
        <f>IF(LEN(TRIM(AD64))=0,0,LEN(TRIM(AD64))-LEN(SUBSTITUTE(AD64," ",""))+1)</f>
        <v>0</v>
      </c>
      <c r="AG64" s="474" t="s">
        <v>7788</v>
      </c>
    </row>
    <row r="65" spans="1:33" s="767" customFormat="1" ht="60">
      <c r="A65" s="494">
        <v>8064</v>
      </c>
      <c r="B65" s="491" t="s">
        <v>176</v>
      </c>
      <c r="C65" s="491" t="s">
        <v>4222</v>
      </c>
      <c r="D65" s="474" t="s">
        <v>4637</v>
      </c>
      <c r="E65" s="491" t="s">
        <v>166</v>
      </c>
      <c r="F65" s="474" t="s">
        <v>4223</v>
      </c>
      <c r="G65" s="474" t="s">
        <v>4638</v>
      </c>
      <c r="H65" s="474" t="s">
        <v>4639</v>
      </c>
      <c r="I65" s="694" t="s">
        <v>4640</v>
      </c>
      <c r="J65" s="694" t="s">
        <v>4641</v>
      </c>
      <c r="K65" s="698" t="s">
        <v>3634</v>
      </c>
      <c r="L65" s="491" t="s">
        <v>5</v>
      </c>
      <c r="M65" s="772" t="s">
        <v>4642</v>
      </c>
      <c r="N65" s="698" t="s">
        <v>4643</v>
      </c>
      <c r="O65" s="689">
        <v>45.474729842438599</v>
      </c>
      <c r="P65" s="689">
        <v>-122.777659602374</v>
      </c>
      <c r="Q65" s="719">
        <v>25</v>
      </c>
      <c r="R65" s="474" t="s">
        <v>4637</v>
      </c>
      <c r="S65" s="474" t="s">
        <v>4639</v>
      </c>
      <c r="T65" s="474" t="s">
        <v>4641</v>
      </c>
      <c r="U65" s="491" t="s">
        <v>3634</v>
      </c>
      <c r="V65" s="491" t="s">
        <v>5</v>
      </c>
      <c r="W65" s="491" t="s">
        <v>174</v>
      </c>
      <c r="X65" s="690">
        <v>44773</v>
      </c>
      <c r="Y65" s="474" t="s">
        <v>4644</v>
      </c>
      <c r="Z65" s="474"/>
      <c r="AA65" s="474" t="s">
        <v>4645</v>
      </c>
      <c r="AB65" s="529" t="s">
        <v>4639</v>
      </c>
      <c r="AC65" s="748">
        <f t="shared" si="1"/>
        <v>20</v>
      </c>
      <c r="AD65" s="474"/>
      <c r="AE65" s="474"/>
      <c r="AF65" s="474"/>
      <c r="AG65" s="474"/>
    </row>
    <row r="66" spans="1:33" s="767" customFormat="1" ht="90">
      <c r="A66" s="315">
        <v>8065</v>
      </c>
      <c r="B66" s="491" t="s">
        <v>176</v>
      </c>
      <c r="C66" s="491" t="s">
        <v>4222</v>
      </c>
      <c r="D66" s="474" t="s">
        <v>4646</v>
      </c>
      <c r="E66" s="491" t="s">
        <v>166</v>
      </c>
      <c r="F66" s="474" t="s">
        <v>4518</v>
      </c>
      <c r="G66" s="474" t="s">
        <v>4647</v>
      </c>
      <c r="H66" s="474" t="s">
        <v>4648</v>
      </c>
      <c r="I66" s="474" t="s">
        <v>4649</v>
      </c>
      <c r="J66" s="474" t="s">
        <v>862</v>
      </c>
      <c r="K66" s="491" t="s">
        <v>863</v>
      </c>
      <c r="L66" s="491" t="s">
        <v>5</v>
      </c>
      <c r="M66" s="491">
        <v>60641</v>
      </c>
      <c r="N66" s="491" t="s">
        <v>4650</v>
      </c>
      <c r="O66" s="689">
        <v>41.939419347273102</v>
      </c>
      <c r="P66" s="689">
        <v>-87.735807473736898</v>
      </c>
      <c r="Q66" s="747">
        <v>675</v>
      </c>
      <c r="R66" s="474" t="s">
        <v>4646</v>
      </c>
      <c r="S66" s="474" t="s">
        <v>4648</v>
      </c>
      <c r="T66" s="474" t="s">
        <v>862</v>
      </c>
      <c r="U66" s="491" t="s">
        <v>863</v>
      </c>
      <c r="V66" s="491" t="s">
        <v>5</v>
      </c>
      <c r="W66" s="491" t="s">
        <v>174</v>
      </c>
      <c r="X66" s="690">
        <v>44773</v>
      </c>
      <c r="Y66" s="474" t="s">
        <v>4651</v>
      </c>
      <c r="Z66" s="474"/>
      <c r="AA66" s="474" t="s">
        <v>4652</v>
      </c>
      <c r="AB66" s="529" t="s">
        <v>4653</v>
      </c>
      <c r="AC66" s="748">
        <f t="shared" ref="AC66:AC97" si="2">IF(LEN(TRIM(AA66))=0,0,LEN(TRIM(AA66))-LEN(SUBSTITUTE(AA66," ",""))+1)</f>
        <v>30</v>
      </c>
      <c r="AD66" s="474"/>
      <c r="AE66" s="474"/>
      <c r="AF66" s="474"/>
      <c r="AG66" s="474"/>
    </row>
    <row r="67" spans="1:33" s="767" customFormat="1" ht="75">
      <c r="A67" s="494">
        <v>8066</v>
      </c>
      <c r="B67" s="491" t="s">
        <v>176</v>
      </c>
      <c r="C67" s="491" t="s">
        <v>4222</v>
      </c>
      <c r="D67" s="474" t="s">
        <v>3929</v>
      </c>
      <c r="E67" s="491" t="s">
        <v>166</v>
      </c>
      <c r="F67" s="474" t="s">
        <v>4272</v>
      </c>
      <c r="G67" s="694" t="s">
        <v>4654</v>
      </c>
      <c r="H67" s="474" t="s">
        <v>4655</v>
      </c>
      <c r="I67" s="474" t="s">
        <v>3924</v>
      </c>
      <c r="J67" s="474" t="s">
        <v>189</v>
      </c>
      <c r="K67" s="491" t="s">
        <v>190</v>
      </c>
      <c r="L67" s="491" t="s">
        <v>5</v>
      </c>
      <c r="M67" s="491">
        <v>28216</v>
      </c>
      <c r="N67" s="491" t="s">
        <v>3932</v>
      </c>
      <c r="O67" s="689">
        <v>35.279942840435801</v>
      </c>
      <c r="P67" s="689">
        <v>-80.877288259885304</v>
      </c>
      <c r="Q67" s="747">
        <v>153</v>
      </c>
      <c r="R67" s="694" t="s">
        <v>3926</v>
      </c>
      <c r="S67" s="474" t="s">
        <v>3927</v>
      </c>
      <c r="T67" s="694" t="s">
        <v>189</v>
      </c>
      <c r="U67" s="491" t="s">
        <v>190</v>
      </c>
      <c r="V67" s="698" t="s">
        <v>5</v>
      </c>
      <c r="W67" s="491" t="s">
        <v>174</v>
      </c>
      <c r="X67" s="690">
        <v>45289</v>
      </c>
      <c r="Y67" s="474" t="s">
        <v>319</v>
      </c>
      <c r="Z67" s="474"/>
      <c r="AA67" s="474" t="s">
        <v>4656</v>
      </c>
      <c r="AB67" s="474"/>
      <c r="AC67" s="748">
        <f t="shared" si="2"/>
        <v>24</v>
      </c>
      <c r="AD67" s="474"/>
      <c r="AE67" s="474"/>
      <c r="AF67" s="474"/>
      <c r="AG67" s="474"/>
    </row>
    <row r="68" spans="1:33" s="767" customFormat="1" ht="90">
      <c r="A68" s="315">
        <v>8067</v>
      </c>
      <c r="B68" s="491" t="s">
        <v>176</v>
      </c>
      <c r="C68" s="491" t="s">
        <v>4222</v>
      </c>
      <c r="D68" s="474" t="s">
        <v>4657</v>
      </c>
      <c r="E68" s="491" t="s">
        <v>166</v>
      </c>
      <c r="F68" s="474" t="s">
        <v>4518</v>
      </c>
      <c r="G68" s="474" t="s">
        <v>4658</v>
      </c>
      <c r="H68" s="474" t="s">
        <v>4659</v>
      </c>
      <c r="I68" s="694" t="s">
        <v>4660</v>
      </c>
      <c r="J68" s="694" t="s">
        <v>4661</v>
      </c>
      <c r="K68" s="698" t="s">
        <v>1423</v>
      </c>
      <c r="L68" s="491" t="s">
        <v>5</v>
      </c>
      <c r="M68" s="772" t="s">
        <v>4662</v>
      </c>
      <c r="N68" s="698" t="s">
        <v>4663</v>
      </c>
      <c r="O68" s="689">
        <v>40.542945710871102</v>
      </c>
      <c r="P68" s="689">
        <v>-74.551541142270693</v>
      </c>
      <c r="Q68" s="719">
        <v>20</v>
      </c>
      <c r="R68" s="474" t="s">
        <v>4657</v>
      </c>
      <c r="S68" s="474" t="s">
        <v>4659</v>
      </c>
      <c r="T68" s="474" t="s">
        <v>4661</v>
      </c>
      <c r="U68" s="491" t="s">
        <v>1423</v>
      </c>
      <c r="V68" s="491" t="s">
        <v>5</v>
      </c>
      <c r="W68" s="491" t="s">
        <v>174</v>
      </c>
      <c r="X68" s="690">
        <v>44773</v>
      </c>
      <c r="Y68" s="474" t="s">
        <v>4664</v>
      </c>
      <c r="Z68" s="474" t="s">
        <v>4666</v>
      </c>
      <c r="AA68" s="474" t="s">
        <v>4665</v>
      </c>
      <c r="AB68" s="529" t="s">
        <v>4667</v>
      </c>
      <c r="AC68" s="748">
        <f t="shared" si="2"/>
        <v>29</v>
      </c>
      <c r="AD68" s="474"/>
      <c r="AE68" s="474"/>
      <c r="AF68" s="474"/>
      <c r="AG68" s="474"/>
    </row>
    <row r="69" spans="1:33" s="767" customFormat="1" ht="183.6" customHeight="1">
      <c r="A69" s="494">
        <v>8068</v>
      </c>
      <c r="B69" s="491" t="s">
        <v>176</v>
      </c>
      <c r="C69" s="491" t="s">
        <v>4222</v>
      </c>
      <c r="D69" s="474" t="s">
        <v>4657</v>
      </c>
      <c r="E69" s="491" t="s">
        <v>166</v>
      </c>
      <c r="F69" s="474" t="s">
        <v>4223</v>
      </c>
      <c r="G69" s="474" t="s">
        <v>4668</v>
      </c>
      <c r="H69" s="474" t="s">
        <v>4659</v>
      </c>
      <c r="I69" s="474" t="s">
        <v>4660</v>
      </c>
      <c r="J69" s="474" t="s">
        <v>4661</v>
      </c>
      <c r="K69" s="491" t="s">
        <v>1423</v>
      </c>
      <c r="L69" s="491" t="s">
        <v>5</v>
      </c>
      <c r="M69" s="769" t="s">
        <v>4662</v>
      </c>
      <c r="N69" s="491" t="s">
        <v>4663</v>
      </c>
      <c r="O69" s="689">
        <v>40.542933481302697</v>
      </c>
      <c r="P69" s="689">
        <v>-74.551562600694197</v>
      </c>
      <c r="Q69" s="747">
        <v>20</v>
      </c>
      <c r="R69" s="474" t="s">
        <v>4657</v>
      </c>
      <c r="S69" s="474" t="s">
        <v>4659</v>
      </c>
      <c r="T69" s="474" t="s">
        <v>4661</v>
      </c>
      <c r="U69" s="491" t="s">
        <v>1423</v>
      </c>
      <c r="V69" s="491" t="s">
        <v>5</v>
      </c>
      <c r="W69" s="491" t="s">
        <v>174</v>
      </c>
      <c r="X69" s="690">
        <v>44773</v>
      </c>
      <c r="Y69" s="474" t="s">
        <v>4664</v>
      </c>
      <c r="Z69" s="474"/>
      <c r="AA69" s="474" t="s">
        <v>4665</v>
      </c>
      <c r="AB69" s="529" t="s">
        <v>4667</v>
      </c>
      <c r="AC69" s="748">
        <f t="shared" si="2"/>
        <v>29</v>
      </c>
      <c r="AD69" s="474"/>
      <c r="AE69" s="474"/>
      <c r="AF69" s="474"/>
      <c r="AG69" s="474"/>
    </row>
    <row r="70" spans="1:33" s="767" customFormat="1" ht="90">
      <c r="A70" s="315">
        <v>8069</v>
      </c>
      <c r="B70" s="491" t="s">
        <v>176</v>
      </c>
      <c r="C70" s="491" t="s">
        <v>4222</v>
      </c>
      <c r="D70" s="474" t="s">
        <v>3944</v>
      </c>
      <c r="E70" s="491" t="s">
        <v>178</v>
      </c>
      <c r="F70" s="491" t="s">
        <v>4272</v>
      </c>
      <c r="G70" s="474" t="s">
        <v>4669</v>
      </c>
      <c r="H70" s="768" t="s">
        <v>4670</v>
      </c>
      <c r="I70" s="474" t="s">
        <v>3948</v>
      </c>
      <c r="J70" s="474" t="s">
        <v>2704</v>
      </c>
      <c r="K70" s="694" t="s">
        <v>1365</v>
      </c>
      <c r="L70" s="474" t="s">
        <v>5</v>
      </c>
      <c r="M70" s="718" t="s">
        <v>4671</v>
      </c>
      <c r="N70" s="474" t="s">
        <v>3939</v>
      </c>
      <c r="O70" s="689">
        <v>40.0596416265453</v>
      </c>
      <c r="P70" s="689">
        <v>-75.642886545093603</v>
      </c>
      <c r="Q70" s="719">
        <v>72</v>
      </c>
      <c r="R70" s="474" t="s">
        <v>3940</v>
      </c>
      <c r="S70" s="773" t="s">
        <v>4672</v>
      </c>
      <c r="T70" s="694" t="s">
        <v>3941</v>
      </c>
      <c r="U70" s="698" t="s">
        <v>1704</v>
      </c>
      <c r="V70" s="491" t="s">
        <v>940</v>
      </c>
      <c r="W70" s="491" t="s">
        <v>174</v>
      </c>
      <c r="X70" s="690">
        <v>45084</v>
      </c>
      <c r="Y70" s="474" t="s">
        <v>3942</v>
      </c>
      <c r="Z70" s="690"/>
      <c r="AA70" s="474" t="s">
        <v>3949</v>
      </c>
      <c r="AB70" s="529" t="s">
        <v>4673</v>
      </c>
      <c r="AC70" s="748">
        <f t="shared" si="2"/>
        <v>16</v>
      </c>
      <c r="AD70" s="474"/>
      <c r="AE70" s="474"/>
      <c r="AF70" s="474"/>
      <c r="AG70" s="474"/>
    </row>
    <row r="71" spans="1:33" s="767" customFormat="1" ht="90">
      <c r="A71" s="494">
        <v>8070</v>
      </c>
      <c r="B71" s="491" t="s">
        <v>176</v>
      </c>
      <c r="C71" s="491" t="s">
        <v>4222</v>
      </c>
      <c r="D71" s="773" t="s">
        <v>4674</v>
      </c>
      <c r="E71" s="491" t="s">
        <v>178</v>
      </c>
      <c r="F71" s="774" t="s">
        <v>4253</v>
      </c>
      <c r="G71" s="773" t="s">
        <v>4675</v>
      </c>
      <c r="H71" s="768" t="s">
        <v>4676</v>
      </c>
      <c r="I71" s="474" t="s">
        <v>4677</v>
      </c>
      <c r="J71" s="474" t="s">
        <v>4678</v>
      </c>
      <c r="K71" s="491" t="s">
        <v>756</v>
      </c>
      <c r="L71" s="491" t="s">
        <v>5</v>
      </c>
      <c r="M71" s="688" t="s">
        <v>4679</v>
      </c>
      <c r="N71" s="491"/>
      <c r="O71" s="689">
        <v>42.487822581252203</v>
      </c>
      <c r="P71" s="689">
        <v>-71.221144104899693</v>
      </c>
      <c r="Q71" s="747">
        <v>42</v>
      </c>
      <c r="R71" s="474" t="s">
        <v>3940</v>
      </c>
      <c r="S71" s="474" t="s">
        <v>4672</v>
      </c>
      <c r="T71" s="474" t="s">
        <v>3941</v>
      </c>
      <c r="U71" s="491" t="s">
        <v>1704</v>
      </c>
      <c r="V71" s="491" t="s">
        <v>940</v>
      </c>
      <c r="W71" s="474" t="s">
        <v>174</v>
      </c>
      <c r="X71" s="690">
        <v>45084</v>
      </c>
      <c r="Y71" s="474" t="s">
        <v>3942</v>
      </c>
      <c r="Z71" s="474"/>
      <c r="AA71" s="474" t="s">
        <v>4680</v>
      </c>
      <c r="AB71" s="529" t="s">
        <v>4673</v>
      </c>
      <c r="AC71" s="748">
        <f t="shared" si="2"/>
        <v>27</v>
      </c>
      <c r="AD71" s="474"/>
      <c r="AE71" s="474"/>
      <c r="AF71" s="474"/>
      <c r="AG71" s="474"/>
    </row>
    <row r="72" spans="1:33" s="767" customFormat="1" ht="180">
      <c r="A72" s="315">
        <v>8071</v>
      </c>
      <c r="B72" s="775" t="s">
        <v>176</v>
      </c>
      <c r="C72" s="705" t="s">
        <v>7</v>
      </c>
      <c r="D72" s="705" t="s">
        <v>7921</v>
      </c>
      <c r="E72" s="705" t="s">
        <v>166</v>
      </c>
      <c r="F72" s="705" t="s">
        <v>7922</v>
      </c>
      <c r="G72" s="705" t="s">
        <v>5860</v>
      </c>
      <c r="H72" s="776" t="s">
        <v>7923</v>
      </c>
      <c r="I72" s="705" t="s">
        <v>7924</v>
      </c>
      <c r="J72" s="705" t="s">
        <v>3213</v>
      </c>
      <c r="K72" s="705" t="s">
        <v>172</v>
      </c>
      <c r="L72" s="705" t="s">
        <v>5</v>
      </c>
      <c r="M72" s="777">
        <v>94704</v>
      </c>
      <c r="N72" s="705" t="s">
        <v>7925</v>
      </c>
      <c r="O72" s="705">
        <v>37.869597876584002</v>
      </c>
      <c r="P72" s="705">
        <v>-122.266301</v>
      </c>
      <c r="Q72" s="705" t="s">
        <v>6626</v>
      </c>
      <c r="R72" s="705" t="s">
        <v>7926</v>
      </c>
      <c r="S72" s="776" t="s">
        <v>7927</v>
      </c>
      <c r="T72" s="705" t="s">
        <v>3213</v>
      </c>
      <c r="U72" s="705" t="s">
        <v>172</v>
      </c>
      <c r="V72" s="705" t="s">
        <v>4095</v>
      </c>
      <c r="W72" s="705" t="s">
        <v>6629</v>
      </c>
      <c r="X72" s="778">
        <v>45496</v>
      </c>
      <c r="Y72" s="779" t="s">
        <v>7928</v>
      </c>
      <c r="Z72" s="705"/>
      <c r="AA72" s="760" t="s">
        <v>7929</v>
      </c>
      <c r="AB72" s="776" t="s">
        <v>7930</v>
      </c>
      <c r="AC72" s="705">
        <f t="shared" si="2"/>
        <v>27</v>
      </c>
      <c r="AD72" s="705"/>
      <c r="AE72" s="760"/>
      <c r="AF72" s="705"/>
      <c r="AG72" s="389" t="s">
        <v>7931</v>
      </c>
    </row>
    <row r="73" spans="1:33" s="767" customFormat="1" ht="90">
      <c r="A73" s="494">
        <v>8072</v>
      </c>
      <c r="B73" s="491" t="s">
        <v>176</v>
      </c>
      <c r="C73" s="491" t="s">
        <v>7</v>
      </c>
      <c r="D73" s="474" t="s">
        <v>7795</v>
      </c>
      <c r="E73" s="491" t="s">
        <v>178</v>
      </c>
      <c r="F73" s="491" t="s">
        <v>7796</v>
      </c>
      <c r="G73" s="474" t="s">
        <v>7797</v>
      </c>
      <c r="H73" s="771" t="s">
        <v>7798</v>
      </c>
      <c r="I73" s="474" t="s">
        <v>7799</v>
      </c>
      <c r="J73" s="474" t="s">
        <v>220</v>
      </c>
      <c r="K73" s="491" t="s">
        <v>217</v>
      </c>
      <c r="L73" s="491" t="s">
        <v>6</v>
      </c>
      <c r="M73" s="687" t="s">
        <v>7800</v>
      </c>
      <c r="N73" s="491" t="s">
        <v>7801</v>
      </c>
      <c r="O73" s="751">
        <v>43.646790000000003</v>
      </c>
      <c r="P73" s="751">
        <v>-79.378739999999993</v>
      </c>
      <c r="Q73" s="747" t="s">
        <v>6678</v>
      </c>
      <c r="R73" s="474" t="s">
        <v>7795</v>
      </c>
      <c r="S73" s="771" t="s">
        <v>7798</v>
      </c>
      <c r="T73" s="474" t="s">
        <v>220</v>
      </c>
      <c r="U73" s="491" t="s">
        <v>217</v>
      </c>
      <c r="V73" s="491" t="s">
        <v>6</v>
      </c>
      <c r="W73" s="474" t="s">
        <v>6629</v>
      </c>
      <c r="X73" s="690">
        <v>45497</v>
      </c>
      <c r="Y73" s="771" t="s">
        <v>7798</v>
      </c>
      <c r="Z73" s="474"/>
      <c r="AA73" s="474" t="s">
        <v>7802</v>
      </c>
      <c r="AB73" s="771" t="s">
        <v>7803</v>
      </c>
      <c r="AC73" s="748">
        <f t="shared" si="2"/>
        <v>21</v>
      </c>
      <c r="AD73" s="474"/>
      <c r="AE73" s="474"/>
      <c r="AF73" s="474">
        <f>IF(LEN(TRIM(AD73))=0,0,LEN(TRIM(AD73))-LEN(SUBSTITUTE(AD73," ",""))+1)</f>
        <v>0</v>
      </c>
      <c r="AG73" s="474" t="s">
        <v>7804</v>
      </c>
    </row>
    <row r="74" spans="1:33" s="767" customFormat="1" ht="165">
      <c r="A74" s="315">
        <v>8073</v>
      </c>
      <c r="B74" s="491" t="s">
        <v>176</v>
      </c>
      <c r="C74" s="491" t="s">
        <v>7</v>
      </c>
      <c r="D74" s="474" t="s">
        <v>7727</v>
      </c>
      <c r="E74" s="491" t="s">
        <v>178</v>
      </c>
      <c r="F74" s="474" t="s">
        <v>4386</v>
      </c>
      <c r="G74" s="474" t="s">
        <v>8163</v>
      </c>
      <c r="H74" s="474" t="s">
        <v>8168</v>
      </c>
      <c r="I74" s="474" t="s">
        <v>7729</v>
      </c>
      <c r="J74" s="474" t="s">
        <v>4052</v>
      </c>
      <c r="K74" s="491" t="s">
        <v>829</v>
      </c>
      <c r="L74" s="491" t="s">
        <v>5</v>
      </c>
      <c r="M74" s="491">
        <v>10019</v>
      </c>
      <c r="N74" s="491"/>
      <c r="O74" s="689">
        <v>40.763114516716399</v>
      </c>
      <c r="P74" s="689">
        <v>-73.982493259232697</v>
      </c>
      <c r="Q74" s="526">
        <v>200</v>
      </c>
      <c r="R74" s="474" t="s">
        <v>7727</v>
      </c>
      <c r="S74" s="474" t="s">
        <v>8168</v>
      </c>
      <c r="T74" s="474" t="s">
        <v>4052</v>
      </c>
      <c r="U74" s="491" t="s">
        <v>829</v>
      </c>
      <c r="V74" s="491" t="s">
        <v>5</v>
      </c>
      <c r="W74" s="491" t="s">
        <v>8054</v>
      </c>
      <c r="X74" s="690" t="s">
        <v>8149</v>
      </c>
      <c r="Y74" s="474" t="s">
        <v>8168</v>
      </c>
      <c r="Z74" s="474" t="s">
        <v>7730</v>
      </c>
      <c r="AA74" s="474" t="s">
        <v>8469</v>
      </c>
      <c r="AB74" s="474"/>
      <c r="AC74" s="474">
        <f t="shared" si="2"/>
        <v>20</v>
      </c>
      <c r="AD74" s="474"/>
      <c r="AE74" s="474"/>
      <c r="AF74" s="474"/>
      <c r="AG74" s="474" t="s">
        <v>7731</v>
      </c>
    </row>
    <row r="75" spans="1:33" s="767" customFormat="1" ht="165">
      <c r="A75" s="494">
        <v>8074</v>
      </c>
      <c r="B75" s="491" t="s">
        <v>176</v>
      </c>
      <c r="C75" s="491" t="s">
        <v>4222</v>
      </c>
      <c r="D75" s="474" t="s">
        <v>4681</v>
      </c>
      <c r="E75" s="491" t="s">
        <v>178</v>
      </c>
      <c r="F75" s="474" t="s">
        <v>4223</v>
      </c>
      <c r="G75" s="474" t="s">
        <v>4682</v>
      </c>
      <c r="H75" s="474" t="s">
        <v>4683</v>
      </c>
      <c r="I75" s="474" t="s">
        <v>4684</v>
      </c>
      <c r="J75" s="474" t="s">
        <v>4685</v>
      </c>
      <c r="K75" s="491" t="s">
        <v>949</v>
      </c>
      <c r="L75" s="491" t="s">
        <v>5</v>
      </c>
      <c r="M75" s="491">
        <v>44128</v>
      </c>
      <c r="N75" s="491" t="s">
        <v>4686</v>
      </c>
      <c r="O75" s="689">
        <v>41.4369157144802</v>
      </c>
      <c r="P75" s="689">
        <v>-81.491966916365996</v>
      </c>
      <c r="Q75" s="747">
        <v>60</v>
      </c>
      <c r="R75" s="474" t="s">
        <v>4681</v>
      </c>
      <c r="S75" s="474" t="s">
        <v>4683</v>
      </c>
      <c r="T75" s="474" t="s">
        <v>4685</v>
      </c>
      <c r="U75" s="491" t="s">
        <v>949</v>
      </c>
      <c r="V75" s="491" t="s">
        <v>5</v>
      </c>
      <c r="W75" s="491" t="s">
        <v>174</v>
      </c>
      <c r="X75" s="690">
        <v>44773</v>
      </c>
      <c r="Y75" s="474" t="s">
        <v>4687</v>
      </c>
      <c r="Z75" s="597" t="s">
        <v>4689</v>
      </c>
      <c r="AA75" s="474" t="s">
        <v>4688</v>
      </c>
      <c r="AB75" s="529" t="s">
        <v>4690</v>
      </c>
      <c r="AC75" s="748">
        <f t="shared" si="2"/>
        <v>27</v>
      </c>
      <c r="AD75" s="474"/>
      <c r="AE75" s="474"/>
      <c r="AF75" s="474"/>
      <c r="AG75" s="474"/>
    </row>
    <row r="76" spans="1:33" s="767" customFormat="1" ht="135">
      <c r="A76" s="315">
        <v>8075</v>
      </c>
      <c r="B76" s="491" t="s">
        <v>176</v>
      </c>
      <c r="C76" s="491" t="s">
        <v>4222</v>
      </c>
      <c r="D76" s="474" t="s">
        <v>3163</v>
      </c>
      <c r="E76" s="491" t="s">
        <v>178</v>
      </c>
      <c r="F76" s="474" t="s">
        <v>4327</v>
      </c>
      <c r="G76" s="474" t="s">
        <v>4691</v>
      </c>
      <c r="H76" s="474" t="s">
        <v>4692</v>
      </c>
      <c r="I76" s="474" t="s">
        <v>3165</v>
      </c>
      <c r="J76" s="474" t="s">
        <v>3166</v>
      </c>
      <c r="K76" s="491" t="s">
        <v>217</v>
      </c>
      <c r="L76" s="491" t="s">
        <v>6</v>
      </c>
      <c r="M76" s="491" t="s">
        <v>3167</v>
      </c>
      <c r="N76" s="491" t="s">
        <v>3168</v>
      </c>
      <c r="O76" s="474" t="s">
        <v>4693</v>
      </c>
      <c r="P76" s="689">
        <v>-80.537764277628199</v>
      </c>
      <c r="Q76" s="687">
        <v>60</v>
      </c>
      <c r="R76" s="474" t="s">
        <v>3169</v>
      </c>
      <c r="S76" s="474" t="s">
        <v>4692</v>
      </c>
      <c r="T76" s="474" t="s">
        <v>1096</v>
      </c>
      <c r="U76" s="491" t="s">
        <v>172</v>
      </c>
      <c r="V76" s="491" t="s">
        <v>5</v>
      </c>
      <c r="W76" s="491" t="s">
        <v>174</v>
      </c>
      <c r="X76" s="690">
        <v>44773</v>
      </c>
      <c r="Y76" s="474" t="s">
        <v>4694</v>
      </c>
      <c r="Z76" s="474" t="s">
        <v>4696</v>
      </c>
      <c r="AA76" s="474" t="s">
        <v>4695</v>
      </c>
      <c r="AB76" s="529" t="s">
        <v>4697</v>
      </c>
      <c r="AC76" s="748">
        <f t="shared" si="2"/>
        <v>21</v>
      </c>
      <c r="AD76" s="474"/>
      <c r="AE76" s="474"/>
      <c r="AF76" s="474"/>
      <c r="AG76" s="474"/>
    </row>
    <row r="77" spans="1:33" s="767" customFormat="1" ht="135">
      <c r="A77" s="494">
        <v>8076</v>
      </c>
      <c r="B77" s="491" t="s">
        <v>176</v>
      </c>
      <c r="C77" s="491" t="s">
        <v>4222</v>
      </c>
      <c r="D77" s="474" t="s">
        <v>3163</v>
      </c>
      <c r="E77" s="491" t="s">
        <v>178</v>
      </c>
      <c r="F77" s="474" t="s">
        <v>4327</v>
      </c>
      <c r="G77" s="474" t="s">
        <v>4691</v>
      </c>
      <c r="H77" s="474" t="s">
        <v>4692</v>
      </c>
      <c r="I77" s="474" t="s">
        <v>4698</v>
      </c>
      <c r="J77" s="474" t="s">
        <v>1096</v>
      </c>
      <c r="K77" s="491" t="s">
        <v>172</v>
      </c>
      <c r="L77" s="491" t="s">
        <v>5</v>
      </c>
      <c r="M77" s="491">
        <v>94089</v>
      </c>
      <c r="N77" s="491" t="s">
        <v>4699</v>
      </c>
      <c r="O77" s="474" t="s">
        <v>4693</v>
      </c>
      <c r="P77" s="689">
        <v>-121.991784381747</v>
      </c>
      <c r="Q77" s="687">
        <v>60</v>
      </c>
      <c r="R77" s="474" t="s">
        <v>3169</v>
      </c>
      <c r="S77" s="474" t="s">
        <v>4692</v>
      </c>
      <c r="T77" s="474" t="s">
        <v>1096</v>
      </c>
      <c r="U77" s="491" t="s">
        <v>172</v>
      </c>
      <c r="V77" s="491" t="s">
        <v>5</v>
      </c>
      <c r="W77" s="491" t="s">
        <v>174</v>
      </c>
      <c r="X77" s="690">
        <v>44773</v>
      </c>
      <c r="Y77" s="474" t="s">
        <v>4694</v>
      </c>
      <c r="Z77" s="474" t="s">
        <v>4696</v>
      </c>
      <c r="AA77" s="474" t="s">
        <v>4695</v>
      </c>
      <c r="AB77" s="529" t="s">
        <v>4697</v>
      </c>
      <c r="AC77" s="748">
        <f t="shared" si="2"/>
        <v>21</v>
      </c>
      <c r="AD77" s="474"/>
      <c r="AE77" s="474"/>
      <c r="AF77" s="474"/>
      <c r="AG77" s="474"/>
    </row>
    <row r="78" spans="1:33" s="767" customFormat="1" ht="224.1" customHeight="1">
      <c r="A78" s="315">
        <v>8077</v>
      </c>
      <c r="B78" s="491" t="s">
        <v>176</v>
      </c>
      <c r="C78" s="491" t="s">
        <v>7</v>
      </c>
      <c r="D78" s="474" t="s">
        <v>7869</v>
      </c>
      <c r="E78" s="491" t="s">
        <v>178</v>
      </c>
      <c r="F78" s="491" t="s">
        <v>7870</v>
      </c>
      <c r="G78" s="474" t="s">
        <v>7871</v>
      </c>
      <c r="H78" s="740" t="s">
        <v>7872</v>
      </c>
      <c r="I78" s="474" t="s">
        <v>7873</v>
      </c>
      <c r="J78" s="474" t="s">
        <v>5047</v>
      </c>
      <c r="K78" s="491" t="s">
        <v>756</v>
      </c>
      <c r="L78" s="491" t="s">
        <v>5</v>
      </c>
      <c r="M78" s="780">
        <v>1887</v>
      </c>
      <c r="N78" s="491" t="s">
        <v>7874</v>
      </c>
      <c r="O78" s="751">
        <v>42.59572</v>
      </c>
      <c r="P78" s="751">
        <v>-71.150970000000001</v>
      </c>
      <c r="Q78" s="747" t="s">
        <v>7875</v>
      </c>
      <c r="R78" s="474" t="s">
        <v>7869</v>
      </c>
      <c r="S78" s="740" t="s">
        <v>7872</v>
      </c>
      <c r="T78" s="474" t="s">
        <v>5047</v>
      </c>
      <c r="U78" s="491" t="s">
        <v>756</v>
      </c>
      <c r="V78" s="491" t="s">
        <v>5</v>
      </c>
      <c r="W78" s="474" t="s">
        <v>8166</v>
      </c>
      <c r="X78" s="690" t="s">
        <v>8167</v>
      </c>
      <c r="Y78" s="529" t="s">
        <v>8165</v>
      </c>
      <c r="Z78" s="474" t="s">
        <v>8164</v>
      </c>
      <c r="AA78" s="474" t="s">
        <v>8470</v>
      </c>
      <c r="AB78" s="528" t="s">
        <v>7876</v>
      </c>
      <c r="AC78" s="748">
        <f t="shared" si="2"/>
        <v>27</v>
      </c>
      <c r="AD78" s="474"/>
      <c r="AE78" s="474"/>
      <c r="AF78" s="474">
        <f>IF(LEN(TRIM(AD78))=0,0,LEN(TRIM(AD78))-LEN(SUBSTITUTE(AD78," ",""))+1)</f>
        <v>0</v>
      </c>
      <c r="AG78" s="474" t="s">
        <v>7877</v>
      </c>
    </row>
    <row r="79" spans="1:33" s="767" customFormat="1" ht="147.6" customHeight="1">
      <c r="A79" s="494">
        <v>8078</v>
      </c>
      <c r="B79" s="491" t="s">
        <v>176</v>
      </c>
      <c r="C79" s="491" t="s">
        <v>7</v>
      </c>
      <c r="D79" s="474" t="s">
        <v>7861</v>
      </c>
      <c r="E79" s="491" t="s">
        <v>178</v>
      </c>
      <c r="F79" s="491" t="s">
        <v>7862</v>
      </c>
      <c r="G79" s="474" t="s">
        <v>7863</v>
      </c>
      <c r="H79" s="740" t="s">
        <v>7864</v>
      </c>
      <c r="I79" s="474" t="s">
        <v>7865</v>
      </c>
      <c r="J79" s="474" t="s">
        <v>846</v>
      </c>
      <c r="K79" s="491" t="s">
        <v>172</v>
      </c>
      <c r="L79" s="491" t="s">
        <v>5</v>
      </c>
      <c r="M79" s="687">
        <v>94538</v>
      </c>
      <c r="N79" s="491" t="s">
        <v>7866</v>
      </c>
      <c r="O79" s="751">
        <v>37.475749999999998</v>
      </c>
      <c r="P79" s="751">
        <v>-121.94483</v>
      </c>
      <c r="Q79" s="747">
        <v>83</v>
      </c>
      <c r="R79" s="474" t="s">
        <v>7861</v>
      </c>
      <c r="S79" s="740" t="s">
        <v>7864</v>
      </c>
      <c r="T79" s="474" t="s">
        <v>846</v>
      </c>
      <c r="U79" s="491" t="s">
        <v>172</v>
      </c>
      <c r="V79" s="491" t="s">
        <v>5</v>
      </c>
      <c r="W79" s="474" t="s">
        <v>6629</v>
      </c>
      <c r="X79" s="690">
        <v>45505</v>
      </c>
      <c r="Y79" s="740" t="s">
        <v>7864</v>
      </c>
      <c r="Z79" s="474" t="s">
        <v>8478</v>
      </c>
      <c r="AA79" s="474" t="s">
        <v>8471</v>
      </c>
      <c r="AB79" s="528" t="s">
        <v>7867</v>
      </c>
      <c r="AC79" s="748">
        <f t="shared" si="2"/>
        <v>28</v>
      </c>
      <c r="AD79" s="474"/>
      <c r="AE79" s="474"/>
      <c r="AF79" s="474">
        <f>IF(LEN(TRIM(AD79))=0,0,LEN(TRIM(AD79))-LEN(SUBSTITUTE(AD79," ",""))+1)</f>
        <v>0</v>
      </c>
      <c r="AG79" s="474" t="s">
        <v>7868</v>
      </c>
    </row>
    <row r="80" spans="1:33" s="767" customFormat="1" ht="90">
      <c r="A80" s="315">
        <v>8079</v>
      </c>
      <c r="B80" s="491" t="s">
        <v>176</v>
      </c>
      <c r="C80" s="491" t="s">
        <v>7</v>
      </c>
      <c r="D80" s="474" t="s">
        <v>7843</v>
      </c>
      <c r="E80" s="491" t="s">
        <v>178</v>
      </c>
      <c r="F80" s="491" t="s">
        <v>7828</v>
      </c>
      <c r="G80" s="474" t="s">
        <v>7835</v>
      </c>
      <c r="H80" s="528" t="s">
        <v>7844</v>
      </c>
      <c r="I80" s="474" t="s">
        <v>7845</v>
      </c>
      <c r="J80" s="474" t="s">
        <v>3231</v>
      </c>
      <c r="K80" s="491" t="s">
        <v>318</v>
      </c>
      <c r="L80" s="491" t="s">
        <v>5</v>
      </c>
      <c r="M80" s="687">
        <v>29601</v>
      </c>
      <c r="N80" s="491" t="s">
        <v>7846</v>
      </c>
      <c r="O80" s="689">
        <v>34.851204844983599</v>
      </c>
      <c r="P80" s="689">
        <v>-82.399253478534703</v>
      </c>
      <c r="Q80" s="747">
        <v>60</v>
      </c>
      <c r="R80" s="474" t="s">
        <v>6042</v>
      </c>
      <c r="S80" s="529" t="s">
        <v>6049</v>
      </c>
      <c r="T80" s="474" t="s">
        <v>2757</v>
      </c>
      <c r="U80" s="491"/>
      <c r="V80" s="491" t="s">
        <v>940</v>
      </c>
      <c r="W80" s="474" t="s">
        <v>318</v>
      </c>
      <c r="X80" s="690">
        <v>45504</v>
      </c>
      <c r="Y80" s="528"/>
      <c r="Z80" s="474"/>
      <c r="AA80" s="474" t="s">
        <v>8472</v>
      </c>
      <c r="AB80" s="528" t="s">
        <v>319</v>
      </c>
      <c r="AC80" s="748">
        <f t="shared" si="2"/>
        <v>29</v>
      </c>
      <c r="AD80" s="474" t="s">
        <v>7847</v>
      </c>
      <c r="AE80" s="529" t="s">
        <v>7848</v>
      </c>
      <c r="AF80" s="474" t="s">
        <v>7846</v>
      </c>
      <c r="AG80" s="597"/>
    </row>
    <row r="81" spans="1:33" s="767" customFormat="1" ht="45">
      <c r="A81" s="494">
        <v>8080</v>
      </c>
      <c r="B81" s="491" t="s">
        <v>176</v>
      </c>
      <c r="C81" s="491" t="s">
        <v>4222</v>
      </c>
      <c r="D81" s="474" t="s">
        <v>3997</v>
      </c>
      <c r="E81" s="491" t="s">
        <v>178</v>
      </c>
      <c r="F81" s="491" t="s">
        <v>4700</v>
      </c>
      <c r="G81" s="474" t="s">
        <v>4701</v>
      </c>
      <c r="H81" s="474" t="s">
        <v>4000</v>
      </c>
      <c r="I81" s="474" t="s">
        <v>4001</v>
      </c>
      <c r="J81" s="474" t="s">
        <v>4002</v>
      </c>
      <c r="K81" s="491" t="s">
        <v>1485</v>
      </c>
      <c r="L81" s="491" t="s">
        <v>5</v>
      </c>
      <c r="M81" s="491">
        <v>33431</v>
      </c>
      <c r="N81" s="491" t="s">
        <v>4003</v>
      </c>
      <c r="O81" s="689">
        <v>26.369944576213701</v>
      </c>
      <c r="P81" s="689">
        <v>-80.128639904416701</v>
      </c>
      <c r="Q81" s="747">
        <v>10</v>
      </c>
      <c r="R81" s="474" t="s">
        <v>4005</v>
      </c>
      <c r="S81" s="474" t="s">
        <v>4006</v>
      </c>
      <c r="T81" s="474" t="s">
        <v>4007</v>
      </c>
      <c r="U81" s="491"/>
      <c r="V81" s="491" t="s">
        <v>1522</v>
      </c>
      <c r="W81" s="474" t="s">
        <v>174</v>
      </c>
      <c r="X81" s="690">
        <v>45340</v>
      </c>
      <c r="Y81" s="474" t="s">
        <v>319</v>
      </c>
      <c r="Z81" s="474"/>
      <c r="AA81" s="773" t="s">
        <v>4702</v>
      </c>
      <c r="AB81" s="474"/>
      <c r="AC81" s="748">
        <f t="shared" si="2"/>
        <v>11</v>
      </c>
      <c r="AD81" s="768" t="s">
        <v>4009</v>
      </c>
      <c r="AE81" s="768" t="s">
        <v>4010</v>
      </c>
      <c r="AF81" s="474">
        <f>IF(LEN(TRIM(AD81))=0,0,LEN(TRIM(AD81))-LEN(SUBSTITUTE(AD81," ",""))+1)</f>
        <v>2</v>
      </c>
      <c r="AG81" s="474"/>
    </row>
    <row r="82" spans="1:33" s="767" customFormat="1" ht="90.95" customHeight="1">
      <c r="A82" s="315">
        <v>8081</v>
      </c>
      <c r="B82" s="491" t="s">
        <v>176</v>
      </c>
      <c r="C82" s="491" t="s">
        <v>7</v>
      </c>
      <c r="D82" s="474" t="s">
        <v>6055</v>
      </c>
      <c r="E82" s="491" t="s">
        <v>166</v>
      </c>
      <c r="F82" s="491" t="s">
        <v>7856</v>
      </c>
      <c r="G82" s="474" t="s">
        <v>7857</v>
      </c>
      <c r="H82" s="740" t="s">
        <v>6052</v>
      </c>
      <c r="I82" s="474" t="s">
        <v>6053</v>
      </c>
      <c r="J82" s="474" t="s">
        <v>2057</v>
      </c>
      <c r="K82" s="491" t="s">
        <v>172</v>
      </c>
      <c r="L82" s="491" t="s">
        <v>5</v>
      </c>
      <c r="M82" s="687">
        <v>95814</v>
      </c>
      <c r="N82" s="491" t="s">
        <v>7858</v>
      </c>
      <c r="O82" s="751">
        <v>38.578360000000004</v>
      </c>
      <c r="P82" s="751">
        <v>-121.50265</v>
      </c>
      <c r="Q82" s="747" t="s">
        <v>7859</v>
      </c>
      <c r="R82" s="474" t="s">
        <v>6055</v>
      </c>
      <c r="S82" s="740" t="s">
        <v>6052</v>
      </c>
      <c r="T82" s="474" t="s">
        <v>3682</v>
      </c>
      <c r="U82" s="491"/>
      <c r="V82" s="491" t="s">
        <v>940</v>
      </c>
      <c r="W82" s="474" t="s">
        <v>6629</v>
      </c>
      <c r="X82" s="690">
        <v>45505</v>
      </c>
      <c r="Y82" s="740" t="s">
        <v>6052</v>
      </c>
      <c r="Z82" s="474"/>
      <c r="AA82" s="474" t="s">
        <v>7860</v>
      </c>
      <c r="AB82" s="740" t="s">
        <v>6052</v>
      </c>
      <c r="AC82" s="748">
        <f t="shared" si="2"/>
        <v>24</v>
      </c>
      <c r="AD82" s="474"/>
      <c r="AE82" s="474"/>
      <c r="AF82" s="474">
        <f>IF(LEN(TRIM(AD82))=0,0,LEN(TRIM(AD82))-LEN(SUBSTITUTE(AD82," ",""))+1)</f>
        <v>0</v>
      </c>
      <c r="AG82" s="474"/>
    </row>
    <row r="83" spans="1:33" s="767" customFormat="1" ht="201.6" customHeight="1">
      <c r="A83" s="494">
        <v>8082</v>
      </c>
      <c r="B83" s="491" t="s">
        <v>201</v>
      </c>
      <c r="C83" s="491" t="s">
        <v>4222</v>
      </c>
      <c r="D83" s="474" t="s">
        <v>4703</v>
      </c>
      <c r="E83" s="491" t="s">
        <v>166</v>
      </c>
      <c r="F83" s="474" t="s">
        <v>4253</v>
      </c>
      <c r="G83" s="474" t="s">
        <v>4704</v>
      </c>
      <c r="H83" s="474" t="s">
        <v>4705</v>
      </c>
      <c r="I83" s="474" t="s">
        <v>4706</v>
      </c>
      <c r="J83" s="474" t="s">
        <v>4707</v>
      </c>
      <c r="K83" s="491" t="s">
        <v>190</v>
      </c>
      <c r="L83" s="491" t="s">
        <v>5</v>
      </c>
      <c r="M83" s="491" t="s">
        <v>4708</v>
      </c>
      <c r="N83" s="491" t="s">
        <v>4709</v>
      </c>
      <c r="O83" s="689">
        <v>35.122722056745303</v>
      </c>
      <c r="P83" s="689">
        <v>-80.750833548252899</v>
      </c>
      <c r="Q83" s="747"/>
      <c r="R83" s="474" t="s">
        <v>4703</v>
      </c>
      <c r="S83" s="474" t="s">
        <v>4705</v>
      </c>
      <c r="T83" s="474" t="s">
        <v>4707</v>
      </c>
      <c r="U83" s="491" t="s">
        <v>190</v>
      </c>
      <c r="V83" s="491" t="s">
        <v>5</v>
      </c>
      <c r="W83" s="474" t="s">
        <v>776</v>
      </c>
      <c r="X83" s="690">
        <v>45336</v>
      </c>
      <c r="Y83" s="474" t="s">
        <v>319</v>
      </c>
      <c r="Z83" s="474"/>
      <c r="AA83" s="474" t="s">
        <v>4710</v>
      </c>
      <c r="AB83" s="474"/>
      <c r="AC83" s="748">
        <f t="shared" si="2"/>
        <v>28</v>
      </c>
      <c r="AD83" s="474" t="s">
        <v>4711</v>
      </c>
      <c r="AE83" s="474" t="s">
        <v>4712</v>
      </c>
      <c r="AF83" s="474" t="s">
        <v>4709</v>
      </c>
      <c r="AG83" s="474"/>
    </row>
    <row r="84" spans="1:33" s="767" customFormat="1" ht="87" customHeight="1">
      <c r="A84" s="315">
        <v>8083</v>
      </c>
      <c r="B84" s="491" t="s">
        <v>176</v>
      </c>
      <c r="C84" s="491" t="s">
        <v>4222</v>
      </c>
      <c r="D84" s="474" t="s">
        <v>4713</v>
      </c>
      <c r="E84" s="491" t="s">
        <v>166</v>
      </c>
      <c r="F84" s="474" t="s">
        <v>4518</v>
      </c>
      <c r="G84" s="474" t="s">
        <v>4714</v>
      </c>
      <c r="H84" s="474" t="s">
        <v>4715</v>
      </c>
      <c r="I84" s="474" t="s">
        <v>4716</v>
      </c>
      <c r="J84" s="474" t="s">
        <v>2486</v>
      </c>
      <c r="K84" s="698" t="s">
        <v>949</v>
      </c>
      <c r="L84" s="491" t="s">
        <v>5</v>
      </c>
      <c r="M84" s="698">
        <v>43229</v>
      </c>
      <c r="N84" s="491" t="s">
        <v>4717</v>
      </c>
      <c r="O84" s="689">
        <v>40.101088578290302</v>
      </c>
      <c r="P84" s="689">
        <v>-82.991832772879505</v>
      </c>
      <c r="Q84" s="747">
        <v>5</v>
      </c>
      <c r="R84" s="474" t="s">
        <v>4713</v>
      </c>
      <c r="S84" s="474" t="s">
        <v>4715</v>
      </c>
      <c r="T84" s="474" t="s">
        <v>2486</v>
      </c>
      <c r="U84" s="491" t="s">
        <v>949</v>
      </c>
      <c r="V84" s="491" t="s">
        <v>5</v>
      </c>
      <c r="W84" s="491" t="s">
        <v>174</v>
      </c>
      <c r="X84" s="690">
        <v>44773</v>
      </c>
      <c r="Y84" s="474" t="s">
        <v>4718</v>
      </c>
      <c r="Z84" s="474"/>
      <c r="AA84" s="474" t="s">
        <v>4719</v>
      </c>
      <c r="AB84" s="529" t="s">
        <v>4720</v>
      </c>
      <c r="AC84" s="748">
        <f t="shared" si="2"/>
        <v>26</v>
      </c>
      <c r="AD84" s="474"/>
      <c r="AE84" s="474"/>
      <c r="AF84" s="474"/>
      <c r="AG84" s="474"/>
    </row>
    <row r="85" spans="1:33" s="767" customFormat="1" ht="87" customHeight="1">
      <c r="A85" s="494">
        <v>8084</v>
      </c>
      <c r="B85" s="491" t="s">
        <v>176</v>
      </c>
      <c r="C85" s="491" t="s">
        <v>7</v>
      </c>
      <c r="D85" s="474" t="s">
        <v>7849</v>
      </c>
      <c r="E85" s="491" t="s">
        <v>178</v>
      </c>
      <c r="F85" s="491" t="s">
        <v>7850</v>
      </c>
      <c r="G85" s="474" t="s">
        <v>7851</v>
      </c>
      <c r="H85" s="740" t="s">
        <v>7852</v>
      </c>
      <c r="I85" s="474" t="s">
        <v>7853</v>
      </c>
      <c r="J85" s="474" t="s">
        <v>4456</v>
      </c>
      <c r="K85" s="491" t="s">
        <v>825</v>
      </c>
      <c r="L85" s="491" t="s">
        <v>5</v>
      </c>
      <c r="M85" s="687">
        <v>46140</v>
      </c>
      <c r="N85" s="491" t="s">
        <v>7854</v>
      </c>
      <c r="O85" s="751">
        <v>39.812919999999998</v>
      </c>
      <c r="P85" s="751">
        <v>-85.777559999999994</v>
      </c>
      <c r="Q85" s="747" t="s">
        <v>6626</v>
      </c>
      <c r="R85" s="474" t="s">
        <v>7849</v>
      </c>
      <c r="S85" s="740" t="s">
        <v>7852</v>
      </c>
      <c r="T85" s="474" t="s">
        <v>4458</v>
      </c>
      <c r="U85" s="491" t="s">
        <v>825</v>
      </c>
      <c r="V85" s="491" t="s">
        <v>5</v>
      </c>
      <c r="W85" s="474" t="s">
        <v>8166</v>
      </c>
      <c r="X85" s="690" t="s">
        <v>8170</v>
      </c>
      <c r="Y85" s="529" t="s">
        <v>7852</v>
      </c>
      <c r="Z85" s="474"/>
      <c r="AA85" s="474" t="s">
        <v>8473</v>
      </c>
      <c r="AB85" s="740" t="s">
        <v>7852</v>
      </c>
      <c r="AC85" s="748">
        <f t="shared" si="2"/>
        <v>35</v>
      </c>
      <c r="AD85" s="474"/>
      <c r="AE85" s="528"/>
      <c r="AF85" s="474">
        <f>IF(LEN(TRIM(AD85))=0,0,LEN(TRIM(AD85))-LEN(SUBSTITUTE(AD85," ",""))+1)</f>
        <v>0</v>
      </c>
      <c r="AG85" s="474" t="s">
        <v>7855</v>
      </c>
    </row>
    <row r="86" spans="1:33" s="767" customFormat="1" ht="75">
      <c r="A86" s="315">
        <v>8085</v>
      </c>
      <c r="B86" s="491" t="s">
        <v>176</v>
      </c>
      <c r="C86" s="491" t="s">
        <v>4222</v>
      </c>
      <c r="D86" s="768" t="s">
        <v>4721</v>
      </c>
      <c r="E86" s="491" t="s">
        <v>178</v>
      </c>
      <c r="F86" s="474" t="s">
        <v>20</v>
      </c>
      <c r="G86" s="768" t="s">
        <v>4722</v>
      </c>
      <c r="H86" s="474" t="s">
        <v>4723</v>
      </c>
      <c r="I86" s="768" t="s">
        <v>4724</v>
      </c>
      <c r="J86" s="768" t="s">
        <v>4725</v>
      </c>
      <c r="K86" s="491" t="s">
        <v>444</v>
      </c>
      <c r="L86" s="491" t="s">
        <v>5</v>
      </c>
      <c r="M86" s="781">
        <v>48075</v>
      </c>
      <c r="N86" s="781" t="s">
        <v>4726</v>
      </c>
      <c r="O86" s="689">
        <v>42.477535650522398</v>
      </c>
      <c r="P86" s="689">
        <v>-83.244813242329698</v>
      </c>
      <c r="Q86" s="747"/>
      <c r="R86" s="768" t="s">
        <v>4727</v>
      </c>
      <c r="S86" s="474" t="s">
        <v>4723</v>
      </c>
      <c r="T86" s="768" t="s">
        <v>4728</v>
      </c>
      <c r="U86" s="491" t="s">
        <v>444</v>
      </c>
      <c r="V86" s="491" t="s">
        <v>5</v>
      </c>
      <c r="W86" s="474" t="s">
        <v>8054</v>
      </c>
      <c r="X86" s="690" t="s">
        <v>8067</v>
      </c>
      <c r="Y86" s="474" t="s">
        <v>319</v>
      </c>
      <c r="Z86" s="474"/>
      <c r="AA86" s="773" t="s">
        <v>8474</v>
      </c>
      <c r="AB86" s="474"/>
      <c r="AC86" s="748">
        <f t="shared" si="2"/>
        <v>30</v>
      </c>
      <c r="AD86" s="768" t="s">
        <v>4729</v>
      </c>
      <c r="AE86" s="768" t="s">
        <v>4730</v>
      </c>
      <c r="AF86" s="781" t="s">
        <v>4726</v>
      </c>
      <c r="AG86" s="474"/>
    </row>
    <row r="87" spans="1:33" s="783" customFormat="1" ht="94.7" customHeight="1">
      <c r="A87" s="494">
        <v>8086</v>
      </c>
      <c r="B87" s="491" t="s">
        <v>176</v>
      </c>
      <c r="C87" s="491" t="s">
        <v>4222</v>
      </c>
      <c r="D87" s="474" t="s">
        <v>4731</v>
      </c>
      <c r="E87" s="491" t="s">
        <v>178</v>
      </c>
      <c r="F87" s="474" t="s">
        <v>4223</v>
      </c>
      <c r="G87" s="474" t="s">
        <v>4732</v>
      </c>
      <c r="H87" s="474" t="s">
        <v>4733</v>
      </c>
      <c r="I87" s="474" t="s">
        <v>4734</v>
      </c>
      <c r="J87" s="474" t="s">
        <v>4641</v>
      </c>
      <c r="K87" s="491" t="s">
        <v>3634</v>
      </c>
      <c r="L87" s="491" t="s">
        <v>5</v>
      </c>
      <c r="M87" s="491">
        <v>97008</v>
      </c>
      <c r="N87" s="491" t="s">
        <v>4735</v>
      </c>
      <c r="O87" s="689">
        <v>45.460708556211799</v>
      </c>
      <c r="P87" s="689">
        <v>-122.788447915953</v>
      </c>
      <c r="Q87" s="747">
        <v>11</v>
      </c>
      <c r="R87" s="474" t="s">
        <v>4736</v>
      </c>
      <c r="S87" s="474" t="s">
        <v>4733</v>
      </c>
      <c r="T87" s="474" t="s">
        <v>4641</v>
      </c>
      <c r="U87" s="491" t="s">
        <v>3634</v>
      </c>
      <c r="V87" s="491" t="s">
        <v>5</v>
      </c>
      <c r="W87" s="491" t="s">
        <v>174</v>
      </c>
      <c r="X87" s="690">
        <v>44773</v>
      </c>
      <c r="Y87" s="474" t="s">
        <v>4737</v>
      </c>
      <c r="Z87" s="474"/>
      <c r="AA87" s="782" t="s">
        <v>4738</v>
      </c>
      <c r="AB87" s="529" t="s">
        <v>4733</v>
      </c>
      <c r="AC87" s="748">
        <f t="shared" si="2"/>
        <v>26</v>
      </c>
      <c r="AD87" s="474"/>
      <c r="AE87" s="474"/>
      <c r="AF87" s="474"/>
      <c r="AG87" s="474"/>
    </row>
    <row r="88" spans="1:33" s="767" customFormat="1" ht="75">
      <c r="A88" s="315">
        <v>8087</v>
      </c>
      <c r="B88" s="491" t="s">
        <v>176</v>
      </c>
      <c r="C88" s="491" t="s">
        <v>4222</v>
      </c>
      <c r="D88" s="474" t="s">
        <v>4731</v>
      </c>
      <c r="E88" s="491" t="s">
        <v>178</v>
      </c>
      <c r="F88" s="474" t="s">
        <v>4253</v>
      </c>
      <c r="G88" s="474" t="s">
        <v>4739</v>
      </c>
      <c r="H88" s="474" t="s">
        <v>4733</v>
      </c>
      <c r="I88" s="474" t="s">
        <v>4734</v>
      </c>
      <c r="J88" s="474" t="s">
        <v>4641</v>
      </c>
      <c r="K88" s="491" t="s">
        <v>3634</v>
      </c>
      <c r="L88" s="491" t="s">
        <v>5</v>
      </c>
      <c r="M88" s="491">
        <v>97008</v>
      </c>
      <c r="N88" s="491" t="s">
        <v>4735</v>
      </c>
      <c r="O88" s="689">
        <v>45.460753707316002</v>
      </c>
      <c r="P88" s="689">
        <v>-122.788480102375</v>
      </c>
      <c r="Q88" s="747">
        <v>11</v>
      </c>
      <c r="R88" s="474" t="s">
        <v>4736</v>
      </c>
      <c r="S88" s="474" t="s">
        <v>4733</v>
      </c>
      <c r="T88" s="474" t="s">
        <v>4641</v>
      </c>
      <c r="U88" s="491" t="s">
        <v>3634</v>
      </c>
      <c r="V88" s="491" t="s">
        <v>5</v>
      </c>
      <c r="W88" s="491" t="s">
        <v>174</v>
      </c>
      <c r="X88" s="690">
        <v>44773</v>
      </c>
      <c r="Y88" s="474" t="s">
        <v>4737</v>
      </c>
      <c r="Z88" s="474"/>
      <c r="AA88" s="782" t="s">
        <v>4738</v>
      </c>
      <c r="AB88" s="529" t="s">
        <v>4733</v>
      </c>
      <c r="AC88" s="748">
        <f t="shared" si="2"/>
        <v>26</v>
      </c>
      <c r="AD88" s="474"/>
      <c r="AE88" s="474"/>
      <c r="AF88" s="65"/>
      <c r="AG88" s="474"/>
    </row>
    <row r="89" spans="1:33" s="389" customFormat="1" ht="90">
      <c r="A89" s="494">
        <v>8088</v>
      </c>
      <c r="B89" s="491" t="s">
        <v>176</v>
      </c>
      <c r="C89" s="491" t="s">
        <v>4222</v>
      </c>
      <c r="D89" s="474" t="s">
        <v>4740</v>
      </c>
      <c r="E89" s="491" t="s">
        <v>166</v>
      </c>
      <c r="F89" s="474" t="s">
        <v>4435</v>
      </c>
      <c r="G89" s="474" t="s">
        <v>4435</v>
      </c>
      <c r="H89" s="474" t="s">
        <v>4741</v>
      </c>
      <c r="I89" s="694" t="s">
        <v>4742</v>
      </c>
      <c r="J89" s="694" t="s">
        <v>4743</v>
      </c>
      <c r="K89" s="698" t="s">
        <v>1485</v>
      </c>
      <c r="L89" s="491" t="s">
        <v>5</v>
      </c>
      <c r="M89" s="772" t="s">
        <v>4744</v>
      </c>
      <c r="N89" s="698"/>
      <c r="O89" s="689">
        <v>25.761381984022901</v>
      </c>
      <c r="P89" s="689">
        <v>-80.191037987597497</v>
      </c>
      <c r="Q89" s="719">
        <v>18</v>
      </c>
      <c r="R89" s="474" t="s">
        <v>4740</v>
      </c>
      <c r="S89" s="474" t="s">
        <v>4741</v>
      </c>
      <c r="T89" s="474" t="s">
        <v>4743</v>
      </c>
      <c r="U89" s="491" t="s">
        <v>1485</v>
      </c>
      <c r="V89" s="491" t="s">
        <v>5</v>
      </c>
      <c r="W89" s="491" t="s">
        <v>174</v>
      </c>
      <c r="X89" s="690">
        <v>44773</v>
      </c>
      <c r="Y89" s="474" t="s">
        <v>4745</v>
      </c>
      <c r="Z89" s="474"/>
      <c r="AA89" s="474" t="s">
        <v>4746</v>
      </c>
      <c r="AB89" s="529" t="s">
        <v>4741</v>
      </c>
      <c r="AC89" s="748">
        <f t="shared" si="2"/>
        <v>30</v>
      </c>
      <c r="AD89" s="474"/>
      <c r="AE89" s="474"/>
      <c r="AF89" s="474"/>
      <c r="AG89" s="474"/>
    </row>
    <row r="90" spans="1:33" s="767" customFormat="1" ht="45">
      <c r="A90" s="315">
        <v>8089</v>
      </c>
      <c r="B90" s="491" t="s">
        <v>176</v>
      </c>
      <c r="C90" s="491" t="s">
        <v>4222</v>
      </c>
      <c r="D90" s="768" t="s">
        <v>4747</v>
      </c>
      <c r="E90" s="491" t="s">
        <v>166</v>
      </c>
      <c r="F90" s="768" t="s">
        <v>4748</v>
      </c>
      <c r="G90" s="474" t="s">
        <v>8320</v>
      </c>
      <c r="H90" s="474" t="s">
        <v>4749</v>
      </c>
      <c r="I90" s="768" t="s">
        <v>4750</v>
      </c>
      <c r="J90" s="474" t="s">
        <v>4751</v>
      </c>
      <c r="K90" s="491" t="s">
        <v>4752</v>
      </c>
      <c r="L90" s="491" t="s">
        <v>5</v>
      </c>
      <c r="M90" s="491">
        <v>82930</v>
      </c>
      <c r="N90" s="768" t="s">
        <v>4753</v>
      </c>
      <c r="O90" s="689">
        <v>41.283234489686599</v>
      </c>
      <c r="P90" s="689">
        <v>-110.97371385767001</v>
      </c>
      <c r="Q90" s="747">
        <v>500</v>
      </c>
      <c r="R90" s="474" t="s">
        <v>4754</v>
      </c>
      <c r="S90" s="474" t="s">
        <v>4755</v>
      </c>
      <c r="T90" s="474" t="s">
        <v>4756</v>
      </c>
      <c r="U90" s="491" t="s">
        <v>4752</v>
      </c>
      <c r="V90" s="491" t="s">
        <v>5</v>
      </c>
      <c r="W90" s="474" t="s">
        <v>318</v>
      </c>
      <c r="X90" s="690">
        <v>45440</v>
      </c>
      <c r="Y90" s="474" t="s">
        <v>319</v>
      </c>
      <c r="Z90" s="474"/>
      <c r="AA90" s="474" t="s">
        <v>4757</v>
      </c>
      <c r="AB90" s="474" t="s">
        <v>319</v>
      </c>
      <c r="AC90" s="748">
        <f t="shared" si="2"/>
        <v>15</v>
      </c>
      <c r="AD90" s="768" t="s">
        <v>4758</v>
      </c>
      <c r="AE90" s="768" t="s">
        <v>4760</v>
      </c>
      <c r="AF90" s="781" t="s">
        <v>4759</v>
      </c>
      <c r="AG90" s="474"/>
    </row>
    <row r="91" spans="1:33" s="767" customFormat="1" ht="105">
      <c r="A91" s="494">
        <v>8090</v>
      </c>
      <c r="B91" s="491" t="s">
        <v>176</v>
      </c>
      <c r="C91" s="491" t="s">
        <v>4222</v>
      </c>
      <c r="D91" s="474" t="s">
        <v>4761</v>
      </c>
      <c r="E91" s="491" t="s">
        <v>178</v>
      </c>
      <c r="F91" s="474" t="s">
        <v>4435</v>
      </c>
      <c r="G91" s="474" t="s">
        <v>4762</v>
      </c>
      <c r="H91" s="474" t="s">
        <v>4763</v>
      </c>
      <c r="I91" s="474" t="s">
        <v>4764</v>
      </c>
      <c r="J91" s="474" t="s">
        <v>4765</v>
      </c>
      <c r="K91" s="491" t="s">
        <v>863</v>
      </c>
      <c r="L91" s="491" t="s">
        <v>5</v>
      </c>
      <c r="M91" s="491">
        <v>60173</v>
      </c>
      <c r="N91" s="491" t="s">
        <v>4766</v>
      </c>
      <c r="O91" s="689">
        <v>42.0520610776124</v>
      </c>
      <c r="P91" s="689">
        <v>-88.032157858315699</v>
      </c>
      <c r="Q91" s="747">
        <v>10</v>
      </c>
      <c r="R91" s="474" t="s">
        <v>4761</v>
      </c>
      <c r="S91" s="474" t="s">
        <v>4763</v>
      </c>
      <c r="T91" s="474" t="s">
        <v>4765</v>
      </c>
      <c r="U91" s="491" t="s">
        <v>863</v>
      </c>
      <c r="V91" s="491" t="s">
        <v>5</v>
      </c>
      <c r="W91" s="491" t="s">
        <v>174</v>
      </c>
      <c r="X91" s="690">
        <v>44773</v>
      </c>
      <c r="Y91" s="474" t="s">
        <v>4767</v>
      </c>
      <c r="Z91" s="474"/>
      <c r="AA91" s="474" t="s">
        <v>4768</v>
      </c>
      <c r="AB91" s="529" t="s">
        <v>4769</v>
      </c>
      <c r="AC91" s="748">
        <f t="shared" si="2"/>
        <v>28</v>
      </c>
      <c r="AD91" s="474"/>
      <c r="AE91" s="474"/>
      <c r="AF91" s="474"/>
      <c r="AG91" s="474"/>
    </row>
    <row r="92" spans="1:33" s="767" customFormat="1" ht="71.25">
      <c r="A92" s="315">
        <v>8091</v>
      </c>
      <c r="B92" s="775" t="s">
        <v>176</v>
      </c>
      <c r="C92" s="775" t="s">
        <v>7</v>
      </c>
      <c r="D92" s="797" t="s">
        <v>6082</v>
      </c>
      <c r="E92" s="775" t="s">
        <v>166</v>
      </c>
      <c r="F92" s="797" t="s">
        <v>5859</v>
      </c>
      <c r="G92" s="797" t="s">
        <v>9394</v>
      </c>
      <c r="H92" s="775" t="s">
        <v>6083</v>
      </c>
      <c r="I92" s="775" t="s">
        <v>6084</v>
      </c>
      <c r="J92" s="775" t="s">
        <v>6085</v>
      </c>
      <c r="K92" s="1198" t="s">
        <v>949</v>
      </c>
      <c r="L92" s="775" t="s">
        <v>5</v>
      </c>
      <c r="M92" s="798">
        <v>43604</v>
      </c>
      <c r="N92" s="775" t="s">
        <v>6086</v>
      </c>
      <c r="O92" s="775">
        <v>41.634436000000001</v>
      </c>
      <c r="P92" s="775">
        <v>-83.551384999999996</v>
      </c>
      <c r="Q92" s="775">
        <v>30</v>
      </c>
      <c r="R92" s="797" t="s">
        <v>6082</v>
      </c>
      <c r="S92" s="775" t="s">
        <v>6083</v>
      </c>
      <c r="T92" s="775" t="s">
        <v>6085</v>
      </c>
      <c r="U92" s="1198" t="s">
        <v>949</v>
      </c>
      <c r="V92" s="775" t="s">
        <v>4095</v>
      </c>
      <c r="W92" s="775" t="s">
        <v>8245</v>
      </c>
      <c r="X92" s="799">
        <v>45597</v>
      </c>
      <c r="Y92" s="775" t="s">
        <v>6083</v>
      </c>
      <c r="Z92" s="775"/>
      <c r="AA92" s="1199" t="s">
        <v>9396</v>
      </c>
      <c r="AB92" s="775"/>
      <c r="AC92" s="775">
        <f t="shared" si="2"/>
        <v>25</v>
      </c>
      <c r="AD92" s="388"/>
      <c r="AE92" s="797"/>
      <c r="AF92" s="388"/>
      <c r="AG92" s="388"/>
    </row>
    <row r="93" spans="1:33" s="767" customFormat="1" ht="75">
      <c r="A93" s="494">
        <v>8092</v>
      </c>
      <c r="B93" s="491" t="s">
        <v>176</v>
      </c>
      <c r="C93" s="491" t="s">
        <v>4222</v>
      </c>
      <c r="D93" s="474" t="s">
        <v>4770</v>
      </c>
      <c r="E93" s="491" t="s">
        <v>178</v>
      </c>
      <c r="F93" s="474" t="s">
        <v>4253</v>
      </c>
      <c r="G93" s="474" t="s">
        <v>4771</v>
      </c>
      <c r="H93" s="474" t="s">
        <v>4772</v>
      </c>
      <c r="I93" s="474" t="s">
        <v>4773</v>
      </c>
      <c r="J93" s="474" t="s">
        <v>4774</v>
      </c>
      <c r="K93" s="491" t="s">
        <v>444</v>
      </c>
      <c r="L93" s="491" t="s">
        <v>5</v>
      </c>
      <c r="M93" s="491">
        <v>48111</v>
      </c>
      <c r="N93" s="491" t="s">
        <v>4775</v>
      </c>
      <c r="O93" s="689">
        <v>42.235989170121698</v>
      </c>
      <c r="P93" s="689">
        <v>-83.440319514484699</v>
      </c>
      <c r="Q93" s="747">
        <v>220</v>
      </c>
      <c r="R93" s="474" t="s">
        <v>4770</v>
      </c>
      <c r="S93" s="474" t="s">
        <v>4772</v>
      </c>
      <c r="T93" s="474" t="s">
        <v>4776</v>
      </c>
      <c r="U93" s="491" t="s">
        <v>4777</v>
      </c>
      <c r="V93" s="491" t="s">
        <v>317</v>
      </c>
      <c r="W93" s="491" t="s">
        <v>174</v>
      </c>
      <c r="X93" s="690">
        <v>44773</v>
      </c>
      <c r="Y93" s="474" t="s">
        <v>4778</v>
      </c>
      <c r="Z93" s="474"/>
      <c r="AA93" s="474" t="s">
        <v>4779</v>
      </c>
      <c r="AB93" s="529" t="s">
        <v>4780</v>
      </c>
      <c r="AC93" s="748">
        <f t="shared" si="2"/>
        <v>32</v>
      </c>
      <c r="AD93" s="474"/>
      <c r="AE93" s="474"/>
      <c r="AF93" s="474"/>
      <c r="AG93" s="474"/>
    </row>
    <row r="94" spans="1:33" s="767" customFormat="1" ht="360">
      <c r="A94" s="315">
        <v>8093</v>
      </c>
      <c r="B94" s="491" t="s">
        <v>176</v>
      </c>
      <c r="C94" s="491" t="s">
        <v>7</v>
      </c>
      <c r="D94" s="474" t="s">
        <v>7834</v>
      </c>
      <c r="E94" s="491" t="s">
        <v>178</v>
      </c>
      <c r="F94" s="491" t="s">
        <v>7828</v>
      </c>
      <c r="G94" s="474" t="s">
        <v>8309</v>
      </c>
      <c r="H94" s="740" t="s">
        <v>7836</v>
      </c>
      <c r="I94" s="474" t="s">
        <v>7837</v>
      </c>
      <c r="J94" s="474" t="s">
        <v>7838</v>
      </c>
      <c r="K94" s="491" t="s">
        <v>1089</v>
      </c>
      <c r="L94" s="491" t="s">
        <v>5</v>
      </c>
      <c r="M94" s="687">
        <v>85224</v>
      </c>
      <c r="N94" s="491" t="s">
        <v>7839</v>
      </c>
      <c r="O94" s="751">
        <v>33.303719999999998</v>
      </c>
      <c r="P94" s="689">
        <v>-111.8796</v>
      </c>
      <c r="Q94" s="747">
        <v>1000</v>
      </c>
      <c r="R94" s="474" t="s">
        <v>7834</v>
      </c>
      <c r="S94" s="740" t="s">
        <v>7836</v>
      </c>
      <c r="T94" s="474" t="s">
        <v>7838</v>
      </c>
      <c r="U94" s="491" t="s">
        <v>771</v>
      </c>
      <c r="V94" s="491" t="s">
        <v>5</v>
      </c>
      <c r="W94" s="474" t="s">
        <v>8166</v>
      </c>
      <c r="X94" s="690" t="s">
        <v>8311</v>
      </c>
      <c r="Y94" s="740" t="s">
        <v>7836</v>
      </c>
      <c r="Z94" s="474"/>
      <c r="AA94" s="474" t="s">
        <v>8310</v>
      </c>
      <c r="AB94" s="740" t="s">
        <v>7841</v>
      </c>
      <c r="AC94" s="748">
        <f t="shared" si="2"/>
        <v>24</v>
      </c>
      <c r="AD94" s="474"/>
      <c r="AE94" s="474"/>
      <c r="AF94" s="474">
        <f>IF(LEN(TRIM(AD94))=0,0,LEN(TRIM(AD94))-LEN(SUBSTITUTE(AD94," ",""))+1)</f>
        <v>0</v>
      </c>
      <c r="AG94" s="474" t="s">
        <v>7842</v>
      </c>
    </row>
    <row r="95" spans="1:33" s="767" customFormat="1" ht="105">
      <c r="A95" s="494">
        <v>8094</v>
      </c>
      <c r="B95" s="491" t="s">
        <v>176</v>
      </c>
      <c r="C95" s="491" t="s">
        <v>4222</v>
      </c>
      <c r="D95" s="474" t="s">
        <v>4781</v>
      </c>
      <c r="E95" s="491" t="s">
        <v>166</v>
      </c>
      <c r="F95" s="474" t="s">
        <v>4510</v>
      </c>
      <c r="G95" s="474" t="s">
        <v>4510</v>
      </c>
      <c r="H95" s="474" t="s">
        <v>3274</v>
      </c>
      <c r="I95" s="474" t="s">
        <v>3281</v>
      </c>
      <c r="J95" s="474" t="s">
        <v>3282</v>
      </c>
      <c r="K95" s="491" t="s">
        <v>870</v>
      </c>
      <c r="L95" s="491" t="s">
        <v>5</v>
      </c>
      <c r="M95" s="491">
        <v>31601</v>
      </c>
      <c r="N95" s="491" t="s">
        <v>3283</v>
      </c>
      <c r="O95" s="689">
        <v>30.8018188375497</v>
      </c>
      <c r="P95" s="689">
        <v>-83.286856716495194</v>
      </c>
      <c r="Q95" s="747">
        <v>44</v>
      </c>
      <c r="R95" s="474" t="s">
        <v>2215</v>
      </c>
      <c r="S95" s="474" t="s">
        <v>3274</v>
      </c>
      <c r="T95" s="474" t="s">
        <v>2216</v>
      </c>
      <c r="U95" s="491" t="s">
        <v>2217</v>
      </c>
      <c r="V95" s="491" t="s">
        <v>2218</v>
      </c>
      <c r="W95" s="491" t="s">
        <v>174</v>
      </c>
      <c r="X95" s="690">
        <v>44773</v>
      </c>
      <c r="Y95" s="474" t="s">
        <v>4782</v>
      </c>
      <c r="Z95" s="474" t="s">
        <v>4783</v>
      </c>
      <c r="AA95" s="474" t="s">
        <v>3278</v>
      </c>
      <c r="AB95" s="474" t="s">
        <v>2221</v>
      </c>
      <c r="AC95" s="748">
        <f t="shared" si="2"/>
        <v>27</v>
      </c>
      <c r="AD95" s="474"/>
      <c r="AE95" s="474"/>
      <c r="AF95" s="474"/>
      <c r="AG95" s="474"/>
    </row>
    <row r="96" spans="1:33" s="767" customFormat="1" ht="270">
      <c r="A96" s="315">
        <v>8095</v>
      </c>
      <c r="B96" s="491" t="s">
        <v>176</v>
      </c>
      <c r="C96" s="491" t="s">
        <v>7</v>
      </c>
      <c r="D96" s="474" t="s">
        <v>7827</v>
      </c>
      <c r="E96" s="491" t="s">
        <v>178</v>
      </c>
      <c r="F96" s="491" t="s">
        <v>7828</v>
      </c>
      <c r="G96" s="474" t="s">
        <v>7829</v>
      </c>
      <c r="H96" s="740" t="s">
        <v>7830</v>
      </c>
      <c r="I96" s="474" t="s">
        <v>8185</v>
      </c>
      <c r="J96" s="474" t="s">
        <v>5872</v>
      </c>
      <c r="K96" s="491" t="s">
        <v>172</v>
      </c>
      <c r="L96" s="491" t="s">
        <v>5</v>
      </c>
      <c r="M96" s="687">
        <v>94115</v>
      </c>
      <c r="N96" s="491" t="s">
        <v>7831</v>
      </c>
      <c r="O96" s="689">
        <v>38.092369181619397</v>
      </c>
      <c r="P96" s="689">
        <v>-122.419101939763</v>
      </c>
      <c r="Q96" s="747">
        <v>5</v>
      </c>
      <c r="R96" s="474" t="s">
        <v>7827</v>
      </c>
      <c r="S96" s="740" t="s">
        <v>7830</v>
      </c>
      <c r="T96" s="474" t="s">
        <v>5872</v>
      </c>
      <c r="U96" s="491" t="s">
        <v>172</v>
      </c>
      <c r="V96" s="491" t="s">
        <v>5</v>
      </c>
      <c r="W96" s="474" t="s">
        <v>8166</v>
      </c>
      <c r="X96" s="690" t="s">
        <v>8184</v>
      </c>
      <c r="Y96" s="740" t="s">
        <v>7830</v>
      </c>
      <c r="Z96" s="474" t="s">
        <v>7832</v>
      </c>
      <c r="AA96" s="474" t="s">
        <v>8475</v>
      </c>
      <c r="AB96" s="740" t="s">
        <v>7830</v>
      </c>
      <c r="AC96" s="748">
        <f t="shared" si="2"/>
        <v>23</v>
      </c>
      <c r="AD96" s="474"/>
      <c r="AE96" s="474"/>
      <c r="AF96" s="474">
        <f>IF(LEN(TRIM(AD96))=0,0,LEN(TRIM(AD96))-LEN(SUBSTITUTE(AD96," ",""))+1)</f>
        <v>0</v>
      </c>
      <c r="AG96" s="474" t="s">
        <v>7833</v>
      </c>
    </row>
    <row r="97" spans="1:33" s="767" customFormat="1" ht="60">
      <c r="A97" s="494">
        <v>8096</v>
      </c>
      <c r="B97" s="491" t="s">
        <v>176</v>
      </c>
      <c r="C97" s="491" t="s">
        <v>4222</v>
      </c>
      <c r="D97" s="474" t="s">
        <v>4784</v>
      </c>
      <c r="E97" s="491" t="s">
        <v>166</v>
      </c>
      <c r="F97" s="491" t="s">
        <v>4785</v>
      </c>
      <c r="G97" s="474" t="s">
        <v>4453</v>
      </c>
      <c r="H97" s="474" t="s">
        <v>4786</v>
      </c>
      <c r="I97" s="474" t="s">
        <v>4787</v>
      </c>
      <c r="J97" s="474" t="s">
        <v>4788</v>
      </c>
      <c r="K97" s="491" t="s">
        <v>1423</v>
      </c>
      <c r="L97" s="491" t="s">
        <v>5</v>
      </c>
      <c r="M97" s="688" t="s">
        <v>4789</v>
      </c>
      <c r="N97" s="491" t="s">
        <v>4790</v>
      </c>
      <c r="O97" s="689">
        <v>40.817233425835198</v>
      </c>
      <c r="P97" s="689">
        <v>-74.101552803797304</v>
      </c>
      <c r="Q97" s="747">
        <v>100</v>
      </c>
      <c r="R97" s="474" t="s">
        <v>4791</v>
      </c>
      <c r="S97" s="474" t="s">
        <v>4792</v>
      </c>
      <c r="T97" s="474" t="s">
        <v>4793</v>
      </c>
      <c r="U97" s="491" t="s">
        <v>863</v>
      </c>
      <c r="V97" s="491" t="s">
        <v>5</v>
      </c>
      <c r="W97" s="474" t="s">
        <v>174</v>
      </c>
      <c r="X97" s="690">
        <v>45289</v>
      </c>
      <c r="Y97" s="474" t="s">
        <v>4794</v>
      </c>
      <c r="Z97" s="474"/>
      <c r="AA97" s="474" t="s">
        <v>4795</v>
      </c>
      <c r="AB97" s="474"/>
      <c r="AC97" s="748">
        <f t="shared" si="2"/>
        <v>30</v>
      </c>
      <c r="AD97" s="474"/>
      <c r="AE97" s="474"/>
      <c r="AF97" s="474"/>
      <c r="AG97" s="474"/>
    </row>
    <row r="98" spans="1:33" s="767" customFormat="1" ht="75">
      <c r="A98" s="315">
        <v>8097</v>
      </c>
      <c r="B98" s="491" t="s">
        <v>176</v>
      </c>
      <c r="C98" s="491" t="s">
        <v>4222</v>
      </c>
      <c r="D98" s="474" t="s">
        <v>2235</v>
      </c>
      <c r="E98" s="491" t="s">
        <v>178</v>
      </c>
      <c r="F98" s="474" t="s">
        <v>4223</v>
      </c>
      <c r="G98" s="474" t="s">
        <v>4453</v>
      </c>
      <c r="H98" s="474" t="s">
        <v>4796</v>
      </c>
      <c r="I98" s="474" t="s">
        <v>2238</v>
      </c>
      <c r="J98" s="474" t="s">
        <v>1639</v>
      </c>
      <c r="K98" s="491" t="s">
        <v>1089</v>
      </c>
      <c r="L98" s="491" t="s">
        <v>5</v>
      </c>
      <c r="M98" s="491">
        <v>85756</v>
      </c>
      <c r="N98" s="725" t="s">
        <v>2239</v>
      </c>
      <c r="O98" s="689">
        <v>32.125455089435398</v>
      </c>
      <c r="P98" s="689">
        <v>-110.929678675975</v>
      </c>
      <c r="Q98" s="747">
        <v>82</v>
      </c>
      <c r="R98" s="474" t="s">
        <v>2235</v>
      </c>
      <c r="S98" s="474" t="s">
        <v>4796</v>
      </c>
      <c r="T98" s="474" t="s">
        <v>1639</v>
      </c>
      <c r="U98" s="491" t="s">
        <v>1089</v>
      </c>
      <c r="V98" s="491" t="s">
        <v>5</v>
      </c>
      <c r="W98" s="491" t="s">
        <v>174</v>
      </c>
      <c r="X98" s="690">
        <v>44773</v>
      </c>
      <c r="Y98" s="474" t="s">
        <v>4797</v>
      </c>
      <c r="Z98" s="474" t="s">
        <v>4799</v>
      </c>
      <c r="AA98" s="474" t="s">
        <v>4798</v>
      </c>
      <c r="AB98" s="529" t="s">
        <v>4796</v>
      </c>
      <c r="AC98" s="748">
        <f t="shared" ref="AC98:AC116" si="3">IF(LEN(TRIM(AA98))=0,0,LEN(TRIM(AA98))-LEN(SUBSTITUTE(AA98," ",""))+1)</f>
        <v>23</v>
      </c>
      <c r="AD98" s="474"/>
      <c r="AE98" s="474"/>
      <c r="AF98" s="474"/>
      <c r="AG98" s="474"/>
    </row>
    <row r="99" spans="1:33" s="767" customFormat="1" ht="135">
      <c r="A99" s="494">
        <v>8098</v>
      </c>
      <c r="B99" s="491" t="s">
        <v>176</v>
      </c>
      <c r="C99" s="491" t="s">
        <v>4222</v>
      </c>
      <c r="D99" s="474" t="s">
        <v>4800</v>
      </c>
      <c r="E99" s="491" t="s">
        <v>166</v>
      </c>
      <c r="F99" s="474" t="s">
        <v>4253</v>
      </c>
      <c r="G99" s="474" t="s">
        <v>4801</v>
      </c>
      <c r="H99" s="474" t="s">
        <v>4802</v>
      </c>
      <c r="I99" s="474" t="s">
        <v>4803</v>
      </c>
      <c r="J99" s="474" t="s">
        <v>259</v>
      </c>
      <c r="K99" s="491" t="s">
        <v>151</v>
      </c>
      <c r="L99" s="491" t="s">
        <v>6</v>
      </c>
      <c r="M99" s="491" t="s">
        <v>4804</v>
      </c>
      <c r="N99" s="491" t="s">
        <v>4805</v>
      </c>
      <c r="O99" s="689">
        <v>45.557123842084799</v>
      </c>
      <c r="P99" s="689">
        <v>-73.586373117031201</v>
      </c>
      <c r="Q99" s="747" t="s">
        <v>5</v>
      </c>
      <c r="R99" s="474" t="s">
        <v>4800</v>
      </c>
      <c r="S99" s="474" t="s">
        <v>4802</v>
      </c>
      <c r="T99" s="474" t="s">
        <v>259</v>
      </c>
      <c r="U99" s="491" t="s">
        <v>151</v>
      </c>
      <c r="V99" s="491" t="s">
        <v>6</v>
      </c>
      <c r="W99" s="474" t="s">
        <v>776</v>
      </c>
      <c r="X99" s="690">
        <v>45336</v>
      </c>
      <c r="Y99" s="474" t="s">
        <v>319</v>
      </c>
      <c r="Z99" s="474"/>
      <c r="AA99" s="474" t="s">
        <v>4806</v>
      </c>
      <c r="AB99" s="474"/>
      <c r="AC99" s="748">
        <f t="shared" si="3"/>
        <v>30</v>
      </c>
      <c r="AD99" s="474" t="s">
        <v>4807</v>
      </c>
      <c r="AE99" s="474" t="s">
        <v>4809</v>
      </c>
      <c r="AF99" s="474" t="s">
        <v>4808</v>
      </c>
      <c r="AG99" s="474"/>
    </row>
    <row r="100" spans="1:33" s="597" customFormat="1" ht="90">
      <c r="A100" s="315">
        <v>8099</v>
      </c>
      <c r="B100" s="491" t="s">
        <v>176</v>
      </c>
      <c r="C100" s="491" t="s">
        <v>4222</v>
      </c>
      <c r="D100" s="474" t="s">
        <v>4810</v>
      </c>
      <c r="E100" s="491" t="s">
        <v>178</v>
      </c>
      <c r="F100" s="474" t="s">
        <v>4223</v>
      </c>
      <c r="G100" s="474" t="s">
        <v>4453</v>
      </c>
      <c r="H100" s="474" t="s">
        <v>4811</v>
      </c>
      <c r="I100" s="474" t="s">
        <v>4812</v>
      </c>
      <c r="J100" s="474" t="s">
        <v>1470</v>
      </c>
      <c r="K100" s="491" t="s">
        <v>444</v>
      </c>
      <c r="L100" s="491" t="s">
        <v>5</v>
      </c>
      <c r="M100" s="491">
        <v>48108</v>
      </c>
      <c r="N100" s="491" t="s">
        <v>4813</v>
      </c>
      <c r="O100" s="689">
        <v>42.219465244296501</v>
      </c>
      <c r="P100" s="689">
        <v>-83.732322387252395</v>
      </c>
      <c r="Q100" s="747"/>
      <c r="R100" s="474" t="s">
        <v>4810</v>
      </c>
      <c r="S100" s="474" t="s">
        <v>4811</v>
      </c>
      <c r="T100" s="474" t="s">
        <v>4814</v>
      </c>
      <c r="U100" s="491" t="s">
        <v>771</v>
      </c>
      <c r="V100" s="491" t="s">
        <v>5</v>
      </c>
      <c r="W100" s="491" t="s">
        <v>174</v>
      </c>
      <c r="X100" s="690">
        <v>44773</v>
      </c>
      <c r="Y100" s="474" t="s">
        <v>4815</v>
      </c>
      <c r="Z100" s="474" t="s">
        <v>4817</v>
      </c>
      <c r="AA100" s="474" t="s">
        <v>4816</v>
      </c>
      <c r="AB100" s="529" t="s">
        <v>4818</v>
      </c>
      <c r="AC100" s="748">
        <f t="shared" si="3"/>
        <v>27</v>
      </c>
      <c r="AD100" s="474"/>
      <c r="AE100" s="474"/>
      <c r="AF100" s="474"/>
      <c r="AG100" s="474"/>
    </row>
    <row r="101" spans="1:33" s="597" customFormat="1" ht="75">
      <c r="A101" s="494">
        <v>8100</v>
      </c>
      <c r="B101" s="491" t="s">
        <v>176</v>
      </c>
      <c r="C101" s="491" t="s">
        <v>4222</v>
      </c>
      <c r="D101" s="474" t="s">
        <v>4819</v>
      </c>
      <c r="E101" s="491" t="s">
        <v>178</v>
      </c>
      <c r="F101" s="474" t="s">
        <v>4518</v>
      </c>
      <c r="G101" s="474" t="s">
        <v>4820</v>
      </c>
      <c r="H101" s="474" t="s">
        <v>4821</v>
      </c>
      <c r="I101" s="597" t="s">
        <v>4822</v>
      </c>
      <c r="J101" s="474" t="s">
        <v>4823</v>
      </c>
      <c r="K101" s="491" t="s">
        <v>3887</v>
      </c>
      <c r="L101" s="491" t="s">
        <v>5</v>
      </c>
      <c r="M101" s="491">
        <v>73105</v>
      </c>
      <c r="N101" s="491" t="s">
        <v>4824</v>
      </c>
      <c r="O101" s="689">
        <v>35.376927563295197</v>
      </c>
      <c r="P101" s="689">
        <v>-97.542724362354505</v>
      </c>
      <c r="Q101" s="747">
        <v>70</v>
      </c>
      <c r="R101" s="597" t="s">
        <v>4825</v>
      </c>
      <c r="S101" s="474" t="s">
        <v>4821</v>
      </c>
      <c r="T101" s="597" t="s">
        <v>4823</v>
      </c>
      <c r="U101" s="491" t="s">
        <v>3887</v>
      </c>
      <c r="V101" s="491" t="s">
        <v>5</v>
      </c>
      <c r="W101" s="491" t="s">
        <v>174</v>
      </c>
      <c r="X101" s="690">
        <v>44773</v>
      </c>
      <c r="Y101" s="597" t="s">
        <v>4826</v>
      </c>
      <c r="Z101" s="474"/>
      <c r="AA101" s="474" t="s">
        <v>4827</v>
      </c>
      <c r="AB101" s="529" t="s">
        <v>4821</v>
      </c>
      <c r="AC101" s="748">
        <f t="shared" si="3"/>
        <v>22</v>
      </c>
      <c r="AD101" s="474"/>
      <c r="AE101" s="474"/>
      <c r="AF101" s="474"/>
      <c r="AG101" s="474"/>
    </row>
    <row r="102" spans="1:33" s="597" customFormat="1" ht="60">
      <c r="A102" s="315">
        <v>8101</v>
      </c>
      <c r="B102" s="491" t="s">
        <v>176</v>
      </c>
      <c r="C102" s="491" t="s">
        <v>4222</v>
      </c>
      <c r="D102" s="474" t="s">
        <v>4828</v>
      </c>
      <c r="E102" s="491" t="s">
        <v>166</v>
      </c>
      <c r="F102" s="474" t="s">
        <v>4386</v>
      </c>
      <c r="G102" s="474" t="s">
        <v>4829</v>
      </c>
      <c r="H102" s="474" t="s">
        <v>4830</v>
      </c>
      <c r="I102" s="474" t="s">
        <v>4831</v>
      </c>
      <c r="J102" s="474" t="s">
        <v>4832</v>
      </c>
      <c r="K102" s="491" t="s">
        <v>151</v>
      </c>
      <c r="L102" s="491" t="s">
        <v>6</v>
      </c>
      <c r="M102" s="491" t="s">
        <v>4833</v>
      </c>
      <c r="N102" s="491" t="s">
        <v>4834</v>
      </c>
      <c r="O102" s="689">
        <v>45.571509689363303</v>
      </c>
      <c r="P102" s="689">
        <v>-73.776373745866493</v>
      </c>
      <c r="Q102" s="747" t="s">
        <v>6</v>
      </c>
      <c r="R102" s="474" t="s">
        <v>4828</v>
      </c>
      <c r="S102" s="474" t="s">
        <v>4830</v>
      </c>
      <c r="T102" s="474" t="s">
        <v>259</v>
      </c>
      <c r="U102" s="491" t="s">
        <v>151</v>
      </c>
      <c r="V102" s="491" t="s">
        <v>6</v>
      </c>
      <c r="W102" s="474" t="s">
        <v>776</v>
      </c>
      <c r="X102" s="690">
        <v>45336</v>
      </c>
      <c r="Y102" s="474" t="s">
        <v>319</v>
      </c>
      <c r="Z102" s="474"/>
      <c r="AA102" s="474" t="s">
        <v>4835</v>
      </c>
      <c r="AB102" s="474"/>
      <c r="AC102" s="748">
        <f t="shared" si="3"/>
        <v>21</v>
      </c>
      <c r="AD102" s="474" t="s">
        <v>4836</v>
      </c>
      <c r="AE102" s="474" t="s">
        <v>4837</v>
      </c>
      <c r="AF102" s="474" t="s">
        <v>4834</v>
      </c>
      <c r="AG102" s="474"/>
    </row>
    <row r="103" spans="1:33" s="767" customFormat="1" ht="149.1" customHeight="1">
      <c r="A103" s="494">
        <v>8102</v>
      </c>
      <c r="B103" s="491" t="s">
        <v>176</v>
      </c>
      <c r="C103" s="491" t="s">
        <v>7</v>
      </c>
      <c r="D103" s="474" t="s">
        <v>4146</v>
      </c>
      <c r="E103" s="491" t="s">
        <v>178</v>
      </c>
      <c r="F103" s="491" t="s">
        <v>7814</v>
      </c>
      <c r="G103" s="474" t="s">
        <v>7815</v>
      </c>
      <c r="H103" s="740" t="s">
        <v>4149</v>
      </c>
      <c r="I103" s="474" t="s">
        <v>4150</v>
      </c>
      <c r="J103" s="474" t="s">
        <v>4151</v>
      </c>
      <c r="K103" s="491" t="s">
        <v>1365</v>
      </c>
      <c r="L103" s="491" t="s">
        <v>5</v>
      </c>
      <c r="M103" s="687">
        <v>15108</v>
      </c>
      <c r="N103" s="491" t="s">
        <v>7816</v>
      </c>
      <c r="O103" s="751">
        <v>40.456380000000003</v>
      </c>
      <c r="P103" s="751">
        <v>-80.176379999999995</v>
      </c>
      <c r="Q103" s="747">
        <v>51</v>
      </c>
      <c r="R103" s="474" t="s">
        <v>4146</v>
      </c>
      <c r="S103" s="740" t="s">
        <v>4149</v>
      </c>
      <c r="T103" s="474" t="s">
        <v>4151</v>
      </c>
      <c r="U103" s="491" t="s">
        <v>1365</v>
      </c>
      <c r="V103" s="491" t="s">
        <v>5</v>
      </c>
      <c r="W103" s="474" t="s">
        <v>6629</v>
      </c>
      <c r="X103" s="690">
        <v>45503</v>
      </c>
      <c r="Y103" s="740" t="s">
        <v>4149</v>
      </c>
      <c r="Z103" s="474"/>
      <c r="AA103" s="474" t="s">
        <v>7817</v>
      </c>
      <c r="AB103" s="740" t="s">
        <v>7818</v>
      </c>
      <c r="AC103" s="748">
        <f t="shared" si="3"/>
        <v>23</v>
      </c>
      <c r="AD103" s="474"/>
      <c r="AE103" s="474"/>
      <c r="AF103" s="474">
        <f>IF(LEN(TRIM(AD103))=0,0,LEN(TRIM(AD103))-LEN(SUBSTITUTE(AD103," ",""))+1)</f>
        <v>0</v>
      </c>
      <c r="AG103" s="474" t="s">
        <v>7819</v>
      </c>
    </row>
    <row r="104" spans="1:33" s="767" customFormat="1" ht="60">
      <c r="A104" s="315">
        <v>8103</v>
      </c>
      <c r="B104" s="491" t="s">
        <v>176</v>
      </c>
      <c r="C104" s="491" t="s">
        <v>7</v>
      </c>
      <c r="D104" s="474" t="s">
        <v>8995</v>
      </c>
      <c r="E104" s="491" t="s">
        <v>166</v>
      </c>
      <c r="F104" s="491" t="s">
        <v>8997</v>
      </c>
      <c r="G104" s="725" t="s">
        <v>9397</v>
      </c>
      <c r="H104" s="1192" t="s">
        <v>8998</v>
      </c>
      <c r="I104" s="474" t="s">
        <v>8999</v>
      </c>
      <c r="J104" s="474" t="s">
        <v>1571</v>
      </c>
      <c r="K104" s="491" t="s">
        <v>756</v>
      </c>
      <c r="L104" s="491" t="s">
        <v>5</v>
      </c>
      <c r="M104" s="769" t="s">
        <v>9000</v>
      </c>
      <c r="N104" s="491" t="s">
        <v>9001</v>
      </c>
      <c r="O104" s="1194">
        <v>42.398342484914998</v>
      </c>
      <c r="P104" s="1194">
        <v>-71.150069746341302</v>
      </c>
      <c r="Q104" s="1195">
        <v>5000</v>
      </c>
      <c r="R104" s="474" t="s">
        <v>8995</v>
      </c>
      <c r="S104" s="1192" t="s">
        <v>8998</v>
      </c>
      <c r="T104" s="474" t="s">
        <v>1520</v>
      </c>
      <c r="U104" s="1193"/>
      <c r="V104" s="491" t="s">
        <v>1522</v>
      </c>
      <c r="W104" s="474" t="s">
        <v>8245</v>
      </c>
      <c r="X104" s="1196">
        <v>45689</v>
      </c>
      <c r="Y104" s="1192" t="s">
        <v>9002</v>
      </c>
      <c r="Z104" s="1192"/>
      <c r="AA104" s="474" t="s">
        <v>9398</v>
      </c>
      <c r="AB104" s="1192"/>
      <c r="AC104" s="1197">
        <f t="shared" si="3"/>
        <v>18</v>
      </c>
      <c r="AD104" s="1192"/>
      <c r="AE104" s="1192"/>
      <c r="AF104" s="1192">
        <f>IF(LEN(TRIM(AD104))=0,0,LEN(TRIM(AD104))-LEN(SUBSTITUTE(AD104," ",""))+1)</f>
        <v>0</v>
      </c>
      <c r="AG104" s="1192"/>
    </row>
    <row r="105" spans="1:33" s="767" customFormat="1" ht="90">
      <c r="A105" s="494">
        <v>8104</v>
      </c>
      <c r="B105" s="491" t="s">
        <v>176</v>
      </c>
      <c r="C105" s="491" t="s">
        <v>4222</v>
      </c>
      <c r="D105" s="474" t="s">
        <v>4838</v>
      </c>
      <c r="E105" s="491" t="s">
        <v>166</v>
      </c>
      <c r="F105" s="474" t="s">
        <v>4839</v>
      </c>
      <c r="G105" s="474" t="s">
        <v>4840</v>
      </c>
      <c r="H105" s="474" t="s">
        <v>4841</v>
      </c>
      <c r="I105" s="474" t="s">
        <v>4842</v>
      </c>
      <c r="J105" s="474" t="s">
        <v>4843</v>
      </c>
      <c r="K105" s="698" t="s">
        <v>739</v>
      </c>
      <c r="L105" s="491" t="s">
        <v>5</v>
      </c>
      <c r="M105" s="698">
        <v>80020</v>
      </c>
      <c r="N105" s="725" t="s">
        <v>4844</v>
      </c>
      <c r="O105" s="689">
        <v>39.925859827204597</v>
      </c>
      <c r="P105" s="689">
        <v>-105.09475563118001</v>
      </c>
      <c r="Q105" s="747">
        <v>5</v>
      </c>
      <c r="R105" s="694" t="s">
        <v>4838</v>
      </c>
      <c r="S105" s="694" t="s">
        <v>4841</v>
      </c>
      <c r="T105" s="694" t="s">
        <v>4843</v>
      </c>
      <c r="U105" s="698" t="s">
        <v>739</v>
      </c>
      <c r="V105" s="698" t="s">
        <v>5</v>
      </c>
      <c r="W105" s="491" t="s">
        <v>174</v>
      </c>
      <c r="X105" s="690">
        <v>44773</v>
      </c>
      <c r="Y105" s="694" t="s">
        <v>4845</v>
      </c>
      <c r="Z105" s="474" t="s">
        <v>4847</v>
      </c>
      <c r="AA105" s="474" t="s">
        <v>4846</v>
      </c>
      <c r="AB105" s="529" t="s">
        <v>4848</v>
      </c>
      <c r="AC105" s="748">
        <f t="shared" si="3"/>
        <v>29</v>
      </c>
      <c r="AD105" s="474"/>
      <c r="AE105" s="474"/>
      <c r="AF105" s="474"/>
      <c r="AG105" s="474"/>
    </row>
    <row r="106" spans="1:33" s="597" customFormat="1" ht="95.1" customHeight="1">
      <c r="A106" s="315">
        <v>8105</v>
      </c>
      <c r="B106" s="784" t="s">
        <v>163</v>
      </c>
      <c r="C106" s="491" t="s">
        <v>4222</v>
      </c>
      <c r="D106" s="784" t="s">
        <v>4849</v>
      </c>
      <c r="E106" s="491" t="s">
        <v>166</v>
      </c>
      <c r="F106" s="474" t="s">
        <v>4253</v>
      </c>
      <c r="G106" s="785" t="s">
        <v>4850</v>
      </c>
      <c r="H106" s="784" t="s">
        <v>4851</v>
      </c>
      <c r="I106" s="784" t="s">
        <v>4852</v>
      </c>
      <c r="J106" s="784" t="s">
        <v>1470</v>
      </c>
      <c r="K106" s="784" t="s">
        <v>444</v>
      </c>
      <c r="L106" s="784" t="s">
        <v>5</v>
      </c>
      <c r="M106" s="786" t="s">
        <v>4853</v>
      </c>
      <c r="N106" s="784" t="s">
        <v>4854</v>
      </c>
      <c r="O106" s="784">
        <v>42.226020873019102</v>
      </c>
      <c r="P106" s="784">
        <v>-83.7203236134945</v>
      </c>
      <c r="Q106" s="747">
        <v>5</v>
      </c>
      <c r="R106" s="784" t="s">
        <v>4849</v>
      </c>
      <c r="S106" s="784" t="s">
        <v>4851</v>
      </c>
      <c r="T106" s="784" t="s">
        <v>1470</v>
      </c>
      <c r="U106" s="784" t="s">
        <v>444</v>
      </c>
      <c r="V106" s="784" t="s">
        <v>5</v>
      </c>
      <c r="W106" s="784" t="s">
        <v>318</v>
      </c>
      <c r="X106" s="787">
        <v>45412</v>
      </c>
      <c r="Y106" s="784" t="s">
        <v>319</v>
      </c>
      <c r="Z106" s="474"/>
      <c r="AA106" s="773" t="s">
        <v>8476</v>
      </c>
      <c r="AB106" s="474"/>
      <c r="AC106" s="748">
        <f t="shared" si="3"/>
        <v>26</v>
      </c>
      <c r="AD106" s="768" t="s">
        <v>4855</v>
      </c>
      <c r="AE106" s="768" t="s">
        <v>4857</v>
      </c>
      <c r="AF106" s="768" t="s">
        <v>4856</v>
      </c>
      <c r="AG106" s="474"/>
    </row>
    <row r="107" spans="1:33" s="705" customFormat="1" ht="105">
      <c r="A107" s="494">
        <v>8106</v>
      </c>
      <c r="B107" s="491" t="s">
        <v>176</v>
      </c>
      <c r="C107" s="491" t="s">
        <v>4222</v>
      </c>
      <c r="D107" s="388" t="s">
        <v>8614</v>
      </c>
      <c r="E107" s="491" t="s">
        <v>166</v>
      </c>
      <c r="F107" s="491" t="s">
        <v>4518</v>
      </c>
      <c r="G107" s="474" t="s">
        <v>9399</v>
      </c>
      <c r="H107" s="389" t="s">
        <v>8615</v>
      </c>
      <c r="I107" s="388" t="s">
        <v>8618</v>
      </c>
      <c r="J107" s="474" t="s">
        <v>885</v>
      </c>
      <c r="K107" s="491" t="s">
        <v>172</v>
      </c>
      <c r="L107" s="491" t="s">
        <v>5</v>
      </c>
      <c r="M107" s="1193">
        <v>95054</v>
      </c>
      <c r="N107" s="699" t="s">
        <v>8619</v>
      </c>
      <c r="O107" s="1194">
        <v>37.389990009331797</v>
      </c>
      <c r="P107" s="1194">
        <v>-121.96102830613199</v>
      </c>
      <c r="Q107" s="1195">
        <v>12</v>
      </c>
      <c r="R107" s="474" t="s">
        <v>4187</v>
      </c>
      <c r="S107" s="388" t="s">
        <v>8616</v>
      </c>
      <c r="T107" s="474" t="s">
        <v>8617</v>
      </c>
      <c r="U107" s="388" t="s">
        <v>2758</v>
      </c>
      <c r="V107" s="491" t="s">
        <v>940</v>
      </c>
      <c r="W107" s="474" t="s">
        <v>8245</v>
      </c>
      <c r="X107" s="1196">
        <v>45580</v>
      </c>
      <c r="Y107" s="474" t="s">
        <v>319</v>
      </c>
      <c r="Z107" s="1192"/>
      <c r="AA107" s="389" t="s">
        <v>9400</v>
      </c>
      <c r="AB107" s="1192"/>
      <c r="AC107" s="1197">
        <f t="shared" si="3"/>
        <v>16</v>
      </c>
      <c r="AD107" s="388" t="s">
        <v>8611</v>
      </c>
      <c r="AE107" s="388" t="s">
        <v>8612</v>
      </c>
      <c r="AF107" s="699" t="s">
        <v>8613</v>
      </c>
      <c r="AG107" s="1192"/>
    </row>
    <row r="108" spans="1:33" s="767" customFormat="1" ht="182.1" customHeight="1">
      <c r="A108" s="315">
        <v>8107</v>
      </c>
      <c r="B108" s="491" t="s">
        <v>176</v>
      </c>
      <c r="C108" s="491" t="s">
        <v>4222</v>
      </c>
      <c r="D108" s="474" t="s">
        <v>4858</v>
      </c>
      <c r="E108" s="491" t="s">
        <v>178</v>
      </c>
      <c r="F108" s="474" t="s">
        <v>4223</v>
      </c>
      <c r="G108" s="474" t="s">
        <v>4453</v>
      </c>
      <c r="H108" s="474" t="s">
        <v>4859</v>
      </c>
      <c r="I108" s="474" t="s">
        <v>4860</v>
      </c>
      <c r="J108" s="474" t="s">
        <v>4861</v>
      </c>
      <c r="K108" s="491" t="s">
        <v>863</v>
      </c>
      <c r="L108" s="491" t="s">
        <v>5</v>
      </c>
      <c r="M108" s="491">
        <v>60062</v>
      </c>
      <c r="N108" s="491" t="s">
        <v>4862</v>
      </c>
      <c r="O108" s="689">
        <v>42.146325346323401</v>
      </c>
      <c r="P108" s="689">
        <v>-87.846425237935406</v>
      </c>
      <c r="Q108" s="747"/>
      <c r="R108" s="474" t="s">
        <v>4863</v>
      </c>
      <c r="S108" s="474" t="s">
        <v>4859</v>
      </c>
      <c r="T108" s="474" t="s">
        <v>4861</v>
      </c>
      <c r="U108" s="491" t="s">
        <v>863</v>
      </c>
      <c r="V108" s="491" t="s">
        <v>5</v>
      </c>
      <c r="W108" s="491" t="s">
        <v>174</v>
      </c>
      <c r="X108" s="690">
        <v>45289</v>
      </c>
      <c r="Y108" s="474" t="s">
        <v>4864</v>
      </c>
      <c r="Z108" s="474" t="s">
        <v>4866</v>
      </c>
      <c r="AA108" s="474" t="s">
        <v>4865</v>
      </c>
      <c r="AB108" s="474"/>
      <c r="AC108" s="748">
        <f t="shared" si="3"/>
        <v>30</v>
      </c>
      <c r="AD108" s="474"/>
      <c r="AE108" s="474"/>
      <c r="AF108" s="474"/>
      <c r="AG108" s="474"/>
    </row>
    <row r="109" spans="1:33" ht="59.1" customHeight="1">
      <c r="A109" s="494">
        <v>8108</v>
      </c>
      <c r="B109" s="315" t="s">
        <v>398</v>
      </c>
      <c r="C109" s="315" t="s">
        <v>4222</v>
      </c>
      <c r="D109" s="65" t="s">
        <v>4867</v>
      </c>
      <c r="E109" s="315" t="s">
        <v>178</v>
      </c>
      <c r="F109" s="316" t="s">
        <v>4223</v>
      </c>
      <c r="G109" s="316" t="s">
        <v>4453</v>
      </c>
      <c r="H109" s="326" t="s">
        <v>4868</v>
      </c>
      <c r="I109" s="65" t="s">
        <v>4869</v>
      </c>
      <c r="J109" s="316" t="s">
        <v>1299</v>
      </c>
      <c r="K109" s="315" t="s">
        <v>314</v>
      </c>
      <c r="L109" s="315" t="s">
        <v>5</v>
      </c>
      <c r="M109" s="315">
        <v>37416</v>
      </c>
      <c r="N109" s="47" t="s">
        <v>4870</v>
      </c>
      <c r="O109" s="317">
        <v>35.077100000000002</v>
      </c>
      <c r="P109" s="317">
        <v>-85.130560000000003</v>
      </c>
      <c r="Q109" s="902">
        <v>5500</v>
      </c>
      <c r="R109" s="316" t="s">
        <v>4871</v>
      </c>
      <c r="S109" s="65" t="s">
        <v>2408</v>
      </c>
      <c r="T109" s="316" t="s">
        <v>2409</v>
      </c>
      <c r="U109" s="47"/>
      <c r="V109" s="315" t="s">
        <v>940</v>
      </c>
      <c r="W109" s="316" t="s">
        <v>8245</v>
      </c>
      <c r="X109" s="318">
        <v>45627</v>
      </c>
      <c r="Y109" s="316" t="s">
        <v>4872</v>
      </c>
      <c r="Z109" s="316"/>
      <c r="AA109" s="65" t="s">
        <v>9401</v>
      </c>
      <c r="AB109" s="316"/>
      <c r="AC109" s="508">
        <f t="shared" si="3"/>
        <v>17</v>
      </c>
      <c r="AD109" s="65"/>
      <c r="AE109" s="65"/>
      <c r="AF109" s="65"/>
      <c r="AG109" s="316"/>
    </row>
    <row r="110" spans="1:33" ht="180">
      <c r="A110" s="315">
        <v>8109</v>
      </c>
      <c r="B110" s="491" t="s">
        <v>176</v>
      </c>
      <c r="C110" s="491" t="s">
        <v>7</v>
      </c>
      <c r="D110" s="474" t="s">
        <v>7770</v>
      </c>
      <c r="E110" s="491" t="s">
        <v>178</v>
      </c>
      <c r="F110" s="491" t="s">
        <v>4253</v>
      </c>
      <c r="G110" s="474" t="s">
        <v>5478</v>
      </c>
      <c r="H110" s="528" t="s">
        <v>7771</v>
      </c>
      <c r="I110" s="474" t="s">
        <v>7772</v>
      </c>
      <c r="J110" s="474" t="s">
        <v>1278</v>
      </c>
      <c r="K110" s="491" t="s">
        <v>172</v>
      </c>
      <c r="L110" s="491" t="s">
        <v>5</v>
      </c>
      <c r="M110" s="687">
        <v>90025</v>
      </c>
      <c r="N110" s="491"/>
      <c r="O110" s="934">
        <v>34.047885000000001</v>
      </c>
      <c r="P110" s="934">
        <v>-118.46141799999999</v>
      </c>
      <c r="Q110" s="747">
        <v>60</v>
      </c>
      <c r="R110" s="474" t="s">
        <v>7770</v>
      </c>
      <c r="S110" s="528" t="s">
        <v>7771</v>
      </c>
      <c r="T110" s="474" t="s">
        <v>1278</v>
      </c>
      <c r="U110" s="491" t="s">
        <v>172</v>
      </c>
      <c r="V110" s="491" t="s">
        <v>4095</v>
      </c>
      <c r="W110" s="474" t="s">
        <v>6629</v>
      </c>
      <c r="X110" s="690">
        <v>45497</v>
      </c>
      <c r="Y110" s="528" t="s">
        <v>7771</v>
      </c>
      <c r="Z110" s="474"/>
      <c r="AA110" s="474" t="s">
        <v>7773</v>
      </c>
      <c r="AB110" s="528" t="s">
        <v>7774</v>
      </c>
      <c r="AC110" s="748">
        <f t="shared" si="3"/>
        <v>26</v>
      </c>
      <c r="AD110" s="474"/>
      <c r="AE110" s="474"/>
      <c r="AF110" s="474">
        <f>IF(LEN(TRIM(AD110))=0,0,LEN(TRIM(AD110))-LEN(SUBSTITUTE(AD110," ",""))+1)</f>
        <v>0</v>
      </c>
      <c r="AG110" s="474" t="s">
        <v>7775</v>
      </c>
    </row>
    <row r="111" spans="1:33" ht="75">
      <c r="A111" s="494">
        <v>8110</v>
      </c>
      <c r="B111" s="491" t="s">
        <v>176</v>
      </c>
      <c r="C111" s="491" t="s">
        <v>4222</v>
      </c>
      <c r="D111" s="474" t="s">
        <v>4874</v>
      </c>
      <c r="E111" s="491" t="s">
        <v>166</v>
      </c>
      <c r="F111" s="474" t="s">
        <v>4253</v>
      </c>
      <c r="G111" s="474" t="s">
        <v>4548</v>
      </c>
      <c r="H111" s="474" t="s">
        <v>4875</v>
      </c>
      <c r="I111" s="694" t="s">
        <v>4876</v>
      </c>
      <c r="J111" s="694" t="s">
        <v>4877</v>
      </c>
      <c r="K111" s="698" t="s">
        <v>1994</v>
      </c>
      <c r="L111" s="491" t="s">
        <v>5</v>
      </c>
      <c r="M111" s="772" t="s">
        <v>4878</v>
      </c>
      <c r="N111" s="698" t="s">
        <v>4879</v>
      </c>
      <c r="O111" s="689">
        <v>38.976862502652999</v>
      </c>
      <c r="P111" s="689">
        <v>-76.503028747309799</v>
      </c>
      <c r="Q111" s="719">
        <v>380</v>
      </c>
      <c r="R111" s="474" t="s">
        <v>4880</v>
      </c>
      <c r="S111" s="529" t="s">
        <v>4881</v>
      </c>
      <c r="T111" s="474" t="s">
        <v>4882</v>
      </c>
      <c r="U111" s="491" t="s">
        <v>1423</v>
      </c>
      <c r="V111" s="491" t="s">
        <v>5</v>
      </c>
      <c r="W111" s="474" t="s">
        <v>776</v>
      </c>
      <c r="X111" s="690">
        <v>45336</v>
      </c>
      <c r="Y111" s="474" t="s">
        <v>4881</v>
      </c>
      <c r="Z111" s="474"/>
      <c r="AA111" s="474" t="s">
        <v>4883</v>
      </c>
      <c r="AB111" s="474"/>
      <c r="AC111" s="748">
        <f t="shared" si="3"/>
        <v>30</v>
      </c>
      <c r="AD111" s="474"/>
      <c r="AE111" s="474"/>
      <c r="AF111" s="474"/>
      <c r="AG111" s="474"/>
    </row>
    <row r="112" spans="1:33" ht="75">
      <c r="A112" s="315">
        <v>8111</v>
      </c>
      <c r="B112" s="491" t="s">
        <v>176</v>
      </c>
      <c r="C112" s="491" t="s">
        <v>4222</v>
      </c>
      <c r="D112" s="474" t="s">
        <v>4874</v>
      </c>
      <c r="E112" s="491" t="s">
        <v>166</v>
      </c>
      <c r="F112" s="474" t="s">
        <v>4253</v>
      </c>
      <c r="G112" s="474" t="s">
        <v>4548</v>
      </c>
      <c r="H112" s="474" t="s">
        <v>4875</v>
      </c>
      <c r="I112" s="694" t="s">
        <v>4884</v>
      </c>
      <c r="J112" s="694" t="s">
        <v>1016</v>
      </c>
      <c r="K112" s="698" t="s">
        <v>756</v>
      </c>
      <c r="L112" s="491" t="s">
        <v>5</v>
      </c>
      <c r="M112" s="772" t="s">
        <v>4885</v>
      </c>
      <c r="N112" s="698" t="s">
        <v>4886</v>
      </c>
      <c r="O112" s="689">
        <v>42.354256350180599</v>
      </c>
      <c r="P112" s="689">
        <v>-71.061841788992496</v>
      </c>
      <c r="Q112" s="719">
        <v>380</v>
      </c>
      <c r="R112" s="474" t="s">
        <v>4880</v>
      </c>
      <c r="S112" s="474" t="s">
        <v>4881</v>
      </c>
      <c r="T112" s="474" t="s">
        <v>4882</v>
      </c>
      <c r="U112" s="491" t="s">
        <v>1423</v>
      </c>
      <c r="V112" s="491" t="s">
        <v>5</v>
      </c>
      <c r="W112" s="474" t="s">
        <v>776</v>
      </c>
      <c r="X112" s="690">
        <v>45336</v>
      </c>
      <c r="Y112" s="474" t="s">
        <v>4881</v>
      </c>
      <c r="Z112" s="474"/>
      <c r="AA112" s="474" t="s">
        <v>4883</v>
      </c>
      <c r="AB112" s="474"/>
      <c r="AC112" s="748">
        <f t="shared" si="3"/>
        <v>30</v>
      </c>
      <c r="AD112" s="474"/>
      <c r="AE112" s="474"/>
      <c r="AF112" s="474"/>
      <c r="AG112" s="474"/>
    </row>
    <row r="113" spans="1:33" ht="75">
      <c r="A113" s="494">
        <v>8112</v>
      </c>
      <c r="B113" s="491" t="s">
        <v>176</v>
      </c>
      <c r="C113" s="491" t="s">
        <v>4222</v>
      </c>
      <c r="D113" s="474" t="s">
        <v>4874</v>
      </c>
      <c r="E113" s="491" t="s">
        <v>166</v>
      </c>
      <c r="F113" s="474" t="s">
        <v>4253</v>
      </c>
      <c r="G113" s="474" t="s">
        <v>4548</v>
      </c>
      <c r="H113" s="529" t="s">
        <v>4875</v>
      </c>
      <c r="I113" s="474" t="s">
        <v>4887</v>
      </c>
      <c r="J113" s="474" t="s">
        <v>1038</v>
      </c>
      <c r="K113" s="491" t="s">
        <v>1035</v>
      </c>
      <c r="L113" s="491" t="s">
        <v>6</v>
      </c>
      <c r="M113" s="491" t="s">
        <v>4888</v>
      </c>
      <c r="N113" s="491" t="s">
        <v>4889</v>
      </c>
      <c r="O113" s="689">
        <v>51.045725348428597</v>
      </c>
      <c r="P113" s="689">
        <v>-114.069791630997</v>
      </c>
      <c r="Q113" s="747">
        <v>380</v>
      </c>
      <c r="R113" s="474" t="s">
        <v>4880</v>
      </c>
      <c r="S113" s="474" t="s">
        <v>4881</v>
      </c>
      <c r="T113" s="474" t="s">
        <v>4882</v>
      </c>
      <c r="U113" s="491" t="s">
        <v>1423</v>
      </c>
      <c r="V113" s="491" t="s">
        <v>5</v>
      </c>
      <c r="W113" s="474" t="s">
        <v>776</v>
      </c>
      <c r="X113" s="690">
        <v>45336</v>
      </c>
      <c r="Y113" s="474" t="s">
        <v>4881</v>
      </c>
      <c r="Z113" s="474"/>
      <c r="AA113" s="474" t="s">
        <v>4883</v>
      </c>
      <c r="AB113" s="474"/>
      <c r="AC113" s="748">
        <f t="shared" si="3"/>
        <v>30</v>
      </c>
      <c r="AD113" s="474"/>
      <c r="AE113" s="474"/>
      <c r="AF113" s="474"/>
      <c r="AG113" s="474"/>
    </row>
    <row r="114" spans="1:33" ht="75">
      <c r="A114" s="315">
        <v>8113</v>
      </c>
      <c r="B114" s="491" t="s">
        <v>176</v>
      </c>
      <c r="C114" s="491" t="s">
        <v>4222</v>
      </c>
      <c r="D114" s="474" t="s">
        <v>4874</v>
      </c>
      <c r="E114" s="491" t="s">
        <v>166</v>
      </c>
      <c r="F114" s="474" t="s">
        <v>4253</v>
      </c>
      <c r="G114" s="474" t="s">
        <v>4548</v>
      </c>
      <c r="H114" s="474" t="s">
        <v>4875</v>
      </c>
      <c r="I114" s="474" t="s">
        <v>4890</v>
      </c>
      <c r="J114" s="474" t="s">
        <v>1553</v>
      </c>
      <c r="K114" s="491" t="s">
        <v>771</v>
      </c>
      <c r="L114" s="491" t="s">
        <v>5</v>
      </c>
      <c r="M114" s="491">
        <v>77057</v>
      </c>
      <c r="N114" s="491" t="s">
        <v>4891</v>
      </c>
      <c r="O114" s="689">
        <v>29.749773581469299</v>
      </c>
      <c r="P114" s="689">
        <v>-95.481916287508795</v>
      </c>
      <c r="Q114" s="747">
        <v>380</v>
      </c>
      <c r="R114" s="474" t="s">
        <v>4880</v>
      </c>
      <c r="S114" s="474" t="s">
        <v>4881</v>
      </c>
      <c r="T114" s="474" t="s">
        <v>4882</v>
      </c>
      <c r="U114" s="491" t="s">
        <v>1423</v>
      </c>
      <c r="V114" s="491" t="s">
        <v>5</v>
      </c>
      <c r="W114" s="474" t="s">
        <v>776</v>
      </c>
      <c r="X114" s="690">
        <v>45336</v>
      </c>
      <c r="Y114" s="474" t="s">
        <v>4881</v>
      </c>
      <c r="Z114" s="474"/>
      <c r="AA114" s="474" t="s">
        <v>4883</v>
      </c>
      <c r="AB114" s="474"/>
      <c r="AC114" s="748">
        <f t="shared" si="3"/>
        <v>30</v>
      </c>
      <c r="AD114" s="474"/>
      <c r="AE114" s="474"/>
      <c r="AF114" s="474"/>
      <c r="AG114" s="474"/>
    </row>
    <row r="115" spans="1:33" ht="75">
      <c r="A115" s="494">
        <v>8114</v>
      </c>
      <c r="B115" s="315" t="s">
        <v>176</v>
      </c>
      <c r="C115" s="315" t="s">
        <v>4222</v>
      </c>
      <c r="D115" s="316" t="s">
        <v>4874</v>
      </c>
      <c r="E115" s="315" t="s">
        <v>166</v>
      </c>
      <c r="F115" s="316" t="s">
        <v>4253</v>
      </c>
      <c r="G115" s="316" t="s">
        <v>4548</v>
      </c>
      <c r="H115" s="316" t="s">
        <v>4875</v>
      </c>
      <c r="I115" s="316" t="s">
        <v>4892</v>
      </c>
      <c r="J115" s="316" t="s">
        <v>4052</v>
      </c>
      <c r="K115" s="315" t="s">
        <v>829</v>
      </c>
      <c r="L115" s="315" t="s">
        <v>5</v>
      </c>
      <c r="M115" s="315">
        <v>10018</v>
      </c>
      <c r="N115" s="315" t="s">
        <v>4893</v>
      </c>
      <c r="O115" s="317">
        <v>40.7522411197221</v>
      </c>
      <c r="P115" s="317">
        <v>-73.982352389046099</v>
      </c>
      <c r="Q115" s="902">
        <v>380</v>
      </c>
      <c r="R115" s="316" t="s">
        <v>4880</v>
      </c>
      <c r="S115" s="316" t="s">
        <v>4881</v>
      </c>
      <c r="T115" s="316" t="s">
        <v>4882</v>
      </c>
      <c r="U115" s="315" t="s">
        <v>1423</v>
      </c>
      <c r="V115" s="315" t="s">
        <v>5</v>
      </c>
      <c r="W115" s="316" t="s">
        <v>776</v>
      </c>
      <c r="X115" s="318">
        <v>45336</v>
      </c>
      <c r="Y115" s="316" t="s">
        <v>4881</v>
      </c>
      <c r="Z115" s="316"/>
      <c r="AA115" s="316" t="s">
        <v>4883</v>
      </c>
      <c r="AB115" s="316"/>
      <c r="AC115" s="508">
        <f t="shared" si="3"/>
        <v>30</v>
      </c>
      <c r="AD115" s="316"/>
      <c r="AE115" s="316"/>
      <c r="AF115" s="316"/>
      <c r="AG115" s="316"/>
    </row>
    <row r="116" spans="1:33" ht="59.1" customHeight="1">
      <c r="A116" s="315">
        <v>8115</v>
      </c>
      <c r="B116" s="315" t="s">
        <v>176</v>
      </c>
      <c r="C116" s="315" t="s">
        <v>4222</v>
      </c>
      <c r="D116" s="316" t="s">
        <v>4874</v>
      </c>
      <c r="E116" s="315" t="s">
        <v>166</v>
      </c>
      <c r="F116" s="316" t="s">
        <v>4253</v>
      </c>
      <c r="G116" s="316" t="s">
        <v>4548</v>
      </c>
      <c r="H116" s="316" t="s">
        <v>4875</v>
      </c>
      <c r="I116" s="316" t="s">
        <v>4894</v>
      </c>
      <c r="J116" s="316" t="s">
        <v>220</v>
      </c>
      <c r="K116" s="315" t="s">
        <v>217</v>
      </c>
      <c r="L116" s="315" t="s">
        <v>5</v>
      </c>
      <c r="M116" s="315" t="s">
        <v>4895</v>
      </c>
      <c r="N116" s="315" t="s">
        <v>4896</v>
      </c>
      <c r="O116" s="317">
        <v>43.670598885214403</v>
      </c>
      <c r="P116" s="317">
        <v>-79.387282087095798</v>
      </c>
      <c r="Q116" s="902">
        <v>380</v>
      </c>
      <c r="R116" s="316" t="s">
        <v>4880</v>
      </c>
      <c r="S116" s="316" t="s">
        <v>4881</v>
      </c>
      <c r="T116" s="316" t="s">
        <v>4882</v>
      </c>
      <c r="U116" s="315" t="s">
        <v>1423</v>
      </c>
      <c r="V116" s="315" t="s">
        <v>5</v>
      </c>
      <c r="W116" s="316" t="s">
        <v>776</v>
      </c>
      <c r="X116" s="318">
        <v>45336</v>
      </c>
      <c r="Y116" s="316" t="s">
        <v>4881</v>
      </c>
      <c r="Z116" s="316"/>
      <c r="AA116" s="316" t="s">
        <v>4883</v>
      </c>
      <c r="AB116" s="316"/>
      <c r="AC116" s="508">
        <f t="shared" si="3"/>
        <v>30</v>
      </c>
      <c r="AD116" s="316"/>
      <c r="AE116" s="316"/>
      <c r="AF116" s="316"/>
      <c r="AG116" s="316"/>
    </row>
    <row r="117" spans="1:33" s="1210" customFormat="1" ht="47.1" customHeight="1">
      <c r="A117" s="1200">
        <v>8116</v>
      </c>
      <c r="B117" s="1201" t="s">
        <v>176</v>
      </c>
      <c r="C117" s="1201" t="s">
        <v>7</v>
      </c>
      <c r="D117" s="1202" t="s">
        <v>9243</v>
      </c>
      <c r="E117" s="1201" t="s">
        <v>166</v>
      </c>
      <c r="F117" s="1201" t="s">
        <v>4253</v>
      </c>
      <c r="G117" s="1202" t="s">
        <v>4548</v>
      </c>
      <c r="H117" s="1202" t="s">
        <v>9244</v>
      </c>
      <c r="I117" s="1202" t="s">
        <v>9245</v>
      </c>
      <c r="J117" s="1202" t="s">
        <v>9246</v>
      </c>
      <c r="K117" s="1201" t="s">
        <v>1365</v>
      </c>
      <c r="L117" s="1201" t="s">
        <v>5</v>
      </c>
      <c r="M117" s="1201">
        <v>19350</v>
      </c>
      <c r="N117" s="1201"/>
      <c r="O117" s="1203">
        <v>39.793581599315999</v>
      </c>
      <c r="P117" s="1203">
        <v>-75.742639432992803</v>
      </c>
      <c r="Q117" s="1204">
        <v>5</v>
      </c>
      <c r="R117" s="1202" t="s">
        <v>9243</v>
      </c>
      <c r="S117" s="1202" t="s">
        <v>9247</v>
      </c>
      <c r="T117" s="1202" t="s">
        <v>4247</v>
      </c>
      <c r="U117" s="1205" t="s">
        <v>2217</v>
      </c>
      <c r="V117" s="1201" t="s">
        <v>2218</v>
      </c>
      <c r="W117" s="1202" t="s">
        <v>8245</v>
      </c>
      <c r="X117" s="1206">
        <v>45692</v>
      </c>
      <c r="Y117" s="1207" t="s">
        <v>9244</v>
      </c>
      <c r="Z117" s="1202"/>
      <c r="AA117" s="1208" t="s">
        <v>9248</v>
      </c>
      <c r="AB117" s="1202"/>
      <c r="AC117" s="1209">
        <f>IF(LEN(TRIM(AA117))=0,0,LEN(TRIM(AA117))-LEN(SUBSTITUTE(AA117," ",""))+1)</f>
        <v>14</v>
      </c>
      <c r="AD117" s="1202"/>
      <c r="AE117" s="1202"/>
      <c r="AF117" s="1202"/>
      <c r="AG117" s="1202"/>
    </row>
    <row r="118" spans="1:33" s="1220" customFormat="1" ht="50.1" customHeight="1">
      <c r="A118" s="1211">
        <v>8117</v>
      </c>
      <c r="B118" s="1212" t="s">
        <v>176</v>
      </c>
      <c r="C118" s="1212" t="s">
        <v>7</v>
      </c>
      <c r="D118" s="320" t="s">
        <v>9324</v>
      </c>
      <c r="E118" s="1212" t="s">
        <v>166</v>
      </c>
      <c r="F118" s="1212" t="s">
        <v>4253</v>
      </c>
      <c r="G118" s="320" t="s">
        <v>9405</v>
      </c>
      <c r="H118" s="1213" t="s">
        <v>9325</v>
      </c>
      <c r="I118" s="320" t="s">
        <v>9326</v>
      </c>
      <c r="J118" s="320" t="s">
        <v>6655</v>
      </c>
      <c r="K118" s="1212" t="s">
        <v>771</v>
      </c>
      <c r="L118" s="1212" t="s">
        <v>5</v>
      </c>
      <c r="M118" s="1214">
        <v>75039</v>
      </c>
      <c r="N118" s="1214" t="s">
        <v>9327</v>
      </c>
      <c r="O118" s="1215">
        <v>32.9003585537248</v>
      </c>
      <c r="P118" s="1215">
        <v>-96.952991917957206</v>
      </c>
      <c r="Q118" s="1216"/>
      <c r="R118" s="320" t="s">
        <v>9328</v>
      </c>
      <c r="S118" s="1213" t="s">
        <v>9325</v>
      </c>
      <c r="T118" s="320" t="s">
        <v>6655</v>
      </c>
      <c r="U118" s="1212" t="s">
        <v>771</v>
      </c>
      <c r="V118" s="1212" t="s">
        <v>5</v>
      </c>
      <c r="W118" s="320" t="s">
        <v>8245</v>
      </c>
      <c r="X118" s="1217">
        <v>45698</v>
      </c>
      <c r="Y118" s="320" t="s">
        <v>9329</v>
      </c>
      <c r="Z118" s="1213"/>
      <c r="AA118" s="333" t="s">
        <v>9402</v>
      </c>
      <c r="AB118" s="1213"/>
      <c r="AC118" s="1218">
        <f>IF(LEN(TRIM(AA118))=0,0,LEN(TRIM(AA118))-LEN(SUBSTITUTE(AA118," ",""))+1)</f>
        <v>18</v>
      </c>
      <c r="AD118" s="320" t="s">
        <v>9330</v>
      </c>
      <c r="AE118" s="1219" t="s">
        <v>9331</v>
      </c>
      <c r="AF118" s="1213"/>
      <c r="AG118" s="1213"/>
    </row>
    <row r="119" spans="1:33" ht="90">
      <c r="A119" s="1221">
        <v>8118</v>
      </c>
      <c r="B119" s="1222" t="s">
        <v>176</v>
      </c>
      <c r="C119" s="487" t="s">
        <v>7</v>
      </c>
      <c r="D119" s="1050" t="s">
        <v>9337</v>
      </c>
      <c r="E119" s="487" t="s">
        <v>166</v>
      </c>
      <c r="F119" s="487" t="s">
        <v>9403</v>
      </c>
      <c r="G119" s="486" t="s">
        <v>9403</v>
      </c>
      <c r="H119" s="1223" t="s">
        <v>9332</v>
      </c>
      <c r="I119" s="1050" t="s">
        <v>9333</v>
      </c>
      <c r="J119" s="1050" t="s">
        <v>9334</v>
      </c>
      <c r="K119" s="1222" t="s">
        <v>9335</v>
      </c>
      <c r="L119" s="1222" t="s">
        <v>5</v>
      </c>
      <c r="M119" s="1222">
        <v>4084</v>
      </c>
      <c r="N119" s="1222" t="s">
        <v>9336</v>
      </c>
      <c r="O119" s="1224">
        <v>43.749025380892</v>
      </c>
      <c r="P119" s="1224">
        <v>-70.539521813492996</v>
      </c>
      <c r="Q119" s="1225">
        <v>50</v>
      </c>
      <c r="R119" s="1050" t="s">
        <v>9337</v>
      </c>
      <c r="S119" s="1050" t="s">
        <v>9332</v>
      </c>
      <c r="T119" s="1050" t="s">
        <v>1016</v>
      </c>
      <c r="U119" s="1222" t="s">
        <v>756</v>
      </c>
      <c r="V119" s="1222" t="s">
        <v>5</v>
      </c>
      <c r="W119" s="1050" t="s">
        <v>318</v>
      </c>
      <c r="X119" s="1226">
        <v>45699</v>
      </c>
      <c r="Y119" s="1050" t="s">
        <v>9338</v>
      </c>
      <c r="Z119" s="1050"/>
      <c r="AA119" s="486" t="s">
        <v>9404</v>
      </c>
      <c r="AB119" s="1050"/>
      <c r="AC119" s="1227">
        <f>IF(LEN(TRIM(AA119))=0,0,LEN(TRIM(AA119))-LEN(SUBSTITUTE(AA119," ",""))+1)</f>
        <v>32</v>
      </c>
      <c r="AD119" s="1050"/>
      <c r="AE119" s="1223"/>
      <c r="AF119" s="1050">
        <f>IF(LEN(TRIM(AD119))=0,0,LEN(TRIM(AD119))-LEN(SUBSTITUTE(AD119," ",""))+1)</f>
        <v>0</v>
      </c>
      <c r="AG119" s="1050"/>
    </row>
    <row r="120" spans="1:33" ht="75">
      <c r="A120" s="1221">
        <v>8119</v>
      </c>
      <c r="B120" s="487" t="s">
        <v>176</v>
      </c>
      <c r="C120" s="487" t="s">
        <v>7</v>
      </c>
      <c r="D120" s="486" t="s">
        <v>9344</v>
      </c>
      <c r="E120" s="487" t="s">
        <v>166</v>
      </c>
      <c r="F120" s="486" t="s">
        <v>9343</v>
      </c>
      <c r="G120" s="486" t="s">
        <v>9343</v>
      </c>
      <c r="H120" s="486" t="s">
        <v>9345</v>
      </c>
      <c r="I120" s="486" t="s">
        <v>9346</v>
      </c>
      <c r="J120" s="486" t="s">
        <v>6960</v>
      </c>
      <c r="K120" s="487" t="s">
        <v>1994</v>
      </c>
      <c r="L120" s="487" t="s">
        <v>5</v>
      </c>
      <c r="M120" s="487">
        <v>21045</v>
      </c>
      <c r="N120" s="487"/>
      <c r="O120" s="499">
        <v>39.190531623602602</v>
      </c>
      <c r="P120" s="499">
        <v>-76.815944684657396</v>
      </c>
      <c r="Q120" s="500">
        <v>5000</v>
      </c>
      <c r="R120" s="486" t="s">
        <v>9344</v>
      </c>
      <c r="S120" s="488" t="s">
        <v>9345</v>
      </c>
      <c r="T120" s="486" t="s">
        <v>6960</v>
      </c>
      <c r="U120" s="487" t="s">
        <v>1994</v>
      </c>
      <c r="V120" s="487" t="s">
        <v>5</v>
      </c>
      <c r="W120" s="1050" t="s">
        <v>318</v>
      </c>
      <c r="X120" s="1226">
        <v>45699</v>
      </c>
      <c r="Y120" s="1050" t="s">
        <v>9338</v>
      </c>
      <c r="Z120" s="486"/>
      <c r="AA120" s="486" t="s">
        <v>9406</v>
      </c>
      <c r="AB120" s="486"/>
      <c r="AC120" s="509">
        <f>IF(LEN(TRIM(AA120))=0,0,LEN(TRIM(AA120))-LEN(SUBSTITUTE(AA120," ",""))+1)</f>
        <v>24</v>
      </c>
      <c r="AD120" s="486"/>
      <c r="AE120" s="486"/>
      <c r="AF120" s="486">
        <f>IF(LEN(TRIM(AD120))=0,0,LEN(TRIM(AD120))-LEN(SUBSTITUTE(AD120," ",""))+1)</f>
        <v>0</v>
      </c>
      <c r="AG120" s="486"/>
    </row>
    <row r="121" spans="1:33" ht="75">
      <c r="A121" s="1228">
        <v>8120</v>
      </c>
      <c r="B121" s="487" t="s">
        <v>176</v>
      </c>
      <c r="C121" s="487" t="s">
        <v>7</v>
      </c>
      <c r="D121" s="486" t="s">
        <v>9347</v>
      </c>
      <c r="E121" s="487" t="s">
        <v>166</v>
      </c>
      <c r="F121" s="487" t="s">
        <v>4253</v>
      </c>
      <c r="G121" s="486" t="s">
        <v>4253</v>
      </c>
      <c r="H121" s="488" t="s">
        <v>9348</v>
      </c>
      <c r="I121" s="486"/>
      <c r="J121" s="486" t="s">
        <v>9350</v>
      </c>
      <c r="K121" s="487" t="s">
        <v>172</v>
      </c>
      <c r="L121" s="487" t="s">
        <v>5</v>
      </c>
      <c r="M121" s="487">
        <v>92679</v>
      </c>
      <c r="N121" s="487" t="s">
        <v>9349</v>
      </c>
      <c r="O121" s="499"/>
      <c r="P121" s="499"/>
      <c r="Q121" s="500">
        <v>50</v>
      </c>
      <c r="R121" s="486" t="s">
        <v>9347</v>
      </c>
      <c r="S121" s="486" t="s">
        <v>9348</v>
      </c>
      <c r="T121" s="486" t="s">
        <v>9350</v>
      </c>
      <c r="U121" s="487" t="s">
        <v>172</v>
      </c>
      <c r="V121" s="487" t="s">
        <v>5</v>
      </c>
      <c r="W121" s="1050" t="s">
        <v>318</v>
      </c>
      <c r="X121" s="1226">
        <v>45699</v>
      </c>
      <c r="Y121" s="1050" t="s">
        <v>9338</v>
      </c>
      <c r="Z121" s="486"/>
      <c r="AA121" s="486" t="s">
        <v>9407</v>
      </c>
      <c r="AB121" s="486"/>
      <c r="AC121" s="509">
        <f>IF(LEN(TRIM(AA121))=0,0,LEN(TRIM(AA121))-LEN(SUBSTITUTE(AA121," ",""))+1)</f>
        <v>22</v>
      </c>
      <c r="AD121" s="486"/>
      <c r="AE121" s="486"/>
      <c r="AF121" s="486">
        <f>IF(LEN(TRIM(AD121))=0,0,LEN(TRIM(AD121))-LEN(SUBSTITUTE(AD121," ",""))+1)</f>
        <v>0</v>
      </c>
      <c r="AG121" s="486"/>
    </row>
    <row r="122" spans="1:33" s="1237" customFormat="1" ht="90">
      <c r="A122" s="1245">
        <v>8120</v>
      </c>
      <c r="B122" s="1246" t="s">
        <v>176</v>
      </c>
      <c r="C122" s="1246" t="s">
        <v>7</v>
      </c>
      <c r="D122" s="1239" t="s">
        <v>9445</v>
      </c>
      <c r="E122" s="1246" t="s">
        <v>166</v>
      </c>
      <c r="F122" s="1246" t="s">
        <v>9446</v>
      </c>
      <c r="G122" s="1239" t="s">
        <v>9447</v>
      </c>
      <c r="H122" s="1239" t="s">
        <v>9448</v>
      </c>
      <c r="I122" s="1239" t="s">
        <v>9451</v>
      </c>
      <c r="J122" s="1239" t="s">
        <v>6891</v>
      </c>
      <c r="K122" s="1246" t="s">
        <v>172</v>
      </c>
      <c r="L122" s="1246" t="s">
        <v>5</v>
      </c>
      <c r="M122" s="1246">
        <v>90404</v>
      </c>
      <c r="N122" s="1246" t="s">
        <v>9452</v>
      </c>
      <c r="O122" s="1247">
        <v>34.0253452604994</v>
      </c>
      <c r="P122" s="1247">
        <v>-118.47677946032201</v>
      </c>
      <c r="Q122" s="1248">
        <v>5</v>
      </c>
      <c r="R122" s="1239" t="s">
        <v>9445</v>
      </c>
      <c r="S122" s="1249" t="s">
        <v>9449</v>
      </c>
      <c r="T122" s="1239"/>
      <c r="U122" s="1246" t="s">
        <v>172</v>
      </c>
      <c r="V122" s="1246" t="s">
        <v>5</v>
      </c>
      <c r="W122" s="1239" t="s">
        <v>318</v>
      </c>
      <c r="X122" s="1250">
        <v>45702</v>
      </c>
      <c r="Y122" s="1239" t="s">
        <v>9420</v>
      </c>
      <c r="Z122" s="1239"/>
      <c r="AA122" s="1239" t="s">
        <v>9450</v>
      </c>
      <c r="AB122" s="1239"/>
      <c r="AC122" s="1251">
        <f t="shared" ref="AC122" si="4">IF(LEN(TRIM(AA122))=0,0,LEN(TRIM(AA122))-LEN(SUBSTITUTE(AA122," ",""))+1)</f>
        <v>29</v>
      </c>
      <c r="AD122" s="1239"/>
      <c r="AE122" s="1239"/>
      <c r="AF122" s="1239">
        <f>IF(LEN(TRIM(AD122))=0,0,LEN(TRIM(AD122))-LEN(SUBSTITUTE(AD122," ",""))+1)</f>
        <v>0</v>
      </c>
      <c r="AG122" s="1239"/>
    </row>
    <row r="123" spans="1:33">
      <c r="A123" s="501" t="s">
        <v>7691</v>
      </c>
      <c r="B123" s="502"/>
      <c r="C123" s="502"/>
      <c r="D123" s="502"/>
      <c r="E123" s="3"/>
      <c r="F123" s="3"/>
      <c r="G123" s="3"/>
      <c r="H123" s="3"/>
      <c r="I123" s="3"/>
      <c r="J123" s="4"/>
      <c r="K123" s="3"/>
      <c r="L123" s="3"/>
      <c r="M123" s="3"/>
      <c r="N123" s="3"/>
      <c r="O123" s="3"/>
      <c r="P123" s="3"/>
      <c r="Q123" s="57"/>
      <c r="R123" s="7"/>
      <c r="S123" s="3"/>
      <c r="T123" s="3"/>
      <c r="U123" s="3"/>
      <c r="V123" s="3"/>
      <c r="W123" s="3"/>
      <c r="X123" s="15"/>
      <c r="Y123" s="3"/>
      <c r="Z123" s="3"/>
      <c r="AA123" s="7"/>
      <c r="AB123" s="7"/>
      <c r="AC123" s="7"/>
      <c r="AD123" s="7"/>
      <c r="AE123" s="7"/>
      <c r="AF123" s="7"/>
    </row>
    <row r="124" spans="1:33">
      <c r="A124" s="501" t="s">
        <v>7691</v>
      </c>
      <c r="B124" s="502"/>
      <c r="C124" s="502"/>
      <c r="D124" s="502"/>
      <c r="E124" s="3"/>
      <c r="F124" s="3"/>
      <c r="G124" s="3"/>
      <c r="H124" s="3"/>
      <c r="I124" s="3"/>
      <c r="J124" s="4"/>
      <c r="K124" s="3"/>
      <c r="L124" s="3"/>
      <c r="M124" s="3"/>
      <c r="N124" s="3"/>
      <c r="O124" s="3"/>
      <c r="P124" s="3"/>
      <c r="Q124" s="57"/>
      <c r="R124" s="7"/>
      <c r="S124" s="3"/>
      <c r="T124" s="3"/>
      <c r="U124" s="3"/>
      <c r="V124" s="3"/>
      <c r="W124" s="3"/>
      <c r="X124" s="15"/>
      <c r="Y124" s="3"/>
      <c r="Z124" s="3"/>
      <c r="AA124" s="7"/>
      <c r="AB124" s="7"/>
      <c r="AC124" s="7"/>
      <c r="AD124" s="7"/>
      <c r="AE124" s="7"/>
      <c r="AF124" s="7"/>
    </row>
    <row r="125" spans="1:33">
      <c r="A125" s="501" t="s">
        <v>7691</v>
      </c>
      <c r="B125" s="502"/>
      <c r="C125" s="502"/>
      <c r="D125" s="502"/>
      <c r="E125" s="3"/>
      <c r="F125" s="3"/>
      <c r="G125" s="3"/>
      <c r="H125" s="3"/>
      <c r="I125" s="3"/>
      <c r="J125" s="4"/>
      <c r="K125" s="3"/>
      <c r="L125" s="3"/>
      <c r="M125" s="3"/>
      <c r="N125" s="3"/>
      <c r="O125" s="3"/>
      <c r="P125" s="3"/>
      <c r="Q125" s="57"/>
      <c r="R125" s="7"/>
      <c r="S125" s="3"/>
      <c r="T125" s="3"/>
      <c r="U125" s="3"/>
      <c r="V125" s="3"/>
      <c r="W125" s="3"/>
      <c r="X125" s="15"/>
      <c r="Y125" s="3"/>
      <c r="Z125" s="3"/>
      <c r="AA125" s="7"/>
      <c r="AB125" s="7"/>
      <c r="AC125" s="7"/>
      <c r="AD125" s="7"/>
      <c r="AE125" s="7"/>
      <c r="AF125" s="7"/>
    </row>
    <row r="126" spans="1:33">
      <c r="A126" s="501" t="s">
        <v>7691</v>
      </c>
      <c r="B126" s="502"/>
      <c r="C126" s="502"/>
      <c r="D126" s="502"/>
      <c r="E126" s="3"/>
      <c r="F126" s="3"/>
      <c r="G126" s="3"/>
      <c r="H126" s="3"/>
      <c r="I126" s="3"/>
      <c r="J126" s="4"/>
      <c r="K126" s="3"/>
      <c r="L126" s="3"/>
      <c r="M126" s="3"/>
      <c r="N126" s="3"/>
      <c r="O126" s="3"/>
      <c r="P126" s="3"/>
      <c r="Q126" s="57"/>
      <c r="R126" s="7"/>
      <c r="S126" s="3"/>
      <c r="T126" s="3"/>
      <c r="U126" s="3"/>
      <c r="V126" s="3"/>
      <c r="W126" s="3"/>
      <c r="X126" s="15"/>
      <c r="Y126" s="3"/>
      <c r="Z126" s="3"/>
      <c r="AA126" s="7"/>
      <c r="AB126" s="7"/>
      <c r="AC126" s="7"/>
      <c r="AD126" s="7"/>
      <c r="AE126" s="7"/>
      <c r="AF126" s="7"/>
    </row>
    <row r="127" spans="1:33">
      <c r="A127" s="501" t="s">
        <v>7691</v>
      </c>
      <c r="B127" s="502"/>
      <c r="C127" s="502"/>
      <c r="D127" s="502"/>
      <c r="E127" s="3"/>
      <c r="F127" s="3"/>
      <c r="G127" s="3"/>
      <c r="H127" s="3"/>
      <c r="I127" s="3"/>
      <c r="J127" s="4"/>
      <c r="K127" s="3"/>
      <c r="L127" s="3"/>
      <c r="M127" s="3"/>
      <c r="N127" s="3"/>
      <c r="O127" s="3"/>
      <c r="P127" s="3"/>
      <c r="Q127" s="57"/>
      <c r="R127" s="7"/>
      <c r="S127" s="3"/>
      <c r="T127" s="3"/>
      <c r="U127" s="3"/>
      <c r="V127" s="3"/>
      <c r="W127" s="3"/>
      <c r="X127" s="15"/>
      <c r="Y127" s="3"/>
      <c r="Z127" s="3"/>
    </row>
    <row r="128" spans="1:33">
      <c r="A128" s="503" t="s">
        <v>7691</v>
      </c>
      <c r="B128" s="504"/>
      <c r="C128" s="504"/>
      <c r="D128" s="504"/>
      <c r="E128" s="3"/>
      <c r="F128" s="3"/>
      <c r="G128" s="3"/>
      <c r="H128" s="3"/>
      <c r="I128" s="3"/>
      <c r="J128" s="4"/>
      <c r="K128" s="3"/>
      <c r="L128" s="3"/>
      <c r="M128" s="3"/>
      <c r="N128" s="3"/>
      <c r="O128" s="3"/>
      <c r="P128" s="3"/>
      <c r="Q128" s="57"/>
      <c r="R128" s="7"/>
      <c r="S128" s="3"/>
      <c r="T128" s="3"/>
      <c r="U128" s="3"/>
      <c r="V128" s="3"/>
      <c r="W128" s="3"/>
      <c r="X128" s="15"/>
      <c r="Y128" s="3"/>
      <c r="Z128" s="3"/>
    </row>
    <row r="129" spans="1:26">
      <c r="A129" s="503" t="s">
        <v>7691</v>
      </c>
      <c r="B129" s="504"/>
      <c r="C129" s="504"/>
      <c r="D129" s="504"/>
      <c r="E129" s="3"/>
      <c r="F129" s="3"/>
      <c r="G129" s="3"/>
      <c r="H129" s="3"/>
      <c r="I129" s="3"/>
      <c r="J129" s="4"/>
      <c r="K129" s="3"/>
      <c r="L129" s="3"/>
      <c r="M129" s="3"/>
      <c r="N129" s="3"/>
      <c r="O129" s="3"/>
      <c r="P129" s="3"/>
      <c r="Q129" s="57"/>
      <c r="R129" s="7"/>
      <c r="S129" s="3"/>
      <c r="T129" s="3"/>
      <c r="U129" s="3"/>
      <c r="V129" s="3"/>
      <c r="W129" s="3"/>
      <c r="X129" s="15"/>
      <c r="Y129" s="3"/>
      <c r="Z129" s="3"/>
    </row>
    <row r="130" spans="1:26">
      <c r="A130" s="503" t="s">
        <v>7691</v>
      </c>
      <c r="B130" s="504"/>
      <c r="C130" s="504"/>
      <c r="D130" s="504"/>
      <c r="E130" s="3"/>
      <c r="F130" s="3"/>
      <c r="G130" s="3"/>
      <c r="H130" s="3"/>
      <c r="I130" s="3"/>
      <c r="J130" s="4"/>
      <c r="K130" s="3"/>
      <c r="L130" s="3"/>
      <c r="M130" s="3"/>
      <c r="N130" s="3"/>
      <c r="O130" s="3"/>
      <c r="P130" s="3"/>
      <c r="Q130" s="57"/>
      <c r="R130" s="7"/>
      <c r="S130" s="3"/>
      <c r="T130" s="3"/>
      <c r="U130" s="3"/>
      <c r="V130" s="3"/>
      <c r="W130" s="3"/>
      <c r="X130" s="15"/>
      <c r="Y130" s="3"/>
      <c r="Z130" s="3"/>
    </row>
    <row r="131" spans="1:26">
      <c r="A131" s="503" t="s">
        <v>7691</v>
      </c>
      <c r="B131" s="504"/>
      <c r="C131" s="504"/>
      <c r="D131" s="504"/>
      <c r="E131" s="3"/>
      <c r="F131" s="3"/>
      <c r="G131" s="3"/>
      <c r="H131" s="3"/>
      <c r="I131" s="3"/>
      <c r="J131" s="4"/>
      <c r="K131" s="3"/>
      <c r="L131" s="3"/>
      <c r="M131" s="3"/>
      <c r="N131" s="3"/>
      <c r="O131" s="3"/>
      <c r="P131" s="3"/>
      <c r="Q131" s="57"/>
      <c r="R131" s="7"/>
      <c r="S131" s="3"/>
      <c r="T131" s="3"/>
      <c r="U131" s="3"/>
      <c r="V131" s="3"/>
      <c r="W131" s="3"/>
      <c r="X131" s="15"/>
      <c r="Y131" s="3"/>
      <c r="Z131" s="3"/>
    </row>
    <row r="132" spans="1:26">
      <c r="A132" s="503" t="s">
        <v>7691</v>
      </c>
      <c r="B132" s="504"/>
      <c r="C132" s="504"/>
      <c r="D132" s="504"/>
      <c r="E132" s="3"/>
      <c r="F132" s="3"/>
      <c r="G132" s="3"/>
      <c r="H132" s="3"/>
      <c r="I132" s="3"/>
      <c r="J132" s="4"/>
      <c r="K132" s="3"/>
      <c r="L132" s="3"/>
      <c r="M132" s="3"/>
      <c r="N132" s="3"/>
      <c r="O132" s="3"/>
      <c r="P132" s="3"/>
      <c r="Q132" s="57"/>
      <c r="R132" s="7"/>
      <c r="S132" s="3"/>
      <c r="T132" s="3"/>
      <c r="U132" s="3"/>
      <c r="V132" s="3"/>
      <c r="W132" s="3"/>
      <c r="X132" s="15"/>
      <c r="Y132" s="3"/>
      <c r="Z132" s="3"/>
    </row>
    <row r="133" spans="1:26">
      <c r="A133" s="503" t="s">
        <v>7691</v>
      </c>
      <c r="B133" s="504"/>
      <c r="C133" s="504"/>
      <c r="D133" s="504"/>
      <c r="E133" s="3"/>
      <c r="F133" s="3"/>
      <c r="G133" s="3"/>
      <c r="H133" s="3"/>
      <c r="I133" s="3"/>
      <c r="J133" s="4"/>
      <c r="K133" s="3"/>
      <c r="L133" s="3"/>
      <c r="M133" s="3"/>
      <c r="N133" s="3"/>
      <c r="O133" s="3"/>
      <c r="P133" s="3"/>
      <c r="Q133" s="57"/>
      <c r="R133" s="7"/>
      <c r="S133" s="3"/>
      <c r="T133" s="3"/>
      <c r="U133" s="3"/>
      <c r="V133" s="3"/>
      <c r="W133" s="3"/>
      <c r="X133" s="15"/>
      <c r="Y133" s="3"/>
      <c r="Z133" s="3"/>
    </row>
    <row r="134" spans="1:26">
      <c r="A134" s="503" t="s">
        <v>7691</v>
      </c>
      <c r="B134" s="504"/>
      <c r="C134" s="504"/>
      <c r="D134" s="504"/>
      <c r="E134" s="3"/>
      <c r="F134" s="3"/>
      <c r="G134" s="3"/>
      <c r="H134" s="3"/>
      <c r="I134" s="3"/>
      <c r="J134" s="4"/>
      <c r="K134" s="3"/>
      <c r="L134" s="3"/>
      <c r="M134" s="3"/>
      <c r="N134" s="3"/>
      <c r="O134" s="3"/>
      <c r="P134" s="3"/>
      <c r="Q134" s="57"/>
      <c r="R134" s="7"/>
      <c r="S134" s="3"/>
      <c r="T134" s="3"/>
      <c r="U134" s="3"/>
      <c r="V134" s="3"/>
      <c r="W134" s="3"/>
      <c r="X134" s="15"/>
      <c r="Y134" s="3"/>
      <c r="Z134" s="3"/>
    </row>
    <row r="135" spans="1:26">
      <c r="A135" s="503" t="s">
        <v>7691</v>
      </c>
      <c r="B135" s="504"/>
      <c r="C135" s="504"/>
      <c r="D135" s="504"/>
      <c r="E135" s="3"/>
      <c r="F135" s="3"/>
      <c r="G135" s="3"/>
      <c r="H135" s="3"/>
      <c r="I135" s="3"/>
      <c r="J135" s="4"/>
      <c r="K135" s="3"/>
      <c r="L135" s="3"/>
      <c r="M135" s="3"/>
      <c r="N135" s="3"/>
      <c r="O135" s="3"/>
      <c r="P135" s="3"/>
      <c r="Q135" s="57"/>
      <c r="R135" s="7"/>
      <c r="S135" s="3"/>
      <c r="T135" s="3"/>
      <c r="U135" s="3"/>
      <c r="V135" s="3"/>
      <c r="W135" s="3"/>
      <c r="X135" s="15"/>
      <c r="Y135" s="3"/>
      <c r="Z135" s="3"/>
    </row>
    <row r="136" spans="1:26" ht="15" customHeight="1">
      <c r="A136" s="503" t="s">
        <v>7691</v>
      </c>
      <c r="B136" s="504"/>
      <c r="C136" s="504"/>
      <c r="D136" s="504"/>
      <c r="E136" s="3"/>
      <c r="F136" s="3"/>
      <c r="G136" s="3"/>
      <c r="H136" s="3"/>
      <c r="I136" s="3"/>
      <c r="J136" s="4"/>
      <c r="K136" s="3"/>
      <c r="L136" s="3"/>
      <c r="M136" s="3"/>
      <c r="N136" s="3"/>
      <c r="O136" s="3"/>
      <c r="P136" s="3"/>
      <c r="Q136" s="57"/>
      <c r="R136" s="7"/>
      <c r="S136" s="3"/>
      <c r="T136" s="3"/>
      <c r="U136" s="3"/>
      <c r="V136" s="3"/>
      <c r="W136" s="3"/>
      <c r="X136" s="15"/>
      <c r="Y136" s="3"/>
      <c r="Z136" s="3"/>
    </row>
    <row r="137" spans="1:26" ht="15" customHeight="1">
      <c r="A137" s="503" t="s">
        <v>7691</v>
      </c>
      <c r="B137" s="504"/>
      <c r="C137" s="504"/>
      <c r="D137" s="504"/>
      <c r="E137" s="3"/>
      <c r="F137" s="3"/>
      <c r="G137" s="3"/>
      <c r="H137" s="3"/>
      <c r="I137" s="3"/>
      <c r="J137" s="4"/>
      <c r="K137" s="3"/>
      <c r="L137" s="3"/>
      <c r="M137" s="3"/>
      <c r="N137" s="3"/>
      <c r="O137" s="3"/>
      <c r="P137" s="3"/>
      <c r="Q137" s="57"/>
      <c r="R137" s="7"/>
      <c r="S137" s="3"/>
      <c r="T137" s="3"/>
      <c r="U137" s="3"/>
      <c r="V137" s="3"/>
      <c r="W137" s="3"/>
      <c r="X137" s="15"/>
      <c r="Y137" s="3"/>
      <c r="Z137" s="3"/>
    </row>
    <row r="138" spans="1:26" ht="15" customHeight="1">
      <c r="A138" s="503" t="s">
        <v>7691</v>
      </c>
      <c r="B138" s="504"/>
      <c r="C138" s="504"/>
      <c r="D138" s="504"/>
      <c r="E138" s="3"/>
      <c r="F138" s="3"/>
      <c r="G138" s="3"/>
      <c r="H138" s="3"/>
      <c r="I138" s="3"/>
      <c r="J138" s="4"/>
      <c r="K138" s="3"/>
      <c r="L138" s="3"/>
      <c r="M138" s="3"/>
      <c r="N138" s="3"/>
      <c r="O138" s="3"/>
      <c r="P138" s="3"/>
      <c r="Q138" s="57"/>
      <c r="R138" s="7"/>
      <c r="S138" s="3"/>
      <c r="T138" s="3"/>
      <c r="U138" s="3"/>
      <c r="V138" s="3"/>
      <c r="W138" s="3"/>
      <c r="X138" s="15"/>
      <c r="Y138" s="3"/>
      <c r="Z138" s="3"/>
    </row>
    <row r="139" spans="1:26" ht="15" customHeight="1">
      <c r="A139" s="503" t="s">
        <v>7691</v>
      </c>
      <c r="B139" s="504"/>
      <c r="C139" s="504"/>
      <c r="D139" s="504"/>
      <c r="E139" s="3"/>
      <c r="F139" s="3"/>
      <c r="G139" s="3"/>
      <c r="H139" s="3"/>
      <c r="I139" s="3"/>
      <c r="J139" s="4"/>
      <c r="K139" s="3"/>
      <c r="L139" s="3"/>
      <c r="M139" s="3"/>
      <c r="N139" s="3"/>
      <c r="O139" s="3"/>
      <c r="P139" s="3"/>
      <c r="Q139" s="57"/>
      <c r="R139" s="7"/>
      <c r="S139" s="3"/>
      <c r="T139" s="3"/>
      <c r="U139" s="3"/>
      <c r="V139" s="3"/>
      <c r="W139" s="3"/>
      <c r="X139" s="15"/>
      <c r="Y139" s="3"/>
      <c r="Z139" s="3"/>
    </row>
    <row r="140" spans="1:26" ht="15" customHeight="1">
      <c r="A140" s="503" t="s">
        <v>7691</v>
      </c>
      <c r="B140" s="504"/>
      <c r="C140" s="504"/>
      <c r="D140" s="504"/>
      <c r="E140" s="3"/>
      <c r="F140" s="3"/>
      <c r="G140" s="3"/>
      <c r="H140" s="3"/>
      <c r="I140" s="3"/>
      <c r="J140" s="4"/>
      <c r="K140" s="3"/>
      <c r="L140" s="3"/>
      <c r="M140" s="3"/>
      <c r="N140" s="3"/>
      <c r="O140" s="3"/>
      <c r="P140" s="3"/>
      <c r="Q140" s="57"/>
      <c r="R140" s="7"/>
      <c r="S140" s="3"/>
      <c r="T140" s="3"/>
      <c r="U140" s="3"/>
      <c r="V140" s="3"/>
      <c r="W140" s="3"/>
      <c r="X140" s="15"/>
      <c r="Y140" s="3"/>
      <c r="Z140" s="3"/>
    </row>
    <row r="141" spans="1:26" ht="15" customHeight="1">
      <c r="A141" s="503" t="s">
        <v>7691</v>
      </c>
      <c r="B141" s="504"/>
      <c r="C141" s="504"/>
      <c r="D141" s="504"/>
      <c r="E141" s="3"/>
      <c r="F141" s="3"/>
      <c r="G141" s="3"/>
      <c r="H141" s="3"/>
      <c r="I141" s="3"/>
      <c r="J141" s="4"/>
      <c r="K141" s="3"/>
      <c r="L141" s="3"/>
      <c r="M141" s="3"/>
      <c r="N141" s="3"/>
      <c r="O141" s="3"/>
      <c r="P141" s="3"/>
      <c r="Q141" s="57"/>
      <c r="R141" s="7"/>
      <c r="S141" s="3"/>
      <c r="T141" s="3"/>
      <c r="U141" s="3"/>
      <c r="V141" s="3"/>
      <c r="W141" s="3"/>
      <c r="X141" s="15"/>
      <c r="Y141" s="3"/>
      <c r="Z141" s="3"/>
    </row>
    <row r="142" spans="1:26" ht="15" customHeight="1">
      <c r="A142" s="503" t="s">
        <v>7691</v>
      </c>
      <c r="B142" s="504"/>
      <c r="C142" s="504"/>
      <c r="D142" s="504"/>
      <c r="E142" s="3"/>
      <c r="F142" s="3"/>
      <c r="G142" s="3"/>
      <c r="H142" s="3"/>
      <c r="I142" s="3"/>
      <c r="J142" s="4"/>
      <c r="K142" s="3"/>
      <c r="L142" s="3"/>
      <c r="M142" s="3"/>
      <c r="N142" s="3"/>
      <c r="O142" s="3"/>
      <c r="P142" s="3"/>
      <c r="Q142" s="57"/>
      <c r="R142" s="7"/>
      <c r="S142" s="3"/>
      <c r="T142" s="3"/>
      <c r="U142" s="3"/>
      <c r="V142" s="3"/>
      <c r="W142" s="3"/>
      <c r="X142" s="15"/>
      <c r="Y142" s="3"/>
      <c r="Z142" s="3"/>
    </row>
    <row r="143" spans="1:26" ht="15" customHeight="1">
      <c r="A143" s="503" t="s">
        <v>7691</v>
      </c>
      <c r="B143" s="504"/>
      <c r="C143" s="504"/>
      <c r="D143" s="504"/>
      <c r="E143" s="3"/>
      <c r="F143" s="3"/>
      <c r="G143" s="3"/>
      <c r="H143" s="3"/>
      <c r="I143" s="3"/>
      <c r="J143" s="4"/>
      <c r="K143" s="3"/>
      <c r="L143" s="3"/>
      <c r="M143" s="3"/>
      <c r="N143" s="3"/>
      <c r="O143" s="3"/>
      <c r="P143" s="3"/>
      <c r="Q143" s="57"/>
      <c r="R143" s="7"/>
      <c r="S143" s="3"/>
      <c r="T143" s="3"/>
      <c r="U143" s="3"/>
      <c r="V143" s="3"/>
      <c r="W143" s="3"/>
      <c r="X143" s="15"/>
      <c r="Y143" s="3"/>
      <c r="Z143" s="3"/>
    </row>
    <row r="144" spans="1:26" ht="15" customHeight="1">
      <c r="A144" s="503" t="s">
        <v>7691</v>
      </c>
      <c r="B144" s="504"/>
      <c r="C144" s="504"/>
      <c r="D144" s="504"/>
      <c r="E144" s="3"/>
      <c r="F144" s="3"/>
      <c r="G144" s="3"/>
      <c r="H144" s="3"/>
      <c r="I144" s="3"/>
      <c r="J144" s="4"/>
      <c r="K144" s="3"/>
      <c r="L144" s="3"/>
      <c r="M144" s="3"/>
      <c r="N144" s="3"/>
      <c r="O144" s="3"/>
      <c r="P144" s="3"/>
      <c r="Q144" s="57"/>
      <c r="R144" s="7"/>
      <c r="S144" s="3"/>
      <c r="T144" s="3"/>
      <c r="U144" s="3"/>
      <c r="V144" s="3"/>
      <c r="W144" s="3"/>
      <c r="X144" s="15"/>
      <c r="Y144" s="3"/>
      <c r="Z144" s="3"/>
    </row>
    <row r="145" spans="1:26" ht="15" customHeight="1">
      <c r="A145" s="503" t="s">
        <v>7691</v>
      </c>
      <c r="B145" s="504"/>
      <c r="C145" s="504"/>
      <c r="D145" s="504"/>
      <c r="E145" s="3"/>
      <c r="F145" s="3"/>
      <c r="G145" s="3"/>
      <c r="H145" s="3"/>
      <c r="I145" s="3"/>
      <c r="J145" s="4"/>
      <c r="K145" s="3"/>
      <c r="L145" s="3"/>
      <c r="M145" s="3"/>
      <c r="N145" s="3"/>
      <c r="O145" s="3"/>
      <c r="P145" s="3"/>
      <c r="Q145" s="57"/>
      <c r="R145" s="7"/>
      <c r="S145" s="3"/>
      <c r="T145" s="3"/>
      <c r="U145" s="3"/>
      <c r="V145" s="3"/>
      <c r="W145" s="3"/>
      <c r="X145" s="15"/>
      <c r="Y145" s="3"/>
      <c r="Z145" s="3"/>
    </row>
    <row r="146" spans="1:26" ht="15" customHeight="1">
      <c r="A146" s="503" t="s">
        <v>7691</v>
      </c>
      <c r="B146" s="504"/>
      <c r="C146" s="504"/>
      <c r="D146" s="504"/>
      <c r="E146" s="3"/>
      <c r="F146" s="3"/>
      <c r="G146" s="3"/>
      <c r="H146" s="3"/>
      <c r="I146" s="3"/>
      <c r="J146" s="4"/>
      <c r="K146" s="3"/>
      <c r="L146" s="3"/>
      <c r="M146" s="3"/>
      <c r="N146" s="3"/>
      <c r="O146" s="3"/>
      <c r="P146" s="3"/>
      <c r="Q146" s="57"/>
      <c r="R146" s="7"/>
      <c r="S146" s="3"/>
      <c r="T146" s="3"/>
      <c r="U146" s="3"/>
      <c r="V146" s="3"/>
      <c r="W146" s="3"/>
      <c r="X146" s="15"/>
      <c r="Y146" s="3"/>
      <c r="Z146" s="3"/>
    </row>
    <row r="147" spans="1:26" ht="15" customHeight="1">
      <c r="A147" s="503" t="s">
        <v>7691</v>
      </c>
      <c r="B147" s="504"/>
      <c r="C147" s="504"/>
      <c r="D147" s="504"/>
      <c r="E147" s="3"/>
      <c r="F147" s="3"/>
      <c r="G147" s="3"/>
      <c r="H147" s="3"/>
      <c r="I147" s="3"/>
      <c r="J147" s="4"/>
      <c r="K147" s="3"/>
      <c r="L147" s="3"/>
      <c r="M147" s="3"/>
      <c r="N147" s="3"/>
      <c r="O147" s="3"/>
      <c r="P147" s="3"/>
      <c r="Q147" s="57"/>
      <c r="R147" s="7"/>
      <c r="S147" s="3"/>
      <c r="T147" s="3"/>
      <c r="U147" s="3"/>
      <c r="V147" s="3"/>
      <c r="W147" s="3"/>
      <c r="X147" s="15"/>
      <c r="Y147" s="3"/>
      <c r="Z147" s="7"/>
    </row>
    <row r="148" spans="1:26" ht="15" customHeight="1">
      <c r="A148" s="503"/>
      <c r="B148" s="504"/>
      <c r="C148" s="504"/>
      <c r="D148" s="505"/>
      <c r="E148" s="47"/>
      <c r="F148" s="47"/>
      <c r="G148" s="7"/>
      <c r="H148" s="7"/>
      <c r="I148" s="7"/>
      <c r="J148" s="65"/>
      <c r="K148" s="47"/>
      <c r="L148" s="47"/>
      <c r="M148" s="47"/>
      <c r="N148" s="47"/>
      <c r="O148" s="7"/>
      <c r="P148" s="7"/>
      <c r="Q148" s="57"/>
      <c r="R148" s="7"/>
      <c r="S148" s="7"/>
      <c r="T148" s="7"/>
      <c r="U148" s="47"/>
      <c r="V148" s="47"/>
      <c r="W148" s="7"/>
      <c r="X148" s="59"/>
      <c r="Y148" s="7"/>
      <c r="Z148" s="7"/>
    </row>
    <row r="149" spans="1:26" ht="15" customHeight="1">
      <c r="A149" s="503"/>
      <c r="B149" s="504"/>
      <c r="C149" s="504"/>
      <c r="D149" s="505"/>
      <c r="E149" s="47"/>
      <c r="F149" s="47"/>
      <c r="G149" s="7"/>
      <c r="H149" s="7"/>
      <c r="I149" s="7"/>
      <c r="J149" s="65"/>
      <c r="K149" s="47"/>
      <c r="L149" s="47"/>
      <c r="M149" s="47"/>
      <c r="N149" s="47"/>
      <c r="O149" s="7"/>
      <c r="P149" s="7"/>
      <c r="Q149" s="57"/>
      <c r="R149" s="7"/>
      <c r="S149" s="7"/>
      <c r="T149" s="7"/>
      <c r="U149" s="47"/>
      <c r="V149" s="47"/>
      <c r="W149" s="7"/>
      <c r="X149" s="59"/>
      <c r="Y149" s="7"/>
      <c r="Z149" s="7"/>
    </row>
    <row r="150" spans="1:26" ht="15" customHeight="1">
      <c r="A150" s="503"/>
      <c r="B150" s="504"/>
      <c r="C150" s="504"/>
      <c r="D150" s="505"/>
      <c r="E150" s="47"/>
      <c r="F150" s="47"/>
      <c r="G150" s="7"/>
      <c r="H150" s="7"/>
      <c r="I150" s="7"/>
      <c r="J150" s="65"/>
      <c r="K150" s="47"/>
      <c r="L150" s="47"/>
      <c r="M150" s="47"/>
      <c r="N150" s="47"/>
      <c r="O150" s="7"/>
      <c r="P150" s="7"/>
      <c r="Q150" s="57"/>
      <c r="R150" s="7"/>
      <c r="S150" s="7"/>
      <c r="T150" s="7"/>
      <c r="U150" s="47"/>
      <c r="V150" s="47"/>
      <c r="W150" s="7"/>
      <c r="X150" s="59"/>
      <c r="Y150" s="7"/>
      <c r="Z150" s="7"/>
    </row>
    <row r="151" spans="1:26" ht="15" customHeight="1">
      <c r="A151" s="503"/>
      <c r="B151" s="504"/>
      <c r="C151" s="504"/>
      <c r="D151" s="505"/>
      <c r="E151" s="47"/>
      <c r="F151" s="47"/>
      <c r="G151" s="7"/>
      <c r="H151" s="7"/>
      <c r="I151" s="7"/>
      <c r="J151" s="65"/>
      <c r="K151" s="47"/>
      <c r="L151" s="47"/>
      <c r="M151" s="47"/>
      <c r="N151" s="47"/>
      <c r="O151" s="7"/>
      <c r="P151" s="7"/>
      <c r="Q151" s="57"/>
      <c r="R151" s="7"/>
      <c r="S151" s="7"/>
      <c r="T151" s="7"/>
      <c r="U151" s="47"/>
      <c r="V151" s="47"/>
      <c r="W151" s="7"/>
      <c r="X151" s="59"/>
      <c r="Y151" s="7"/>
      <c r="Z151" s="7"/>
    </row>
    <row r="152" spans="1:26" ht="15" customHeight="1">
      <c r="A152" s="503"/>
      <c r="B152" s="504"/>
      <c r="C152" s="504"/>
      <c r="D152" s="505"/>
      <c r="E152" s="47"/>
      <c r="F152" s="47"/>
      <c r="G152" s="7"/>
      <c r="H152" s="7"/>
      <c r="I152" s="7"/>
      <c r="J152" s="65"/>
      <c r="K152" s="47"/>
      <c r="L152" s="47"/>
      <c r="M152" s="47"/>
      <c r="N152" s="47"/>
      <c r="O152" s="7"/>
      <c r="P152" s="7"/>
      <c r="Q152" s="57"/>
      <c r="R152" s="7"/>
      <c r="S152" s="7"/>
      <c r="T152" s="7"/>
      <c r="U152" s="47"/>
      <c r="V152" s="47"/>
      <c r="W152" s="7"/>
      <c r="X152" s="59"/>
      <c r="Y152" s="7"/>
      <c r="Z152" s="7"/>
    </row>
    <row r="153" spans="1:26" ht="15" customHeight="1">
      <c r="A153" s="503"/>
      <c r="B153" s="504"/>
      <c r="C153" s="504"/>
      <c r="D153" s="505"/>
      <c r="E153" s="47"/>
      <c r="F153" s="47"/>
      <c r="G153" s="7"/>
      <c r="H153" s="7"/>
      <c r="I153" s="7"/>
      <c r="J153" s="65"/>
      <c r="K153" s="47"/>
      <c r="L153" s="47"/>
      <c r="M153" s="47"/>
      <c r="N153" s="47"/>
      <c r="O153" s="7"/>
      <c r="P153" s="7"/>
      <c r="Q153" s="57"/>
      <c r="R153" s="7"/>
      <c r="S153" s="7"/>
      <c r="T153" s="7"/>
      <c r="U153" s="47"/>
      <c r="V153" s="47"/>
      <c r="W153" s="7"/>
      <c r="X153" s="59"/>
      <c r="Y153" s="7"/>
      <c r="Z153" s="7"/>
    </row>
    <row r="154" spans="1:26" ht="15" customHeight="1">
      <c r="A154" s="503"/>
      <c r="B154" s="504"/>
      <c r="C154" s="504"/>
      <c r="D154" s="505"/>
      <c r="E154" s="47"/>
      <c r="F154" s="47"/>
      <c r="G154" s="7"/>
      <c r="H154" s="7"/>
      <c r="I154" s="7"/>
      <c r="J154" s="65"/>
      <c r="K154" s="47"/>
      <c r="L154" s="47"/>
      <c r="M154" s="47"/>
      <c r="N154" s="47"/>
      <c r="O154" s="7"/>
      <c r="P154" s="7"/>
      <c r="Q154" s="57"/>
      <c r="R154" s="7"/>
      <c r="S154" s="7"/>
      <c r="T154" s="7"/>
      <c r="U154" s="47"/>
      <c r="V154" s="47"/>
      <c r="W154" s="7"/>
      <c r="X154" s="59"/>
      <c r="Y154" s="7"/>
      <c r="Z154" s="7"/>
    </row>
    <row r="155" spans="1:26" ht="15" customHeight="1">
      <c r="A155" s="503"/>
      <c r="B155" s="504"/>
      <c r="C155" s="504"/>
      <c r="D155" s="505"/>
      <c r="E155" s="47"/>
      <c r="F155" s="47"/>
      <c r="G155" s="7"/>
      <c r="H155" s="7"/>
      <c r="I155" s="7"/>
      <c r="J155" s="65"/>
      <c r="K155" s="47"/>
      <c r="L155" s="47"/>
      <c r="M155" s="47"/>
      <c r="N155" s="47"/>
      <c r="O155" s="7"/>
      <c r="P155" s="7"/>
      <c r="Q155" s="57"/>
      <c r="R155" s="7"/>
      <c r="S155" s="7"/>
      <c r="T155" s="7"/>
      <c r="U155" s="47"/>
      <c r="V155" s="47"/>
      <c r="W155" s="7"/>
      <c r="X155" s="59"/>
      <c r="Y155" s="7"/>
      <c r="Z155" s="7"/>
    </row>
    <row r="156" spans="1:26" ht="15" customHeight="1">
      <c r="A156" s="503"/>
      <c r="B156" s="504"/>
      <c r="C156" s="504"/>
      <c r="D156" s="505"/>
      <c r="E156" s="47"/>
      <c r="F156" s="47"/>
      <c r="G156" s="7"/>
      <c r="H156" s="7"/>
      <c r="I156" s="7"/>
      <c r="J156" s="65"/>
      <c r="K156" s="47"/>
      <c r="L156" s="47"/>
      <c r="M156" s="47"/>
      <c r="N156" s="47"/>
      <c r="O156" s="7"/>
      <c r="P156" s="7"/>
      <c r="Q156" s="57"/>
      <c r="R156" s="7"/>
      <c r="S156" s="7"/>
      <c r="T156" s="7"/>
      <c r="U156" s="47"/>
      <c r="V156" s="47"/>
      <c r="W156" s="7"/>
      <c r="X156" s="59"/>
      <c r="Y156" s="7"/>
      <c r="Z156" s="7"/>
    </row>
    <row r="157" spans="1:26" ht="15" customHeight="1">
      <c r="A157" s="503"/>
      <c r="B157" s="504"/>
      <c r="C157" s="504"/>
      <c r="D157" s="505"/>
      <c r="E157" s="47"/>
      <c r="F157" s="47"/>
      <c r="G157" s="7"/>
      <c r="H157" s="7"/>
      <c r="I157" s="7"/>
      <c r="J157" s="65"/>
      <c r="K157" s="47"/>
      <c r="L157" s="47"/>
      <c r="M157" s="47"/>
      <c r="N157" s="47"/>
      <c r="O157" s="7"/>
      <c r="P157" s="7"/>
      <c r="Q157" s="57"/>
      <c r="R157" s="7"/>
      <c r="S157" s="7"/>
      <c r="T157" s="7"/>
      <c r="U157" s="47"/>
      <c r="V157" s="47"/>
      <c r="W157" s="7"/>
      <c r="X157" s="59"/>
      <c r="Y157" s="7"/>
      <c r="Z157" s="7"/>
    </row>
    <row r="158" spans="1:26" ht="15" customHeight="1">
      <c r="A158" s="503"/>
      <c r="B158" s="504"/>
      <c r="C158" s="504"/>
      <c r="D158" s="505"/>
      <c r="E158" s="47"/>
      <c r="F158" s="47"/>
      <c r="G158" s="7"/>
      <c r="H158" s="7"/>
      <c r="I158" s="7"/>
      <c r="J158" s="65"/>
      <c r="K158" s="47"/>
      <c r="L158" s="47"/>
      <c r="M158" s="47"/>
      <c r="N158" s="47"/>
      <c r="O158" s="7"/>
      <c r="P158" s="7"/>
      <c r="Q158" s="57"/>
      <c r="R158" s="7"/>
      <c r="S158" s="7"/>
      <c r="T158" s="7"/>
      <c r="U158" s="47"/>
      <c r="V158" s="47"/>
      <c r="W158" s="7"/>
      <c r="X158" s="59"/>
      <c r="Y158" s="7"/>
      <c r="Z158" s="7"/>
    </row>
    <row r="159" spans="1:26" ht="15" customHeight="1">
      <c r="A159" s="503"/>
      <c r="B159" s="504"/>
      <c r="C159" s="504"/>
      <c r="D159" s="505"/>
    </row>
    <row r="160" spans="1:26" ht="15" customHeight="1">
      <c r="A160" s="503"/>
      <c r="B160" s="504"/>
      <c r="C160" s="504"/>
      <c r="D160" s="505"/>
    </row>
    <row r="161" spans="1:4" ht="15" customHeight="1">
      <c r="A161" s="503"/>
      <c r="B161" s="504"/>
      <c r="C161" s="504"/>
      <c r="D161" s="505"/>
    </row>
    <row r="162" spans="1:4" ht="15" customHeight="1">
      <c r="A162" s="503"/>
      <c r="B162" s="504"/>
      <c r="C162" s="504"/>
      <c r="D162" s="505"/>
    </row>
    <row r="163" spans="1:4" ht="15" customHeight="1">
      <c r="A163" s="503"/>
      <c r="B163" s="504"/>
      <c r="C163" s="504"/>
      <c r="D163" s="505"/>
    </row>
    <row r="164" spans="1:4" ht="15" customHeight="1">
      <c r="A164" s="503"/>
      <c r="B164" s="504"/>
      <c r="C164" s="504"/>
      <c r="D164" s="505"/>
    </row>
    <row r="165" spans="1:4" ht="15" customHeight="1">
      <c r="A165" s="503"/>
      <c r="B165" s="504"/>
      <c r="C165" s="504"/>
      <c r="D165" s="505"/>
    </row>
    <row r="166" spans="1:4" ht="15" customHeight="1">
      <c r="A166" s="503"/>
      <c r="B166" s="504"/>
      <c r="C166" s="504"/>
      <c r="D166" s="505"/>
    </row>
    <row r="167" spans="1:4" ht="15" customHeight="1">
      <c r="A167" s="503"/>
      <c r="B167" s="504"/>
      <c r="C167" s="504"/>
      <c r="D167" s="505"/>
    </row>
    <row r="168" spans="1:4" ht="15" customHeight="1">
      <c r="A168" s="503"/>
      <c r="B168" s="504"/>
      <c r="C168" s="504"/>
      <c r="D168" s="505"/>
    </row>
    <row r="169" spans="1:4" ht="15" customHeight="1">
      <c r="A169" s="503"/>
      <c r="B169" s="504"/>
      <c r="C169" s="504"/>
      <c r="D169" s="505"/>
    </row>
    <row r="170" spans="1:4" ht="15" customHeight="1">
      <c r="A170" s="503"/>
      <c r="B170" s="504"/>
      <c r="C170" s="504"/>
      <c r="D170" s="505"/>
    </row>
    <row r="171" spans="1:4" ht="15" customHeight="1">
      <c r="A171" s="503"/>
      <c r="B171" s="504"/>
      <c r="C171" s="504"/>
      <c r="D171" s="505"/>
    </row>
    <row r="172" spans="1:4" ht="15" customHeight="1">
      <c r="A172" s="503"/>
      <c r="B172" s="504"/>
      <c r="C172" s="504"/>
      <c r="D172" s="505"/>
    </row>
    <row r="173" spans="1:4" ht="15" customHeight="1">
      <c r="A173" s="503"/>
      <c r="B173" s="504"/>
      <c r="C173" s="504"/>
      <c r="D173" s="505"/>
    </row>
    <row r="174" spans="1:4" ht="15" customHeight="1">
      <c r="A174" s="503"/>
      <c r="B174" s="504"/>
      <c r="C174" s="504"/>
      <c r="D174" s="505"/>
    </row>
    <row r="175" spans="1:4" ht="15" customHeight="1">
      <c r="A175" s="503"/>
      <c r="B175" s="504"/>
      <c r="C175" s="504"/>
      <c r="D175" s="505"/>
    </row>
    <row r="176" spans="1:4" ht="15" customHeight="1">
      <c r="A176" s="503"/>
      <c r="B176" s="504"/>
      <c r="C176" s="504"/>
      <c r="D176" s="505"/>
    </row>
    <row r="177" spans="1:4" ht="15" customHeight="1">
      <c r="A177" s="503"/>
      <c r="B177" s="504"/>
      <c r="C177" s="504"/>
      <c r="D177" s="505"/>
    </row>
    <row r="178" spans="1:4" ht="15" customHeight="1">
      <c r="A178" s="503"/>
      <c r="B178" s="504"/>
      <c r="C178" s="504"/>
      <c r="D178" s="505"/>
    </row>
    <row r="179" spans="1:4" ht="15" customHeight="1">
      <c r="A179" s="503"/>
      <c r="B179" s="504"/>
      <c r="C179" s="504"/>
      <c r="D179" s="505"/>
    </row>
    <row r="180" spans="1:4" ht="15" customHeight="1">
      <c r="A180" s="503"/>
      <c r="B180" s="504"/>
      <c r="C180" s="504"/>
      <c r="D180" s="505"/>
    </row>
    <row r="181" spans="1:4" ht="15" customHeight="1">
      <c r="A181" s="503"/>
      <c r="B181" s="504"/>
      <c r="C181" s="504"/>
      <c r="D181" s="505"/>
    </row>
    <row r="182" spans="1:4" ht="15" customHeight="1">
      <c r="A182" s="503"/>
      <c r="B182" s="504"/>
      <c r="C182" s="504"/>
      <c r="D182" s="505"/>
    </row>
    <row r="183" spans="1:4" ht="15" customHeight="1">
      <c r="A183" s="503"/>
      <c r="B183" s="504"/>
      <c r="C183" s="504"/>
      <c r="D183" s="505"/>
    </row>
    <row r="184" spans="1:4" ht="15" customHeight="1">
      <c r="A184" s="503"/>
      <c r="B184" s="504"/>
      <c r="C184" s="504"/>
      <c r="D184" s="505"/>
    </row>
    <row r="185" spans="1:4" ht="15" customHeight="1">
      <c r="A185" s="503"/>
      <c r="B185" s="504"/>
      <c r="C185" s="504"/>
      <c r="D185" s="505"/>
    </row>
    <row r="186" spans="1:4" ht="15" customHeight="1">
      <c r="A186" s="503"/>
      <c r="B186" s="504"/>
      <c r="C186" s="504"/>
      <c r="D186" s="505"/>
    </row>
    <row r="187" spans="1:4" ht="15" customHeight="1">
      <c r="A187" s="503"/>
      <c r="B187" s="504"/>
      <c r="C187" s="504"/>
      <c r="D187" s="505"/>
    </row>
    <row r="188" spans="1:4" ht="15" customHeight="1">
      <c r="A188" s="503"/>
      <c r="B188" s="504"/>
      <c r="C188" s="504"/>
      <c r="D188" s="505"/>
    </row>
    <row r="189" spans="1:4" ht="15" customHeight="1">
      <c r="A189" s="503"/>
      <c r="B189" s="504"/>
      <c r="C189" s="504"/>
      <c r="D189" s="505"/>
    </row>
    <row r="190" spans="1:4" ht="15" customHeight="1">
      <c r="A190" s="503"/>
      <c r="B190" s="504"/>
      <c r="C190" s="504"/>
      <c r="D190" s="505"/>
    </row>
    <row r="191" spans="1:4" ht="15" customHeight="1">
      <c r="A191" s="503"/>
      <c r="B191" s="504"/>
      <c r="C191" s="504"/>
      <c r="D191" s="505"/>
    </row>
    <row r="192" spans="1:4" ht="15" customHeight="1">
      <c r="A192" s="503"/>
      <c r="B192" s="504"/>
      <c r="C192" s="504"/>
      <c r="D192" s="505"/>
    </row>
    <row r="193" spans="1:4" ht="15" customHeight="1">
      <c r="A193" s="503"/>
      <c r="B193" s="504"/>
      <c r="C193" s="504"/>
      <c r="D193" s="505"/>
    </row>
    <row r="194" spans="1:4" ht="15" customHeight="1">
      <c r="A194" s="503"/>
      <c r="B194" s="504"/>
      <c r="C194" s="504"/>
      <c r="D194" s="505"/>
    </row>
    <row r="195" spans="1:4" ht="15" customHeight="1">
      <c r="A195" s="503"/>
      <c r="B195" s="504"/>
      <c r="C195" s="504"/>
      <c r="D195" s="505"/>
    </row>
    <row r="196" spans="1:4" ht="15" customHeight="1">
      <c r="A196" s="503"/>
      <c r="B196" s="504"/>
      <c r="C196" s="504"/>
      <c r="D196" s="505"/>
    </row>
    <row r="197" spans="1:4" ht="15" customHeight="1">
      <c r="A197" s="503"/>
      <c r="B197" s="504"/>
      <c r="C197" s="504"/>
      <c r="D197" s="505"/>
    </row>
    <row r="198" spans="1:4" ht="15" customHeight="1">
      <c r="A198" s="503"/>
      <c r="B198" s="504"/>
      <c r="C198" s="504"/>
      <c r="D198" s="505"/>
    </row>
    <row r="199" spans="1:4" ht="15" customHeight="1">
      <c r="A199" s="503"/>
      <c r="B199" s="504"/>
      <c r="C199" s="504"/>
      <c r="D199" s="505"/>
    </row>
    <row r="200" spans="1:4" ht="15" customHeight="1">
      <c r="A200" s="503"/>
      <c r="B200" s="504"/>
      <c r="C200" s="504"/>
      <c r="D200" s="505"/>
    </row>
    <row r="201" spans="1:4" ht="15" customHeight="1">
      <c r="A201" s="503"/>
      <c r="B201" s="504"/>
      <c r="C201" s="504"/>
      <c r="D201" s="505"/>
    </row>
    <row r="202" spans="1:4" ht="15" customHeight="1">
      <c r="A202" s="503"/>
      <c r="B202" s="504"/>
      <c r="C202" s="504"/>
      <c r="D202" s="505"/>
    </row>
    <row r="203" spans="1:4" ht="15" customHeight="1">
      <c r="A203" s="503"/>
      <c r="B203" s="504"/>
      <c r="C203" s="504"/>
      <c r="D203" s="505"/>
    </row>
    <row r="204" spans="1:4" ht="15" customHeight="1">
      <c r="A204" s="503"/>
      <c r="B204" s="504"/>
      <c r="C204" s="504"/>
      <c r="D204" s="505"/>
    </row>
    <row r="205" spans="1:4" ht="15" customHeight="1">
      <c r="A205" s="503"/>
      <c r="B205" s="504"/>
      <c r="C205" s="504"/>
      <c r="D205" s="505"/>
    </row>
    <row r="206" spans="1:4" ht="15" customHeight="1">
      <c r="A206" s="503"/>
      <c r="B206" s="504"/>
      <c r="C206" s="504"/>
      <c r="D206" s="505"/>
    </row>
    <row r="207" spans="1:4" ht="15" customHeight="1">
      <c r="A207" s="503"/>
      <c r="B207" s="504"/>
      <c r="C207" s="504"/>
      <c r="D207" s="505"/>
    </row>
    <row r="208" spans="1:4" ht="15" customHeight="1">
      <c r="A208" s="503"/>
      <c r="B208" s="504"/>
      <c r="C208" s="504"/>
      <c r="D208" s="505"/>
    </row>
    <row r="209" spans="1:4" ht="15" customHeight="1">
      <c r="A209" s="503"/>
      <c r="B209" s="504"/>
      <c r="C209" s="504"/>
      <c r="D209" s="505"/>
    </row>
    <row r="210" spans="1:4" ht="15" customHeight="1">
      <c r="A210" s="503"/>
      <c r="B210" s="504"/>
      <c r="C210" s="504"/>
      <c r="D210" s="505"/>
    </row>
    <row r="211" spans="1:4" ht="15" customHeight="1">
      <c r="A211" s="503"/>
      <c r="B211" s="504"/>
      <c r="C211" s="504"/>
      <c r="D211" s="505"/>
    </row>
    <row r="212" spans="1:4" ht="15" customHeight="1">
      <c r="A212" s="503"/>
      <c r="B212" s="504"/>
      <c r="C212" s="504"/>
      <c r="D212" s="505"/>
    </row>
    <row r="213" spans="1:4" ht="15" customHeight="1">
      <c r="A213" s="503"/>
      <c r="B213" s="504"/>
      <c r="C213" s="504"/>
      <c r="D213" s="505"/>
    </row>
    <row r="214" spans="1:4" ht="15" customHeight="1">
      <c r="A214" s="503"/>
      <c r="B214" s="504"/>
      <c r="C214" s="504"/>
      <c r="D214" s="505"/>
    </row>
    <row r="215" spans="1:4" ht="15" customHeight="1">
      <c r="A215" s="503"/>
      <c r="B215" s="504"/>
      <c r="C215" s="504"/>
      <c r="D215" s="505"/>
    </row>
    <row r="216" spans="1:4" ht="15" customHeight="1">
      <c r="A216" s="503"/>
      <c r="B216" s="504"/>
      <c r="C216" s="504"/>
      <c r="D216" s="505"/>
    </row>
    <row r="217" spans="1:4" ht="15" customHeight="1">
      <c r="A217" s="503"/>
      <c r="B217" s="504"/>
      <c r="C217" s="504"/>
      <c r="D217" s="505"/>
    </row>
    <row r="218" spans="1:4" ht="15" customHeight="1">
      <c r="A218" s="503"/>
      <c r="B218" s="504"/>
      <c r="C218" s="504"/>
      <c r="D218" s="505"/>
    </row>
    <row r="219" spans="1:4" ht="15" customHeight="1">
      <c r="A219" s="503"/>
      <c r="B219" s="504"/>
      <c r="C219" s="504"/>
      <c r="D219" s="505"/>
    </row>
    <row r="220" spans="1:4" ht="15" customHeight="1">
      <c r="A220" s="503"/>
      <c r="B220" s="504"/>
      <c r="C220" s="504"/>
      <c r="D220" s="505"/>
    </row>
    <row r="221" spans="1:4" ht="15" customHeight="1">
      <c r="A221" s="503"/>
      <c r="B221" s="504"/>
      <c r="C221" s="504"/>
      <c r="D221" s="505"/>
    </row>
    <row r="222" spans="1:4" ht="15" customHeight="1">
      <c r="A222" s="503"/>
      <c r="B222" s="504"/>
      <c r="C222" s="504"/>
      <c r="D222" s="505"/>
    </row>
    <row r="223" spans="1:4" ht="15" customHeight="1">
      <c r="A223" s="503"/>
      <c r="B223" s="504"/>
      <c r="C223" s="504"/>
      <c r="D223" s="505"/>
    </row>
  </sheetData>
  <phoneticPr fontId="8" type="noConversion"/>
  <conditionalFormatting sqref="P2:P109 P120:P121">
    <cfRule type="cellIs" dxfId="6" priority="2" operator="greaterThan">
      <formula>1</formula>
    </cfRule>
  </conditionalFormatting>
  <conditionalFormatting sqref="P122:P1048576">
    <cfRule type="cellIs" dxfId="5" priority="1" operator="greaterThan">
      <formula>1</formula>
    </cfRule>
  </conditionalFormatting>
  <dataValidations disablePrompts="1" count="5">
    <dataValidation type="list" allowBlank="1" showInputMessage="1" showErrorMessage="1" sqref="B80" xr:uid="{AFFFEA30-39F8-4B74-827B-58F7CA8837E5}">
      <formula1>Status</formula1>
    </dataValidation>
    <dataValidation type="list" allowBlank="1" showInputMessage="1" showErrorMessage="1" sqref="C80" xr:uid="{C1AF9D11-0202-445F-B7F4-06F18C865744}">
      <formula1>Supply_Chain_Segment</formula1>
    </dataValidation>
    <dataValidation type="list" allowBlank="1" showInputMessage="1" showErrorMessage="1" sqref="G67:G69 F54:F55 F57:F80 F2:F52" xr:uid="{92243DE2-DFB8-4035-8375-E249D10D75A9}">
      <formula1>Service_Type</formula1>
    </dataValidation>
    <dataValidation type="list" allowBlank="1" showInputMessage="1" showErrorMessage="1" sqref="G53" xr:uid="{499DB090-15B2-4DAF-B342-1A9221362DA5}">
      <formula1>Equip_Type</formula1>
    </dataValidation>
    <dataValidation type="list" allowBlank="1" showInputMessage="1" showErrorMessage="1" sqref="G87" xr:uid="{C655A0DB-B1CB-4DE8-A796-D86D5D89DD9B}">
      <formula1>IF(#REF!="Housing",Housing_Type,IF(#REF!="Electrode materials",Electrode_Material,""))</formula1>
    </dataValidation>
  </dataValidations>
  <hyperlinks>
    <hyperlink ref="H7" r:id="rId1" xr:uid="{6E77EA4C-C7A3-45D9-9572-8C97232AC7D2}"/>
    <hyperlink ref="AB15" r:id="rId2" display="https://www.belmontscientific.com/testing/" xr:uid="{7B13C927-FDBF-4C5C-85F1-F3CAF713310D}"/>
    <hyperlink ref="AB16" r:id="rId3" display="https://www.bitrode.com/" xr:uid="{D1FC8BFA-7E25-4BC3-BF09-4FAEF8FA8D4C}"/>
    <hyperlink ref="AB24" r:id="rId4" xr:uid="{F51992B1-A758-42D1-B341-E1E9E17AB1A4}"/>
    <hyperlink ref="AB25" r:id="rId5" display="https://www.calogysolutions.com/" xr:uid="{20961DEB-942F-45ED-9042-DB0F048EDF6B}"/>
    <hyperlink ref="AB27" r:id="rId6" display="https://www.concentricusa.com/" xr:uid="{83058723-A19A-49ED-BD2F-0C6E0C1C33AC}"/>
    <hyperlink ref="AB28" r:id="rId7" xr:uid="{4213A2EE-D13B-455E-8E5B-F08C155DBC86}"/>
    <hyperlink ref="AB29" r:id="rId8" display="https://www.csagroup.org/" xr:uid="{A35F9B67-F06D-4624-AB26-7F3AEDAADE21}"/>
    <hyperlink ref="AB30" r:id="rId9" display="https://www.ces-ltd.com/" xr:uid="{341DFE20-BC9D-46BC-A3EA-1D4A467C2C06}"/>
    <hyperlink ref="AB31" r:id="rId10" display="https://www.digatron.com/" xr:uid="{E4C9FF33-BF81-4198-A561-FA3993FCB496}"/>
    <hyperlink ref="AB34" r:id="rId11" display="http://www.eclipseenergy.us/" xr:uid="{38EDA338-7D2B-4FED-BB06-85B6F57724C1}"/>
    <hyperlink ref="AB35" r:id="rId12" display="https://www.ecobat.com/" xr:uid="{25513E08-BF60-4CDB-96C3-4FD6C437912D}"/>
    <hyperlink ref="AB38" r:id="rId13" display="https://www.electric-applications.com/" xr:uid="{5382CE56-30E7-4B75-9848-28DD70D0DB4D}"/>
    <hyperlink ref="AB41" r:id="rId14" display="https://www.integer.net/" xr:uid="{14062F43-2AA2-40EA-81EF-A0D693D33961}"/>
    <hyperlink ref="AB42" r:id="rId15" display="https://www.integer.net/" xr:uid="{B7FBDFB6-7F3D-4B8A-9FBB-E0C8BBAA9FCB}"/>
    <hyperlink ref="AB44" r:id="rId16" display="https://www.energy-assurance.com/" xr:uid="{243ADE65-06AF-4B63-8B19-D967163C18DD}"/>
    <hyperlink ref="AB45" r:id="rId17" display="https://www.energyresponsegroup.com/" xr:uid="{5B2931B9-D9D3-4D00-A70E-594430690BC5}"/>
    <hyperlink ref="AB46" r:id="rId18" display="https://www.enersys.com/" xr:uid="{7D8AE875-1D35-4FF6-A4D8-42E96110B2B0}"/>
    <hyperlink ref="AB47" r:id="rId19" display="https://www.epectec.com/" xr:uid="{CB451144-8C4E-4D4E-A6A3-A702EA18F2CF}"/>
    <hyperlink ref="AB48" r:id="rId20" display="https://www.exponent.com/" xr:uid="{8EBF5178-D2EC-42AF-9019-CFD5297CEBF8}"/>
    <hyperlink ref="AB49" r:id="rId21" xr:uid="{54CE4B02-8B73-4F8C-8754-0F51AB0FA3AC}"/>
    <hyperlink ref="AB52" r:id="rId22" xr:uid="{12C3425A-D6FB-4114-9B7C-8982D2EB5D51}"/>
    <hyperlink ref="AB53" r:id="rId23" display="https://guidehouseinsights.com/" xr:uid="{465B04A0-E634-4EAD-A805-B5B0DAAA10B0}"/>
    <hyperlink ref="AB56" r:id="rId24" display="https://www.jabil.com/" xr:uid="{C554F37D-DB05-4C20-8133-7EB8980EBD84}"/>
    <hyperlink ref="AB57" r:id="rId25" display="https://www.johnsoncontrols.com/" xr:uid="{DD9529CD-BBEC-4E2E-92AA-428F09E929DA}"/>
    <hyperlink ref="AB58" r:id="rId26" xr:uid="{A0B30F98-DE90-4AFA-99B4-D2968264A4C8}"/>
    <hyperlink ref="AB59" r:id="rId27" xr:uid="{93CFEE81-9659-4DDC-BA05-0C4C3C0C01E4}"/>
    <hyperlink ref="AB60" r:id="rId28" xr:uid="{F8327271-3883-4DBD-867C-39584D9AD041}"/>
    <hyperlink ref="AB61" r:id="rId29" xr:uid="{0257063C-323F-4B8E-948F-3C750E89411E}"/>
    <hyperlink ref="AB63" r:id="rId30" display="https://www.maxpowerinc.com/" xr:uid="{C175BC76-7383-4ABE-BB78-F8FCCE9521CA}"/>
    <hyperlink ref="AB65" r:id="rId31" xr:uid="{0B2BC20F-75B6-42C6-8590-17C7CC1BF197}"/>
    <hyperlink ref="AB66" r:id="rId32" display="https://www.nationalpower.com/" xr:uid="{DA1BF517-A55B-46E1-A0D1-3FD247217554}"/>
    <hyperlink ref="AB68" r:id="rId33" display="https://www.neicorporation.com/" xr:uid="{E4086E16-CB15-468F-A3C5-980E91165F6A}"/>
    <hyperlink ref="AB69" r:id="rId34" display="https://www.neicorporation.com/" xr:uid="{F0C19AAE-C97A-47C0-A065-E933EE0DF799}"/>
    <hyperlink ref="AB70" r:id="rId35" display="https://www.netzsch.com/" xr:uid="{21133B92-E1EC-4239-907A-F29D031A5E5F}"/>
    <hyperlink ref="AB71" r:id="rId36" display="https://www.netzsch.com/" xr:uid="{66C2F288-849F-40C7-B0F5-8264B56ADC1B}"/>
    <hyperlink ref="AB75" r:id="rId37" display="https://www.nslanalytical.com/" xr:uid="{9E1EA8FC-28E4-4D2F-901E-E784688DB21D}"/>
    <hyperlink ref="AB97" r:id="rId38" display="https://www.sionpower.com/" xr:uid="{E2312E6C-9080-43BE-8FA7-D6C2B3923418}"/>
    <hyperlink ref="AB76" r:id="rId39" display="https://www.nuvationenergy.com/" xr:uid="{75D0FC6E-1953-45BD-B4EF-2A7024F5F5F0}"/>
    <hyperlink ref="AB77" r:id="rId40" display="https://www.nuvationenergy.com/" xr:uid="{75D0FC6E-1953-45BD-B4EF-2A7024F5F5F0}"/>
    <hyperlink ref="AB84" r:id="rId41" display="https://www.phmatter.com/" xr:uid="{EAC5E7E1-DA9D-4A9C-AB97-3B4FB0639B4C}"/>
    <hyperlink ref="AB87" r:id="rId42" xr:uid="{3B9AF18B-DDB2-4CD2-8BF9-BE66839D3C73}"/>
    <hyperlink ref="AB88" r:id="rId43" xr:uid="{4F780BED-1330-4A56-9DA5-8D4A220CE697}"/>
    <hyperlink ref="AB89" r:id="rId44" xr:uid="{CC999E19-D801-4C27-85DE-88AF24E3D91F}"/>
    <hyperlink ref="AB91" r:id="rId45" display="https://www.batterystewardship.com/" xr:uid="{1B42E202-E5A5-4051-9D5E-4F7EE3BA6D0E}"/>
    <hyperlink ref="AB93" r:id="rId46" display="https://www.ricardo.com/" xr:uid="{391FBEB1-6722-41A2-8253-E68460DAA094}"/>
    <hyperlink ref="AB98" r:id="rId47" xr:uid="{E2312E6C-9080-43BE-8FA7-D6C2B3923418}"/>
    <hyperlink ref="AB100" r:id="rId48" display="https://www.swri.org/" xr:uid="{F1C7DDC8-533E-47DC-A27A-2EBF0D56892D}"/>
    <hyperlink ref="AB101" r:id="rId49" xr:uid="{A763C50E-862F-440A-9FCE-E0532C85FDA7}"/>
    <hyperlink ref="AB105" r:id="rId50" display="https://www.synthiochem.com/" xr:uid="{5644FFBE-B353-4FA3-A5B6-08BCE97C96C5}"/>
    <hyperlink ref="H2" r:id="rId51" xr:uid="{EC047FDF-7151-4FDA-8ED6-AE8C198FBE6D}"/>
    <hyperlink ref="H5" r:id="rId52" xr:uid="{54B9C8FB-4D14-48A2-BE64-DC2878AA8236}"/>
    <hyperlink ref="S8" r:id="rId53" xr:uid="{E95E675E-B047-48E8-BA05-D06835E03568}"/>
    <hyperlink ref="H9" r:id="rId54" xr:uid="{14DBE5BD-8E84-48EC-A754-B454B5525205}"/>
    <hyperlink ref="S9" r:id="rId55" xr:uid="{A5A12098-87AF-4229-A11D-43121D9BA981}"/>
    <hyperlink ref="H11" r:id="rId56" xr:uid="{20584AE2-8098-48BE-A137-44F0E2DB8C07}"/>
    <hyperlink ref="S11" r:id="rId57" xr:uid="{853CDC12-BCDD-45F6-AD0D-DCE233D39872}"/>
    <hyperlink ref="H12" r:id="rId58" xr:uid="{6397F48D-D43B-4088-89D0-4A90BF9B9C13}"/>
    <hyperlink ref="H13" r:id="rId59" xr:uid="{1838AA02-30B4-4795-9F3C-3A7CE3A265CD}"/>
    <hyperlink ref="S14" r:id="rId60" xr:uid="{8E1644EA-1B52-4A53-95AD-8002FB1AA02C}"/>
    <hyperlink ref="H15" r:id="rId61" xr:uid="{542109F4-0031-4E6A-94D2-F278A9FEDD95}"/>
    <hyperlink ref="H24" r:id="rId62" xr:uid="{CFA3B7E2-8EA8-429F-ADE5-A49EE90FFDEA}"/>
    <hyperlink ref="H25" r:id="rId63" xr:uid="{5FEB3239-99DF-47F4-AE8E-2086B6A3A1E3}"/>
    <hyperlink ref="H27" r:id="rId64" xr:uid="{E8131D8D-D59A-462E-9A9D-EA956338DE56}"/>
    <hyperlink ref="H28" r:id="rId65" xr:uid="{4C428A66-A420-4BCB-84F5-EE733149689A}"/>
    <hyperlink ref="H34" r:id="rId66" xr:uid="{9B154F3D-4313-4200-9D07-B0FB94FEDA65}"/>
    <hyperlink ref="H35" r:id="rId67" xr:uid="{E2123D4E-9A2E-4200-B89F-8CBD1DE11F0F}"/>
    <hyperlink ref="H41" r:id="rId68" xr:uid="{FD1D7CB0-5B07-40BD-AA42-AF95108D42EB}"/>
    <hyperlink ref="H47" r:id="rId69" xr:uid="{618A9E2A-B290-41DC-B4EB-3172C6A4E162}"/>
    <hyperlink ref="H48" r:id="rId70" xr:uid="{C96F1115-9D95-4BC4-9489-F719F406F543}"/>
    <hyperlink ref="H116" r:id="rId71" display="https://www.verisk.com/" xr:uid="{F80AFBDC-ACE2-8843-84A0-1BD47F783F51}"/>
    <hyperlink ref="S111" r:id="rId72" xr:uid="{27F0C7DE-20CF-6940-A88B-D70905C06741}"/>
    <hyperlink ref="AE5" r:id="rId73" xr:uid="{B0D8EB8C-9190-D948-B196-022DC299435A}"/>
    <hyperlink ref="H113" r:id="rId74" xr:uid="{C2F1454E-CA5C-A14A-831B-29B4AEC4907F}"/>
    <hyperlink ref="H10" r:id="rId75" xr:uid="{1EA2EAB2-F29F-45DD-94EA-6634C0136B80}"/>
    <hyperlink ref="S10" r:id="rId76" xr:uid="{D0DFA9B3-F4D0-41D0-9307-692AB25CAD93}"/>
    <hyperlink ref="AB54" r:id="rId77" xr:uid="{A8395721-5F0F-410A-8E51-C1E156E829C9}"/>
    <hyperlink ref="S54" r:id="rId78" xr:uid="{7791B6C3-031C-4D59-B98B-14C154EF07BD}"/>
    <hyperlink ref="H54" r:id="rId79" xr:uid="{D6A6DBD1-E4C9-43B6-95A4-C373D265ED3C}"/>
    <hyperlink ref="Y6" r:id="rId80" display="https://gcc02.safelinks.protection.outlook.com/?url=https%3A%2F%2Fwww.americase.com%2F&amp;data=05%7C02%7CSara.Dunn%40nrel.gov%7Caf6061286c2a4e8a455008dc97978877%7Ca0f29d7e28cd4f5484427885aee7c080%7C0%7C0%7C638551924304798402%7CUnknown%7CTWFpbGZsb3d8eyJWIjoiMC4wLjAwMDAiLCJQIjoiV2luMzIiLCJBTiI6Ik1haWwiLCJXVCI6Mn0%3D%7C0%7C%7C%7C&amp;sdata=cHJZBDNWJAAzui9of9jjE%2F3erzgMfgfd43O5dZSMX3s%3D&amp;reserved=0" xr:uid="{EB1DF991-09AC-472B-B915-055005AF3DCB}"/>
    <hyperlink ref="S6" r:id="rId81" display="https://gcc02.safelinks.protection.outlook.com/?url=https%3A%2F%2Fwww.americase.com%2F&amp;data=05%7C02%7CSara.Dunn%40nrel.gov%7Caf6061286c2a4e8a455008dc97978877%7Ca0f29d7e28cd4f5484427885aee7c080%7C0%7C0%7C638551924304798402%7CUnknown%7CTWFpbGZsb3d8eyJWIjoiMC4wLjAwMDAiLCJQIjoiV2luMzIiLCJBTiI6Ik1haWwiLCJXVCI6Mn0%3D%7C0%7C%7C%7C&amp;sdata=cHJZBDNWJAAzui9of9jjE%2F3erzgMfgfd43O5dZSMX3s%3D&amp;reserved=0" xr:uid="{393315E1-29BB-41C6-9196-B7E95256BA92}"/>
    <hyperlink ref="H6" r:id="rId82" display="https://gcc02.safelinks.protection.outlook.com/?url=https%3A%2F%2Fwww.americase.com%2F&amp;data=05%7C02%7CSara.Dunn%40nrel.gov%7Caf6061286c2a4e8a455008dc97978877%7Ca0f29d7e28cd4f5484427885aee7c080%7C0%7C0%7C638551924304798402%7CUnknown%7CTWFpbGZsb3d8eyJWIjoiMC4wLjAwMDAiLCJQIjoiV2luMzIiLCJBTiI6Ik1haWwiLCJXVCI6Mn0%3D%7C0%7C%7C%7C&amp;sdata=cHJZBDNWJAAzui9of9jjE%2F3erzgMfgfd43O5dZSMX3s%3D&amp;reserved=0" xr:uid="{C9DC9DC5-63E9-4F9C-AB67-4B8566FFF46F}"/>
    <hyperlink ref="H110" r:id="rId83" xr:uid="{3BD0F393-61D6-44D1-A823-2C284EFB6C48}"/>
    <hyperlink ref="AB110" r:id="rId84" xr:uid="{C07394F0-1D4D-44BA-8158-DA24F1ADA875}"/>
    <hyperlink ref="S110" r:id="rId85" xr:uid="{B49EEBD8-2A75-474B-B359-6C6D3B59B824}"/>
    <hyperlink ref="Y110" r:id="rId86" xr:uid="{10AF5023-98BF-4ED5-A6BD-CE8A2C8F305D}"/>
    <hyperlink ref="H64" r:id="rId87" xr:uid="{F0623EF9-139C-40EA-B2E7-C2A27F661B55}"/>
    <hyperlink ref="S64" r:id="rId88" xr:uid="{E2BD930A-3E8A-4B1D-9537-9F7EF56E6A83}"/>
    <hyperlink ref="Y64" r:id="rId89" xr:uid="{B6B719AD-5D10-4706-A70D-4A67BA9B8D0F}"/>
    <hyperlink ref="AB64" r:id="rId90" xr:uid="{1EDD7206-C440-489F-9BC0-F7C823D3DA0A}"/>
    <hyperlink ref="H40" r:id="rId91" xr:uid="{00B93424-59F2-49FF-8EA3-01CD2BA2C34D}"/>
    <hyperlink ref="S40" r:id="rId92" xr:uid="{55EE684F-8303-450D-8B40-74970FFDEB6A}"/>
    <hyperlink ref="Y40" r:id="rId93" xr:uid="{F5366CCA-D6C3-48CA-AACB-DDF579320CF0}"/>
    <hyperlink ref="AB40" r:id="rId94" xr:uid="{ACA408C8-148A-41E5-9AFF-7B85EF625CF2}"/>
    <hyperlink ref="H73" r:id="rId95" xr:uid="{80386F7E-651C-4723-9572-D95DEE134847}"/>
    <hyperlink ref="S73" r:id="rId96" xr:uid="{AD727E3A-817D-4043-8C21-436AA769CA0A}"/>
    <hyperlink ref="Y73" r:id="rId97" xr:uid="{5F04E17D-9C50-4AE6-A15C-3E5A138CB76B}"/>
    <hyperlink ref="AB73" r:id="rId98" xr:uid="{796492BD-8A6B-42AA-9E33-208AA581F6CC}"/>
    <hyperlink ref="H51" r:id="rId99" xr:uid="{E9E57D44-AAA3-468D-B933-F22853926C80}"/>
    <hyperlink ref="S51" r:id="rId100" xr:uid="{783E74C6-6DCC-4712-9221-AB798722BD6A}"/>
    <hyperlink ref="Y51" r:id="rId101" xr:uid="{85BCBC93-676C-42E5-BD46-4B206AE646C9}"/>
    <hyperlink ref="AB51" r:id="rId102" xr:uid="{AF4835F2-C4FC-4BE8-851A-0C6BC3B03D26}"/>
    <hyperlink ref="H103" r:id="rId103" xr:uid="{9027EBEF-98A3-49DB-9399-F4E3DFD1D192}"/>
    <hyperlink ref="S103" r:id="rId104" xr:uid="{7BC7E1C7-F3D7-495A-B969-E009EC5E4DA8}"/>
    <hyperlink ref="Y103" r:id="rId105" xr:uid="{0EB47D5A-EB02-4FCC-8D67-A5B6CB2DFA35}"/>
    <hyperlink ref="AB103" r:id="rId106" xr:uid="{9615C509-897E-460F-9E1B-426072F6AB14}"/>
    <hyperlink ref="H96" r:id="rId107" xr:uid="{F4D7E9AB-D8D7-4750-89CE-DCD600313F3F}"/>
    <hyperlink ref="S96" r:id="rId108" xr:uid="{21BE1B25-3B44-4FF0-8A04-94901448F701}"/>
    <hyperlink ref="Y96" r:id="rId109" xr:uid="{63E9B220-5222-4F72-A410-5DDEDD011FA1}"/>
    <hyperlink ref="AB96" r:id="rId110" xr:uid="{5261D7C8-490E-4337-B667-3F2C6EDC78D5}"/>
    <hyperlink ref="H85" r:id="rId111" xr:uid="{E3F5E2BF-54C3-46E9-83FF-6BE949A6D5F6}"/>
    <hyperlink ref="S85" r:id="rId112" xr:uid="{B78368A8-15A1-44C9-9EB3-0ADEEA392097}"/>
    <hyperlink ref="Y85" r:id="rId113" xr:uid="{8FE5617B-AEB1-453D-AAFF-842E9CD01100}"/>
    <hyperlink ref="AB85" r:id="rId114" xr:uid="{BFF4FFF0-BCD5-4C96-8ACF-8FC1B62AEB96}"/>
    <hyperlink ref="H82" r:id="rId115" xr:uid="{24E0FAC3-AEFB-4E4E-8334-80816CB031F9}"/>
    <hyperlink ref="S82" r:id="rId116" xr:uid="{E7FE16B1-B2BE-4E44-BA31-2958AAD1B6AB}"/>
    <hyperlink ref="Y82" r:id="rId117" xr:uid="{C0C3CD67-5A0D-473A-87C4-1E531A4BD986}"/>
    <hyperlink ref="AB82" r:id="rId118" xr:uid="{31AE21E7-5D03-4FD4-95F0-C72F24307B34}"/>
    <hyperlink ref="H79" r:id="rId119" xr:uid="{F41C4EA6-5E6C-4759-AEFA-DAE6D015E723}"/>
    <hyperlink ref="S79" r:id="rId120" xr:uid="{34B9E1DD-C54D-4820-839B-B7DA169C2DCC}"/>
    <hyperlink ref="Y79" r:id="rId121" xr:uid="{94B89BF0-187C-41CD-BF2E-6CB6C8980D8B}"/>
    <hyperlink ref="H78" r:id="rId122" xr:uid="{F4F75068-F232-417A-B6F7-8CE63713691A}"/>
    <hyperlink ref="S78" r:id="rId123" xr:uid="{002A7733-7984-437A-ACFB-128F8DF34793}"/>
    <hyperlink ref="Y78" r:id="rId124" xr:uid="{8E92A390-5508-46CD-B71D-98819FB67410}"/>
    <hyperlink ref="H26" r:id="rId125" xr:uid="{CE6F6293-7D81-CD4A-A9B5-CF30DF36DA4D}"/>
    <hyperlink ref="S26" r:id="rId126" xr:uid="{268AB28F-F3E2-0348-A315-3FEC280777A5}"/>
    <hyperlink ref="H94" r:id="rId127" xr:uid="{E7AD5BC4-27AC-B540-8BCF-BF3F062DC3E8}"/>
    <hyperlink ref="S94" r:id="rId128" xr:uid="{F4960B74-E824-3649-8AE4-6116C2C2E38E}"/>
    <hyperlink ref="Y94" r:id="rId129" xr:uid="{F792BA36-6F6A-584F-A0AC-4732F05EA830}"/>
    <hyperlink ref="AB94" r:id="rId130" display="https://rogerscorp.com/" xr:uid="{9A50E8A1-A75E-8C43-B739-7A2FB9ADFFCB}"/>
    <hyperlink ref="S80" r:id="rId131" xr:uid="{72D9EDA1-3FDC-B346-932E-DC40C74F19F4}"/>
    <hyperlink ref="AE80" r:id="rId132" xr:uid="{4E4C0901-1129-EB49-93B5-5D2A49B82010}"/>
    <hyperlink ref="AB72" r:id="rId133" xr:uid="{52E7D39F-BA57-4846-8D2D-91547C0C05B1}"/>
    <hyperlink ref="Y72" r:id="rId134" xr:uid="{2C68A7FD-99C0-CB4B-BFD7-435A4BC51E1E}"/>
    <hyperlink ref="S72" r:id="rId135" xr:uid="{B67BCA37-3A00-7249-AA6E-5287BD4201BF}"/>
    <hyperlink ref="H72" r:id="rId136" xr:uid="{26035F37-A914-864E-BD4E-215EBA0650DE}"/>
    <hyperlink ref="H57" r:id="rId137" xr:uid="{503F21A8-967B-F047-8D51-2F87BA239D65}"/>
    <hyperlink ref="H19" r:id="rId138" xr:uid="{0C233CEC-9B29-46FC-8E03-BC7663EB6938}"/>
    <hyperlink ref="S19" r:id="rId139" xr:uid="{853819BE-50D4-4D49-8F00-7485A9AAB924}"/>
    <hyperlink ref="Y36" r:id="rId140" xr:uid="{ADC1C029-69E0-44D7-A283-724F42046F69}"/>
    <hyperlink ref="S36" r:id="rId141" xr:uid="{C7A5DB7C-FDF2-4790-8FE3-42526EF1B908}"/>
    <hyperlink ref="Y50" r:id="rId142" display="https://gcc02.safelinks.protection.outlook.com/?url=https%3A%2F%2Fgalyenenergy.com%2F&amp;data=05%7C02%7CSara.Dunn%40nrel.gov%7Caf6061286c2a4e8a455008dc97978877%7Ca0f29d7e28cd4f5484427885aee7c080%7C0%7C0%7C638551924304788123%7CUnknown%7CTWFpbGZsb3d8eyJWIjoiMC4wLjAwMDAiLCJQIjoiV2luMzIiLCJBTiI6Ik1haWwiLCJXVCI6Mn0%3D%7C0%7C%7C%7C&amp;sdata=%2FcBbUZovrqfi40X3yaI5nBw1f5QdBbcy3YHeOcY4ZCg%3D&amp;reserved=0" xr:uid="{A8000565-8CCB-41E4-8E1E-67FBABA02254}"/>
    <hyperlink ref="S50" r:id="rId143" display="https://gcc02.safelinks.protection.outlook.com/?url=https%3A%2F%2Fgalyenenergy.com%2F&amp;data=05%7C02%7CSara.Dunn%40nrel.gov%7Caf6061286c2a4e8a455008dc97978877%7Ca0f29d7e28cd4f5484427885aee7c080%7C0%7C0%7C638551924304788123%7CUnknown%7CTWFpbGZsb3d8eyJWIjoiMC4wLjAwMDAiLCJQIjoiV2luMzIiLCJBTiI6Ik1haWwiLCJXVCI6Mn0%3D%7C0%7C%7C%7C&amp;sdata=%2FcBbUZovrqfi40X3yaI5nBw1f5QdBbcy3YHeOcY4ZCg%3D&amp;reserved=0" xr:uid="{4F154678-BE94-4CFA-ACF6-128F15E87026}"/>
    <hyperlink ref="H50" r:id="rId144" display="https://gcc02.safelinks.protection.outlook.com/?url=https%3A%2F%2Fgalyenenergy.com%2F&amp;data=05%7C02%7CSara.Dunn%40nrel.gov%7Caf6061286c2a4e8a455008dc97978877%7Ca0f29d7e28cd4f5484427885aee7c080%7C0%7C0%7C638551924304788123%7CUnknown%7CTWFpbGZsb3d8eyJWIjoiMC4wLjAwMDAiLCJQIjoiV2luMzIiLCJBTiI6Ik1haWwiLCJXVCI6Mn0%3D%7C0%7C%7C%7C&amp;sdata=%2FcBbUZovrqfi40X3yaI5nBw1f5QdBbcy3YHeOcY4ZCg%3D&amp;reserved=0" xr:uid="{518CDCD9-8F5F-427D-8EDF-A456237EAF9D}"/>
    <hyperlink ref="Y19" r:id="rId145" xr:uid="{A33AE84D-A000-456D-BEFD-47DCF2D4EAEA}"/>
    <hyperlink ref="AE118" r:id="rId146" xr:uid="{A82E6A00-0992-4BB0-88F9-ED4FCB4CEA0E}"/>
    <hyperlink ref="H119" r:id="rId147" xr:uid="{79CA8854-DC6A-4B08-AEC4-3F8052CF2D4D}"/>
    <hyperlink ref="S120" r:id="rId148" xr:uid="{99CA77EC-FEEF-4269-9108-D639DD87461B}"/>
    <hyperlink ref="H109" r:id="rId149" xr:uid="{21D79FB0-5F49-4B46-82E9-D1C8499567C1}"/>
    <hyperlink ref="Y117" r:id="rId150" xr:uid="{CD8D843C-3320-43FB-8059-CCB0853D1F64}"/>
    <hyperlink ref="H121" r:id="rId151" xr:uid="{083B44A7-9FCF-4532-BE62-619B9B1321CB}"/>
    <hyperlink ref="S122" r:id="rId152" tooltip="Original URL: https://westwoodaerogel.com/. Click or tap if you trust this link." display="https://gcc02.safelinks.protection.outlook.com/?url=https%3A%2F%2Fwestwoodaerogel.com%2F&amp;data=05%7C02%7CSara.Dunn%40nrel.gov%7Cdc339f0e2df34167960508dd4c6b9c87%7Ca0f29d7e28cd4f5484427885aee7c080%7C0%7C0%7C638750748270680990%7CUnknown%7CTWFpbGZsb3d8eyJFbXB0eU1hcGkiOnRydWUsIlYiOiIwLjAuMDAwMCIsIlAiOiJXaW4zMiIsIkFOIjoiTWFpbCIsIldUIjoyfQ%3D%3D%7C0%7C%7C%7C&amp;sdata=DuTngWdTeOypS0AUfObq1oO2gW5kumk%2B2hZNhZR5U5Q%3D&amp;reserved=0" xr:uid="{DDCBA7D0-8142-B14E-A4C5-281F6577B5F6}"/>
  </hyperlinks>
  <pageMargins left="0.7" right="0.7" top="0.75" bottom="0.75" header="0.3" footer="0.3"/>
  <pageSetup orientation="portrait" r:id="rId153"/>
  <legacyDrawing r:id="rId154"/>
  <tableParts count="1">
    <tablePart r:id="rId155"/>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DBBA2-97EF-4353-971B-CB8F12F81674}">
  <sheetPr codeName="Sheet17">
    <tabColor theme="5" tint="0.59999389629810485"/>
  </sheetPr>
  <dimension ref="A1:AP1159"/>
  <sheetViews>
    <sheetView zoomScale="130" zoomScaleNormal="130" workbookViewId="0">
      <pane xSplit="4" ySplit="1" topLeftCell="E33" activePane="bottomRight" state="frozen"/>
      <selection pane="topRight" activeCell="E1" sqref="E1"/>
      <selection pane="bottomLeft" activeCell="A2" sqref="A2"/>
      <selection pane="bottomRight" activeCell="A36" sqref="A36:XFD36"/>
    </sheetView>
  </sheetViews>
  <sheetFormatPr defaultColWidth="8.7109375" defaultRowHeight="15" customHeight="1"/>
  <cols>
    <col min="1" max="1" width="9" style="40" bestFit="1" customWidth="1"/>
    <col min="2" max="2" width="11" style="3" bestFit="1" customWidth="1"/>
    <col min="3" max="3" width="11.42578125" style="3" customWidth="1"/>
    <col min="4" max="4" width="14.140625" style="3" customWidth="1"/>
    <col min="5" max="5" width="9.28515625" style="3" customWidth="1"/>
    <col min="6" max="6" width="17.140625" style="3" customWidth="1"/>
    <col min="7" max="7" width="28.28515625" style="3" customWidth="1"/>
    <col min="8" max="8" width="25" style="3" customWidth="1"/>
    <col min="9" max="9" width="23.28515625" style="3" customWidth="1"/>
    <col min="10" max="10" width="13.28515625" style="3" customWidth="1"/>
    <col min="11" max="11" width="10.7109375" style="3" customWidth="1"/>
    <col min="12" max="12" width="10.140625" style="3" customWidth="1"/>
    <col min="13" max="13" width="11" style="3" customWidth="1"/>
    <col min="14" max="14" width="11.7109375" style="7" customWidth="1"/>
    <col min="15" max="15" width="11.140625" style="3" customWidth="1"/>
    <col min="16" max="16" width="13.42578125" style="3" customWidth="1"/>
    <col min="17" max="17" width="11.42578125" style="3" customWidth="1"/>
    <col min="18" max="18" width="12.140625" style="53" customWidth="1"/>
    <col min="19" max="20" width="10.28515625" style="3" customWidth="1"/>
    <col min="21" max="21" width="8.7109375" style="7" customWidth="1"/>
    <col min="22" max="22" width="14" style="47" customWidth="1"/>
    <col min="23" max="23" width="33.42578125" style="3" customWidth="1"/>
    <col min="24" max="24" width="44.7109375" style="7" customWidth="1"/>
    <col min="25" max="25" width="13.7109375" style="15" customWidth="1"/>
    <col min="26" max="26" width="13.28515625" style="3" customWidth="1"/>
    <col min="27" max="27" width="32" style="7" customWidth="1"/>
    <col min="28" max="28" width="16.140625" style="3" customWidth="1"/>
    <col min="29" max="29" width="20" style="3" customWidth="1"/>
    <col min="30" max="30" width="13.42578125" style="3" customWidth="1"/>
    <col min="31" max="32" width="15.7109375" style="3" customWidth="1"/>
    <col min="33" max="33" width="32.42578125" style="3" customWidth="1"/>
    <col min="34" max="16384" width="8.7109375" style="3"/>
  </cols>
  <sheetData>
    <row r="1" spans="1:33" s="56" customFormat="1" ht="45">
      <c r="A1" s="110" t="s">
        <v>113</v>
      </c>
      <c r="B1" s="111" t="s">
        <v>135</v>
      </c>
      <c r="C1" s="111" t="s">
        <v>162</v>
      </c>
      <c r="D1" s="111" t="s">
        <v>112</v>
      </c>
      <c r="E1" s="111" t="s">
        <v>136</v>
      </c>
      <c r="F1" s="111" t="s">
        <v>137</v>
      </c>
      <c r="G1" s="111" t="s">
        <v>133</v>
      </c>
      <c r="H1" s="111" t="s">
        <v>138</v>
      </c>
      <c r="I1" s="111" t="s">
        <v>139</v>
      </c>
      <c r="J1" s="111" t="s">
        <v>117</v>
      </c>
      <c r="K1" s="111" t="s">
        <v>118</v>
      </c>
      <c r="L1" s="111" t="s">
        <v>119</v>
      </c>
      <c r="M1" s="111" t="s">
        <v>140</v>
      </c>
      <c r="N1" s="111" t="s">
        <v>141</v>
      </c>
      <c r="O1" s="115" t="s">
        <v>144</v>
      </c>
      <c r="P1" s="111" t="s">
        <v>146</v>
      </c>
      <c r="Q1" s="111" t="s">
        <v>147</v>
      </c>
      <c r="R1" s="111" t="s">
        <v>148</v>
      </c>
      <c r="S1" s="111" t="s">
        <v>149</v>
      </c>
      <c r="T1" s="111" t="s">
        <v>150</v>
      </c>
      <c r="U1" s="111" t="s">
        <v>151</v>
      </c>
      <c r="V1" s="116" t="s">
        <v>152</v>
      </c>
      <c r="W1" s="111" t="s">
        <v>153</v>
      </c>
      <c r="X1" s="111" t="s">
        <v>156</v>
      </c>
      <c r="Y1" s="111" t="s">
        <v>142</v>
      </c>
      <c r="Z1" s="111" t="s">
        <v>143</v>
      </c>
      <c r="AA1" s="202" t="s">
        <v>154</v>
      </c>
      <c r="AB1" s="202" t="s">
        <v>160</v>
      </c>
      <c r="AC1" s="202" t="s">
        <v>155</v>
      </c>
      <c r="AD1" s="111" t="s">
        <v>157</v>
      </c>
      <c r="AE1" s="111" t="s">
        <v>158</v>
      </c>
      <c r="AF1" s="111" t="s">
        <v>159</v>
      </c>
      <c r="AG1" s="111" t="s">
        <v>6601</v>
      </c>
    </row>
    <row r="2" spans="1:33" ht="118.5" customHeight="1">
      <c r="A2" s="61">
        <v>10001</v>
      </c>
      <c r="B2" s="47" t="s">
        <v>176</v>
      </c>
      <c r="C2" s="47" t="s">
        <v>5557</v>
      </c>
      <c r="D2" s="65" t="s">
        <v>5548</v>
      </c>
      <c r="E2" s="47" t="s">
        <v>178</v>
      </c>
      <c r="F2" s="65" t="s">
        <v>5549</v>
      </c>
      <c r="G2" s="65" t="s">
        <v>5550</v>
      </c>
      <c r="H2" s="65" t="s">
        <v>4266</v>
      </c>
      <c r="I2" s="65" t="s">
        <v>5551</v>
      </c>
      <c r="J2" s="65" t="s">
        <v>1470</v>
      </c>
      <c r="K2" s="47" t="s">
        <v>444</v>
      </c>
      <c r="L2" s="47" t="s">
        <v>5</v>
      </c>
      <c r="M2" s="47">
        <v>48108</v>
      </c>
      <c r="N2" s="47" t="s">
        <v>5552</v>
      </c>
      <c r="O2" s="119"/>
      <c r="P2" s="65" t="s">
        <v>5553</v>
      </c>
      <c r="Q2" s="65" t="s">
        <v>4266</v>
      </c>
      <c r="R2" s="65" t="s">
        <v>2192</v>
      </c>
      <c r="S2" s="47" t="s">
        <v>172</v>
      </c>
      <c r="T2" s="47" t="s">
        <v>5</v>
      </c>
      <c r="U2" s="65" t="s">
        <v>174</v>
      </c>
      <c r="V2" s="120">
        <v>44435</v>
      </c>
      <c r="W2" s="65" t="s">
        <v>5554</v>
      </c>
      <c r="X2" s="65" t="s">
        <v>5556</v>
      </c>
      <c r="Y2" s="90">
        <v>42.219504971898402</v>
      </c>
      <c r="Z2" s="90">
        <v>-83.732322386930704</v>
      </c>
      <c r="AA2" s="335" t="s">
        <v>5555</v>
      </c>
      <c r="AB2" s="65"/>
      <c r="AC2" s="65">
        <f t="shared" ref="AC2:AC33" si="0">IF(LEN(TRIM(AA2))=0,0,LEN(TRIM(AA2))-LEN(SUBSTITUTE(AA2," ",""))+1)</f>
        <v>28</v>
      </c>
      <c r="AD2" s="65"/>
      <c r="AE2" s="65"/>
      <c r="AF2" s="65"/>
      <c r="AG2" s="65"/>
    </row>
    <row r="3" spans="1:33" ht="63" customHeight="1">
      <c r="A3" s="61">
        <v>10002</v>
      </c>
      <c r="B3" s="47" t="s">
        <v>176</v>
      </c>
      <c r="C3" s="47" t="s">
        <v>5557</v>
      </c>
      <c r="D3" s="65" t="s">
        <v>5558</v>
      </c>
      <c r="E3" s="47" t="s">
        <v>166</v>
      </c>
      <c r="F3" s="65" t="s">
        <v>5549</v>
      </c>
      <c r="G3" s="65" t="s">
        <v>5559</v>
      </c>
      <c r="H3" s="65" t="s">
        <v>5560</v>
      </c>
      <c r="I3" s="65" t="s">
        <v>5561</v>
      </c>
      <c r="J3" s="65" t="s">
        <v>1016</v>
      </c>
      <c r="K3" s="47" t="s">
        <v>756</v>
      </c>
      <c r="L3" s="47" t="s">
        <v>5</v>
      </c>
      <c r="M3" s="47">
        <v>2108</v>
      </c>
      <c r="N3" s="142" t="s">
        <v>5562</v>
      </c>
      <c r="O3" s="104">
        <v>3</v>
      </c>
      <c r="P3" s="65" t="s">
        <v>5563</v>
      </c>
      <c r="Q3" s="65" t="s">
        <v>5560</v>
      </c>
      <c r="R3" s="65" t="s">
        <v>3682</v>
      </c>
      <c r="S3" s="47" t="s">
        <v>5564</v>
      </c>
      <c r="T3" s="47" t="s">
        <v>5565</v>
      </c>
      <c r="U3" s="65" t="s">
        <v>174</v>
      </c>
      <c r="V3" s="120">
        <v>45289</v>
      </c>
      <c r="W3" s="65" t="s">
        <v>5566</v>
      </c>
      <c r="X3" s="65"/>
      <c r="Y3" s="90">
        <v>42.358608407155501</v>
      </c>
      <c r="Z3" s="90">
        <v>-71.058423132552207</v>
      </c>
      <c r="AA3" s="65" t="s">
        <v>5567</v>
      </c>
      <c r="AB3" s="65"/>
      <c r="AC3" s="65">
        <f t="shared" si="0"/>
        <v>15</v>
      </c>
      <c r="AD3" s="65"/>
      <c r="AE3" s="65"/>
      <c r="AF3" s="65"/>
      <c r="AG3" s="65"/>
    </row>
    <row r="4" spans="1:33" ht="63" customHeight="1">
      <c r="A4" s="61">
        <v>10003</v>
      </c>
      <c r="B4" s="47" t="s">
        <v>176</v>
      </c>
      <c r="C4" s="47" t="s">
        <v>5557</v>
      </c>
      <c r="D4" s="65" t="s">
        <v>5568</v>
      </c>
      <c r="E4" s="47" t="s">
        <v>166</v>
      </c>
      <c r="F4" s="65" t="s">
        <v>5549</v>
      </c>
      <c r="G4" s="65" t="s">
        <v>5559</v>
      </c>
      <c r="H4" s="65" t="s">
        <v>5560</v>
      </c>
      <c r="I4" s="65" t="s">
        <v>5569</v>
      </c>
      <c r="J4" s="65" t="s">
        <v>5570</v>
      </c>
      <c r="K4" s="47" t="s">
        <v>993</v>
      </c>
      <c r="L4" s="47" t="s">
        <v>5</v>
      </c>
      <c r="M4" s="47">
        <v>59771</v>
      </c>
      <c r="N4" s="142" t="s">
        <v>5562</v>
      </c>
      <c r="O4" s="104">
        <v>1</v>
      </c>
      <c r="P4" s="65" t="s">
        <v>5563</v>
      </c>
      <c r="Q4" s="65" t="s">
        <v>5560</v>
      </c>
      <c r="R4" s="65" t="s">
        <v>3682</v>
      </c>
      <c r="S4" s="47" t="s">
        <v>5564</v>
      </c>
      <c r="T4" s="47" t="s">
        <v>5565</v>
      </c>
      <c r="U4" s="65" t="s">
        <v>174</v>
      </c>
      <c r="V4" s="120">
        <v>45289</v>
      </c>
      <c r="W4" s="65" t="s">
        <v>5566</v>
      </c>
      <c r="X4" s="65"/>
      <c r="Y4" s="90">
        <v>45.680298871043803</v>
      </c>
      <c r="Z4" s="90">
        <v>-111.040000056496</v>
      </c>
      <c r="AA4" s="65" t="s">
        <v>5567</v>
      </c>
      <c r="AB4" s="65"/>
      <c r="AC4" s="65">
        <f t="shared" si="0"/>
        <v>15</v>
      </c>
      <c r="AD4" s="65"/>
      <c r="AE4" s="65"/>
      <c r="AF4" s="65"/>
      <c r="AG4" s="65"/>
    </row>
    <row r="5" spans="1:33" ht="67.7" customHeight="1">
      <c r="A5" s="61">
        <v>10004</v>
      </c>
      <c r="B5" s="3" t="s">
        <v>176</v>
      </c>
      <c r="C5" s="3" t="s">
        <v>5557</v>
      </c>
      <c r="D5" s="3" t="s">
        <v>8087</v>
      </c>
      <c r="E5" s="3" t="s">
        <v>178</v>
      </c>
      <c r="F5" s="3" t="s">
        <v>5549</v>
      </c>
      <c r="G5" s="3" t="s">
        <v>8088</v>
      </c>
      <c r="H5" s="3" t="s">
        <v>8089</v>
      </c>
      <c r="I5" s="544" t="s">
        <v>8091</v>
      </c>
      <c r="J5" s="544" t="s">
        <v>5047</v>
      </c>
      <c r="K5" s="3" t="s">
        <v>756</v>
      </c>
      <c r="L5" s="3" t="s">
        <v>5</v>
      </c>
      <c r="M5" s="47" t="s">
        <v>5423</v>
      </c>
      <c r="P5" s="3" t="s">
        <v>8090</v>
      </c>
      <c r="Q5" s="3" t="s">
        <v>8089</v>
      </c>
      <c r="R5" s="544" t="s">
        <v>5047</v>
      </c>
      <c r="S5" s="3" t="s">
        <v>756</v>
      </c>
      <c r="T5" s="3" t="s">
        <v>5</v>
      </c>
      <c r="U5" s="7" t="s">
        <v>776</v>
      </c>
      <c r="V5" s="59">
        <v>45528</v>
      </c>
      <c r="X5" s="7" t="s">
        <v>8482</v>
      </c>
      <c r="Y5" s="3">
        <v>42.529819285599302</v>
      </c>
      <c r="Z5" s="3">
        <v>-71.144072921710901</v>
      </c>
      <c r="AA5" s="999" t="s">
        <v>8321</v>
      </c>
      <c r="AC5" s="429">
        <f t="shared" si="0"/>
        <v>18</v>
      </c>
    </row>
    <row r="6" spans="1:33" ht="105" customHeight="1">
      <c r="A6" s="61">
        <v>10005</v>
      </c>
      <c r="B6" s="47" t="s">
        <v>176</v>
      </c>
      <c r="C6" s="47" t="s">
        <v>5557</v>
      </c>
      <c r="D6" s="65" t="s">
        <v>5571</v>
      </c>
      <c r="E6" s="47" t="s">
        <v>166</v>
      </c>
      <c r="F6" s="65" t="s">
        <v>5549</v>
      </c>
      <c r="G6" s="65" t="s">
        <v>5572</v>
      </c>
      <c r="H6" s="65" t="s">
        <v>5573</v>
      </c>
      <c r="I6" s="65" t="s">
        <v>5574</v>
      </c>
      <c r="J6" s="65" t="s">
        <v>5575</v>
      </c>
      <c r="K6" s="47" t="s">
        <v>1365</v>
      </c>
      <c r="L6" s="47" t="s">
        <v>5</v>
      </c>
      <c r="M6" s="47">
        <v>15317</v>
      </c>
      <c r="N6" s="47" t="s">
        <v>5576</v>
      </c>
      <c r="O6" s="104"/>
      <c r="P6" s="65" t="s">
        <v>5577</v>
      </c>
      <c r="Q6" s="65" t="s">
        <v>5573</v>
      </c>
      <c r="R6" s="65" t="s">
        <v>5575</v>
      </c>
      <c r="S6" s="47" t="s">
        <v>1365</v>
      </c>
      <c r="T6" s="47" t="s">
        <v>5</v>
      </c>
      <c r="U6" s="65" t="s">
        <v>174</v>
      </c>
      <c r="V6" s="120">
        <v>44376</v>
      </c>
      <c r="W6" s="65" t="s">
        <v>5578</v>
      </c>
      <c r="X6" s="65" t="s">
        <v>5580</v>
      </c>
      <c r="Y6" s="90">
        <v>40.271978912346398</v>
      </c>
      <c r="Z6" s="90">
        <v>-80.165964951090999</v>
      </c>
      <c r="AA6" s="331" t="s">
        <v>5579</v>
      </c>
      <c r="AB6" s="235" t="s">
        <v>5581</v>
      </c>
      <c r="AC6" s="65">
        <f t="shared" si="0"/>
        <v>14</v>
      </c>
      <c r="AD6" s="65"/>
      <c r="AE6" s="65"/>
      <c r="AF6" s="65"/>
      <c r="AG6" s="65"/>
    </row>
    <row r="7" spans="1:33" ht="79.349999999999994" customHeight="1">
      <c r="A7" s="61">
        <v>10006</v>
      </c>
      <c r="B7" s="47" t="s">
        <v>176</v>
      </c>
      <c r="C7" s="47" t="s">
        <v>5557</v>
      </c>
      <c r="D7" s="65" t="s">
        <v>5582</v>
      </c>
      <c r="E7" s="47" t="s">
        <v>166</v>
      </c>
      <c r="F7" s="65" t="s">
        <v>5549</v>
      </c>
      <c r="G7" s="65" t="s">
        <v>5583</v>
      </c>
      <c r="H7" s="65" t="s">
        <v>5584</v>
      </c>
      <c r="I7" s="65" t="s">
        <v>5585</v>
      </c>
      <c r="J7" s="65" t="s">
        <v>4551</v>
      </c>
      <c r="K7" s="47" t="s">
        <v>739</v>
      </c>
      <c r="L7" s="47" t="s">
        <v>5</v>
      </c>
      <c r="M7" s="47">
        <v>80302</v>
      </c>
      <c r="N7" s="47" t="s">
        <v>5586</v>
      </c>
      <c r="O7" s="104">
        <v>40</v>
      </c>
      <c r="P7" s="65" t="s">
        <v>5582</v>
      </c>
      <c r="Q7" s="65" t="s">
        <v>5584</v>
      </c>
      <c r="R7" s="65" t="s">
        <v>4551</v>
      </c>
      <c r="S7" s="47" t="s">
        <v>739</v>
      </c>
      <c r="T7" s="47" t="s">
        <v>5</v>
      </c>
      <c r="U7" s="65" t="s">
        <v>174</v>
      </c>
      <c r="V7" s="120">
        <v>44779</v>
      </c>
      <c r="W7" s="65" t="s">
        <v>5587</v>
      </c>
      <c r="X7" s="118" t="s">
        <v>5589</v>
      </c>
      <c r="Y7" s="90">
        <v>40.016584247842403</v>
      </c>
      <c r="Z7" s="90">
        <v>-105.280159075577</v>
      </c>
      <c r="AA7" s="65" t="s">
        <v>5588</v>
      </c>
      <c r="AB7" s="235" t="s">
        <v>5590</v>
      </c>
      <c r="AC7" s="65">
        <f t="shared" si="0"/>
        <v>26</v>
      </c>
      <c r="AD7" s="65"/>
      <c r="AE7" s="65"/>
      <c r="AF7" s="65"/>
      <c r="AG7" s="65"/>
    </row>
    <row r="8" spans="1:33" ht="61.5" customHeight="1">
      <c r="A8" s="61">
        <v>10007</v>
      </c>
      <c r="B8" s="47" t="s">
        <v>176</v>
      </c>
      <c r="C8" s="47" t="s">
        <v>5557</v>
      </c>
      <c r="D8" s="65" t="s">
        <v>3591</v>
      </c>
      <c r="E8" s="47" t="s">
        <v>178</v>
      </c>
      <c r="F8" s="65" t="s">
        <v>5549</v>
      </c>
      <c r="G8" s="65" t="s">
        <v>5591</v>
      </c>
      <c r="H8" s="65" t="s">
        <v>3592</v>
      </c>
      <c r="I8" s="65" t="s">
        <v>3593</v>
      </c>
      <c r="J8" s="65" t="s">
        <v>499</v>
      </c>
      <c r="K8" s="47" t="s">
        <v>495</v>
      </c>
      <c r="L8" s="47" t="s">
        <v>5</v>
      </c>
      <c r="M8" s="47">
        <v>63123</v>
      </c>
      <c r="N8" s="47" t="s">
        <v>3594</v>
      </c>
      <c r="O8" s="104">
        <v>92</v>
      </c>
      <c r="P8" s="65" t="s">
        <v>3595</v>
      </c>
      <c r="Q8" s="65" t="s">
        <v>3596</v>
      </c>
      <c r="R8" s="65" t="s">
        <v>3597</v>
      </c>
      <c r="S8" s="47" t="s">
        <v>3598</v>
      </c>
      <c r="T8" s="47" t="s">
        <v>3599</v>
      </c>
      <c r="U8" s="65" t="s">
        <v>174</v>
      </c>
      <c r="V8" s="120">
        <v>44376</v>
      </c>
      <c r="W8" s="65" t="s">
        <v>5592</v>
      </c>
      <c r="X8" s="65" t="s">
        <v>5594</v>
      </c>
      <c r="Y8" s="90">
        <v>38.525190795696098</v>
      </c>
      <c r="Z8" s="90">
        <v>-90.332894315494698</v>
      </c>
      <c r="AA8" s="331" t="s">
        <v>5593</v>
      </c>
      <c r="AB8" s="235" t="s">
        <v>3602</v>
      </c>
      <c r="AC8" s="65">
        <f t="shared" si="0"/>
        <v>16</v>
      </c>
      <c r="AD8" s="65"/>
      <c r="AE8" s="65"/>
      <c r="AF8" s="65"/>
      <c r="AG8" s="65"/>
    </row>
    <row r="9" spans="1:33" ht="84" customHeight="1">
      <c r="A9" s="61">
        <v>10008</v>
      </c>
      <c r="B9" s="47" t="s">
        <v>176</v>
      </c>
      <c r="C9" s="47" t="s">
        <v>5557</v>
      </c>
      <c r="D9" s="65" t="s">
        <v>5595</v>
      </c>
      <c r="E9" s="47" t="s">
        <v>166</v>
      </c>
      <c r="F9" s="65" t="s">
        <v>5596</v>
      </c>
      <c r="G9" s="65" t="s">
        <v>5597</v>
      </c>
      <c r="H9" s="65" t="s">
        <v>5598</v>
      </c>
      <c r="I9" s="65" t="s">
        <v>5599</v>
      </c>
      <c r="J9" s="65" t="s">
        <v>5600</v>
      </c>
      <c r="K9" s="47" t="s">
        <v>2568</v>
      </c>
      <c r="L9" s="47" t="s">
        <v>5</v>
      </c>
      <c r="M9" s="153" t="s">
        <v>5601</v>
      </c>
      <c r="N9" s="47" t="s">
        <v>5602</v>
      </c>
      <c r="O9" s="104">
        <v>36</v>
      </c>
      <c r="P9" s="65" t="s">
        <v>5595</v>
      </c>
      <c r="Q9" s="65" t="s">
        <v>5598</v>
      </c>
      <c r="R9" s="65" t="s">
        <v>5600</v>
      </c>
      <c r="S9" s="47" t="s">
        <v>2568</v>
      </c>
      <c r="T9" s="47" t="s">
        <v>5</v>
      </c>
      <c r="U9" s="65" t="s">
        <v>174</v>
      </c>
      <c r="V9" s="120">
        <v>44779</v>
      </c>
      <c r="W9" s="65" t="s">
        <v>5603</v>
      </c>
      <c r="X9" s="65" t="s">
        <v>5605</v>
      </c>
      <c r="Y9" s="90"/>
      <c r="Z9" s="90"/>
      <c r="AA9" s="65" t="s">
        <v>5604</v>
      </c>
      <c r="AB9" s="235" t="s">
        <v>5606</v>
      </c>
      <c r="AC9" s="65">
        <f t="shared" si="0"/>
        <v>12</v>
      </c>
      <c r="AD9" s="65"/>
      <c r="AE9" s="65"/>
      <c r="AF9" s="65"/>
      <c r="AG9" s="65"/>
    </row>
    <row r="10" spans="1:33" ht="87.75" customHeight="1">
      <c r="A10" s="61">
        <v>10009</v>
      </c>
      <c r="B10" s="47" t="s">
        <v>176</v>
      </c>
      <c r="C10" s="47" t="s">
        <v>5557</v>
      </c>
      <c r="D10" s="65" t="s">
        <v>7878</v>
      </c>
      <c r="E10" s="47" t="s">
        <v>178</v>
      </c>
      <c r="F10" s="65" t="s">
        <v>5549</v>
      </c>
      <c r="G10" s="65" t="s">
        <v>5764</v>
      </c>
      <c r="H10" s="65" t="s">
        <v>7879</v>
      </c>
      <c r="I10" s="65" t="s">
        <v>7880</v>
      </c>
      <c r="J10" s="65" t="s">
        <v>5872</v>
      </c>
      <c r="K10" s="47" t="s">
        <v>172</v>
      </c>
      <c r="L10" s="47" t="s">
        <v>5</v>
      </c>
      <c r="M10" s="47">
        <v>94108</v>
      </c>
      <c r="N10" s="47"/>
      <c r="O10" s="189">
        <v>10</v>
      </c>
      <c r="P10" s="65" t="s">
        <v>7878</v>
      </c>
      <c r="Q10" s="65" t="s">
        <v>7879</v>
      </c>
      <c r="R10" s="189" t="s">
        <v>5872</v>
      </c>
      <c r="S10" s="47" t="s">
        <v>172</v>
      </c>
      <c r="T10" s="47" t="s">
        <v>5</v>
      </c>
      <c r="U10" s="65" t="s">
        <v>8068</v>
      </c>
      <c r="V10" s="120">
        <v>45475</v>
      </c>
      <c r="W10" s="65"/>
      <c r="X10" s="65"/>
      <c r="Y10" s="90"/>
      <c r="Z10" s="90"/>
      <c r="AA10" s="65" t="s">
        <v>8479</v>
      </c>
      <c r="AB10" s="65" t="s">
        <v>7879</v>
      </c>
      <c r="AC10" s="65">
        <f t="shared" si="0"/>
        <v>20</v>
      </c>
      <c r="AD10" s="65"/>
      <c r="AE10" s="65"/>
      <c r="AF10" s="65">
        <f>IF(LEN(TRIM(AD10))=0,0,LEN(TRIM(AD10))-LEN(SUBSTITUTE(AD10," ",""))+1)</f>
        <v>0</v>
      </c>
      <c r="AG10" s="65"/>
    </row>
    <row r="11" spans="1:33" ht="89.25" customHeight="1">
      <c r="A11" s="61">
        <v>10010</v>
      </c>
      <c r="B11" s="47" t="s">
        <v>176</v>
      </c>
      <c r="C11" s="47" t="s">
        <v>5557</v>
      </c>
      <c r="D11" s="65" t="s">
        <v>5607</v>
      </c>
      <c r="E11" s="47" t="s">
        <v>166</v>
      </c>
      <c r="F11" s="65" t="s">
        <v>5549</v>
      </c>
      <c r="G11" s="65" t="s">
        <v>5608</v>
      </c>
      <c r="H11" s="65" t="s">
        <v>5609</v>
      </c>
      <c r="I11" s="65" t="s">
        <v>5610</v>
      </c>
      <c r="J11" s="65" t="s">
        <v>4678</v>
      </c>
      <c r="K11" s="47" t="s">
        <v>756</v>
      </c>
      <c r="L11" s="47" t="s">
        <v>5</v>
      </c>
      <c r="M11" s="153" t="s">
        <v>4679</v>
      </c>
      <c r="N11" s="47" t="s">
        <v>5611</v>
      </c>
      <c r="O11" s="195">
        <v>20</v>
      </c>
      <c r="P11" s="65" t="s">
        <v>5607</v>
      </c>
      <c r="Q11" s="65" t="s">
        <v>5609</v>
      </c>
      <c r="R11" s="65" t="s">
        <v>2735</v>
      </c>
      <c r="S11" s="47" t="s">
        <v>5612</v>
      </c>
      <c r="T11" s="47" t="s">
        <v>2737</v>
      </c>
      <c r="U11" s="65" t="s">
        <v>174</v>
      </c>
      <c r="V11" s="120">
        <v>44779</v>
      </c>
      <c r="W11" s="65" t="s">
        <v>5613</v>
      </c>
      <c r="X11" s="65" t="s">
        <v>5615</v>
      </c>
      <c r="Y11" s="90">
        <v>42.485388858926299</v>
      </c>
      <c r="Z11" s="90">
        <v>-71.212085987241593</v>
      </c>
      <c r="AA11" s="65" t="s">
        <v>5614</v>
      </c>
      <c r="AB11" s="326" t="s">
        <v>5609</v>
      </c>
      <c r="AC11" s="65">
        <f t="shared" si="0"/>
        <v>10</v>
      </c>
      <c r="AD11" s="65"/>
      <c r="AE11" s="65"/>
      <c r="AF11" s="65"/>
      <c r="AG11" s="65"/>
    </row>
    <row r="12" spans="1:33" ht="122.25" customHeight="1">
      <c r="A12" s="61">
        <v>10011</v>
      </c>
      <c r="B12" s="242" t="s">
        <v>176</v>
      </c>
      <c r="C12" s="944" t="s">
        <v>5557</v>
      </c>
      <c r="D12" t="s">
        <v>7919</v>
      </c>
      <c r="E12" t="s">
        <v>178</v>
      </c>
      <c r="F12" s="944" t="s">
        <v>5549</v>
      </c>
      <c r="G12" t="s">
        <v>8150</v>
      </c>
      <c r="H12" t="s">
        <v>7920</v>
      </c>
      <c r="I12" t="s">
        <v>8151</v>
      </c>
      <c r="J12" s="3" t="s">
        <v>8152</v>
      </c>
      <c r="K12" t="s">
        <v>172</v>
      </c>
      <c r="L12" t="s">
        <v>5</v>
      </c>
      <c r="M12" s="427">
        <v>94133</v>
      </c>
      <c r="N12"/>
      <c r="O12">
        <v>10</v>
      </c>
      <c r="P12" t="s">
        <v>7919</v>
      </c>
      <c r="Q12" t="s">
        <v>7920</v>
      </c>
      <c r="R12" t="s">
        <v>8152</v>
      </c>
      <c r="S12" t="s">
        <v>172</v>
      </c>
      <c r="T12" t="s">
        <v>5</v>
      </c>
      <c r="U12" t="s">
        <v>6608</v>
      </c>
      <c r="V12" s="264" t="s">
        <v>8156</v>
      </c>
      <c r="W12" t="s">
        <v>7920</v>
      </c>
      <c r="X12"/>
      <c r="Y12"/>
      <c r="Z12"/>
      <c r="AA12" s="1" t="s">
        <v>8480</v>
      </c>
      <c r="AB12" t="s">
        <v>7920</v>
      </c>
      <c r="AC12" s="242">
        <f t="shared" si="0"/>
        <v>27</v>
      </c>
      <c r="AD12" t="s">
        <v>8153</v>
      </c>
      <c r="AE12" s="441" t="s">
        <v>8154</v>
      </c>
      <c r="AF12" t="s">
        <v>8155</v>
      </c>
      <c r="AG12"/>
    </row>
    <row r="13" spans="1:33" ht="45" customHeight="1">
      <c r="A13" s="61">
        <v>10012</v>
      </c>
      <c r="B13" s="47" t="s">
        <v>176</v>
      </c>
      <c r="C13" s="47" t="s">
        <v>5557</v>
      </c>
      <c r="D13" s="65" t="s">
        <v>5616</v>
      </c>
      <c r="E13" s="47" t="s">
        <v>166</v>
      </c>
      <c r="F13" s="65" t="s">
        <v>5549</v>
      </c>
      <c r="G13" s="65" t="s">
        <v>5617</v>
      </c>
      <c r="H13" s="65" t="s">
        <v>5618</v>
      </c>
      <c r="I13" s="65" t="s">
        <v>5619</v>
      </c>
      <c r="J13" s="65" t="s">
        <v>4916</v>
      </c>
      <c r="K13" s="47" t="s">
        <v>756</v>
      </c>
      <c r="L13" s="47" t="s">
        <v>5</v>
      </c>
      <c r="M13" s="153" t="s">
        <v>5280</v>
      </c>
      <c r="N13" s="47" t="s">
        <v>5620</v>
      </c>
      <c r="O13" s="195">
        <v>6670</v>
      </c>
      <c r="P13" s="65" t="s">
        <v>5621</v>
      </c>
      <c r="Q13" s="65" t="s">
        <v>5618</v>
      </c>
      <c r="R13" s="65" t="s">
        <v>5622</v>
      </c>
      <c r="S13" s="47" t="s">
        <v>2217</v>
      </c>
      <c r="T13" s="47" t="s">
        <v>2218</v>
      </c>
      <c r="U13" s="65" t="s">
        <v>174</v>
      </c>
      <c r="V13" s="120">
        <v>44376</v>
      </c>
      <c r="W13" s="65" t="s">
        <v>5623</v>
      </c>
      <c r="X13" s="118" t="s">
        <v>5625</v>
      </c>
      <c r="Y13" s="90">
        <v>42.402192894131403</v>
      </c>
      <c r="Z13" s="90">
        <v>-71.258857002588201</v>
      </c>
      <c r="AA13" s="65" t="s">
        <v>5624</v>
      </c>
      <c r="AB13" s="326" t="s">
        <v>5626</v>
      </c>
      <c r="AC13" s="65">
        <f t="shared" si="0"/>
        <v>29</v>
      </c>
      <c r="AD13" s="65"/>
      <c r="AE13" s="65"/>
      <c r="AF13" s="65"/>
      <c r="AG13" s="65"/>
    </row>
    <row r="14" spans="1:33" ht="141.6" customHeight="1">
      <c r="A14" s="61">
        <v>10013</v>
      </c>
      <c r="B14" s="47" t="s">
        <v>176</v>
      </c>
      <c r="C14" s="47" t="s">
        <v>5557</v>
      </c>
      <c r="D14" s="65" t="s">
        <v>5627</v>
      </c>
      <c r="E14" s="47" t="s">
        <v>178</v>
      </c>
      <c r="F14" s="65" t="s">
        <v>5549</v>
      </c>
      <c r="G14" s="65" t="s">
        <v>5628</v>
      </c>
      <c r="H14" s="65" t="s">
        <v>5629</v>
      </c>
      <c r="I14" s="65" t="s">
        <v>5630</v>
      </c>
      <c r="J14" s="65" t="s">
        <v>1821</v>
      </c>
      <c r="K14" s="47" t="s">
        <v>217</v>
      </c>
      <c r="L14" s="47" t="s">
        <v>6</v>
      </c>
      <c r="M14" s="153" t="s">
        <v>5631</v>
      </c>
      <c r="N14" s="47" t="s">
        <v>5632</v>
      </c>
      <c r="O14" s="195">
        <v>63</v>
      </c>
      <c r="P14" s="65" t="s">
        <v>5627</v>
      </c>
      <c r="Q14" s="65" t="s">
        <v>5629</v>
      </c>
      <c r="R14" s="65" t="s">
        <v>1821</v>
      </c>
      <c r="S14" s="47" t="s">
        <v>217</v>
      </c>
      <c r="T14" s="47" t="s">
        <v>6</v>
      </c>
      <c r="U14" s="65" t="s">
        <v>174</v>
      </c>
      <c r="V14" s="120">
        <v>44801</v>
      </c>
      <c r="W14" s="65" t="s">
        <v>5633</v>
      </c>
      <c r="X14" s="65"/>
      <c r="Y14" s="90">
        <v>43.622348545328201</v>
      </c>
      <c r="Z14" s="90">
        <v>-79.667930356413905</v>
      </c>
      <c r="AA14" s="65" t="s">
        <v>5634</v>
      </c>
      <c r="AB14" s="326" t="s">
        <v>5635</v>
      </c>
      <c r="AC14" s="65">
        <f t="shared" si="0"/>
        <v>30</v>
      </c>
      <c r="AD14" s="65"/>
      <c r="AE14" s="65"/>
      <c r="AF14" s="65"/>
      <c r="AG14" s="65"/>
    </row>
    <row r="15" spans="1:33" ht="141.6" customHeight="1">
      <c r="A15" s="61">
        <v>10014</v>
      </c>
      <c r="B15" s="47" t="s">
        <v>176</v>
      </c>
      <c r="C15" s="47" t="s">
        <v>5557</v>
      </c>
      <c r="D15" s="65" t="s">
        <v>5627</v>
      </c>
      <c r="E15" s="47" t="s">
        <v>178</v>
      </c>
      <c r="F15" s="65" t="s">
        <v>5549</v>
      </c>
      <c r="G15" s="65" t="s">
        <v>5628</v>
      </c>
      <c r="H15" s="65" t="s">
        <v>5629</v>
      </c>
      <c r="I15" s="65" t="s">
        <v>5636</v>
      </c>
      <c r="J15" s="65" t="s">
        <v>5637</v>
      </c>
      <c r="K15" s="47" t="s">
        <v>771</v>
      </c>
      <c r="L15" s="47" t="s">
        <v>5</v>
      </c>
      <c r="M15" s="153" t="s">
        <v>5638</v>
      </c>
      <c r="N15" s="47" t="s">
        <v>5632</v>
      </c>
      <c r="O15" s="195">
        <v>97</v>
      </c>
      <c r="P15" s="65" t="s">
        <v>5627</v>
      </c>
      <c r="Q15" s="65" t="s">
        <v>5629</v>
      </c>
      <c r="R15" s="65" t="s">
        <v>1821</v>
      </c>
      <c r="S15" s="47" t="s">
        <v>217</v>
      </c>
      <c r="T15" s="47" t="s">
        <v>6</v>
      </c>
      <c r="U15" s="65" t="s">
        <v>174</v>
      </c>
      <c r="V15" s="120">
        <v>44801</v>
      </c>
      <c r="W15" s="65" t="s">
        <v>5639</v>
      </c>
      <c r="X15" s="65"/>
      <c r="Y15" s="90">
        <v>33.110091921518297</v>
      </c>
      <c r="Z15" s="90">
        <v>-96.817264202795997</v>
      </c>
      <c r="AA15" s="65" t="s">
        <v>5634</v>
      </c>
      <c r="AB15" s="326" t="s">
        <v>5635</v>
      </c>
      <c r="AC15" s="65">
        <f t="shared" si="0"/>
        <v>30</v>
      </c>
      <c r="AD15" s="65"/>
      <c r="AE15" s="65"/>
      <c r="AF15" s="65"/>
      <c r="AG15" s="65"/>
    </row>
    <row r="16" spans="1:33" ht="153" customHeight="1">
      <c r="A16" s="61">
        <v>10015</v>
      </c>
      <c r="B16" s="47" t="s">
        <v>176</v>
      </c>
      <c r="C16" s="47" t="s">
        <v>5557</v>
      </c>
      <c r="D16" s="65" t="s">
        <v>5640</v>
      </c>
      <c r="E16" s="47" t="s">
        <v>166</v>
      </c>
      <c r="F16" s="65" t="s">
        <v>5549</v>
      </c>
      <c r="G16" s="65" t="s">
        <v>5641</v>
      </c>
      <c r="H16" s="65" t="s">
        <v>5642</v>
      </c>
      <c r="I16" s="65" t="s">
        <v>5643</v>
      </c>
      <c r="J16" s="65" t="s">
        <v>3616</v>
      </c>
      <c r="K16" s="47" t="s">
        <v>444</v>
      </c>
      <c r="L16" s="47" t="s">
        <v>5</v>
      </c>
      <c r="M16" s="47">
        <v>48170</v>
      </c>
      <c r="N16" s="47" t="s">
        <v>5644</v>
      </c>
      <c r="O16" s="195">
        <v>124</v>
      </c>
      <c r="P16" s="65" t="s">
        <v>5645</v>
      </c>
      <c r="Q16" s="65" t="s">
        <v>5646</v>
      </c>
      <c r="R16" s="65" t="s">
        <v>1703</v>
      </c>
      <c r="S16" s="47" t="s">
        <v>1704</v>
      </c>
      <c r="T16" s="47" t="s">
        <v>940</v>
      </c>
      <c r="U16" s="65" t="s">
        <v>174</v>
      </c>
      <c r="V16" s="120">
        <v>44376</v>
      </c>
      <c r="W16" s="65" t="s">
        <v>5647</v>
      </c>
      <c r="X16" s="65" t="s">
        <v>5649</v>
      </c>
      <c r="Y16" s="90">
        <v>42.3914713653717</v>
      </c>
      <c r="Z16" s="90">
        <v>-83.484952400737996</v>
      </c>
      <c r="AA16" s="65" t="s">
        <v>5648</v>
      </c>
      <c r="AB16" s="326" t="s">
        <v>5642</v>
      </c>
      <c r="AC16" s="65">
        <f t="shared" si="0"/>
        <v>29</v>
      </c>
      <c r="AD16" s="65"/>
      <c r="AE16" s="65"/>
      <c r="AF16" s="65"/>
      <c r="AG16" s="65"/>
    </row>
    <row r="17" spans="1:42" ht="90">
      <c r="A17" s="61">
        <v>10016</v>
      </c>
      <c r="B17" s="47" t="s">
        <v>176</v>
      </c>
      <c r="C17" s="47" t="s">
        <v>5557</v>
      </c>
      <c r="D17" s="65" t="s">
        <v>5650</v>
      </c>
      <c r="E17" s="47" t="s">
        <v>166</v>
      </c>
      <c r="F17" s="65" t="s">
        <v>5549</v>
      </c>
      <c r="G17" s="65" t="s">
        <v>5651</v>
      </c>
      <c r="H17" s="65" t="s">
        <v>5652</v>
      </c>
      <c r="I17" s="65" t="s">
        <v>5653</v>
      </c>
      <c r="J17" s="65" t="s">
        <v>5654</v>
      </c>
      <c r="K17" s="47" t="s">
        <v>863</v>
      </c>
      <c r="L17" s="47" t="s">
        <v>5</v>
      </c>
      <c r="M17" s="47">
        <v>60559</v>
      </c>
      <c r="N17" s="47" t="s">
        <v>5655</v>
      </c>
      <c r="O17" s="195">
        <v>114</v>
      </c>
      <c r="P17" s="65" t="s">
        <v>5656</v>
      </c>
      <c r="Q17" s="65" t="s">
        <v>5657</v>
      </c>
      <c r="R17" s="65" t="s">
        <v>5654</v>
      </c>
      <c r="S17" s="47" t="s">
        <v>863</v>
      </c>
      <c r="T17" s="47" t="s">
        <v>5</v>
      </c>
      <c r="U17" s="65" t="s">
        <v>174</v>
      </c>
      <c r="V17" s="120">
        <v>44376</v>
      </c>
      <c r="W17" s="65" t="s">
        <v>5658</v>
      </c>
      <c r="X17" s="65" t="s">
        <v>5660</v>
      </c>
      <c r="Y17" s="90">
        <v>41.820511112275902</v>
      </c>
      <c r="Z17" s="90">
        <v>-87.961340875626504</v>
      </c>
      <c r="AA17" s="65" t="s">
        <v>5659</v>
      </c>
      <c r="AB17" s="326" t="s">
        <v>5652</v>
      </c>
      <c r="AC17" s="65">
        <f t="shared" si="0"/>
        <v>23</v>
      </c>
      <c r="AD17" s="65"/>
      <c r="AE17" s="65"/>
      <c r="AF17" s="65"/>
      <c r="AG17" s="65"/>
    </row>
    <row r="18" spans="1:42" ht="120">
      <c r="A18" s="61">
        <v>10017</v>
      </c>
      <c r="B18" s="47" t="s">
        <v>176</v>
      </c>
      <c r="C18" s="47" t="s">
        <v>5557</v>
      </c>
      <c r="D18" s="65" t="s">
        <v>5661</v>
      </c>
      <c r="E18" s="47" t="s">
        <v>166</v>
      </c>
      <c r="F18" s="65" t="s">
        <v>5596</v>
      </c>
      <c r="G18" s="65" t="s">
        <v>8483</v>
      </c>
      <c r="H18" s="65" t="s">
        <v>5662</v>
      </c>
      <c r="I18" s="65" t="s">
        <v>5663</v>
      </c>
      <c r="J18" s="65" t="s">
        <v>4619</v>
      </c>
      <c r="K18" s="47" t="s">
        <v>4620</v>
      </c>
      <c r="L18" s="47" t="s">
        <v>5</v>
      </c>
      <c r="M18" s="142" t="s">
        <v>4621</v>
      </c>
      <c r="N18" s="47"/>
      <c r="O18" s="195">
        <v>150</v>
      </c>
      <c r="P18" s="65" t="s">
        <v>5664</v>
      </c>
      <c r="Q18" s="65" t="s">
        <v>5665</v>
      </c>
      <c r="R18" s="65" t="s">
        <v>2735</v>
      </c>
      <c r="S18" s="47"/>
      <c r="T18" s="47" t="s">
        <v>2737</v>
      </c>
      <c r="U18" s="65" t="s">
        <v>174</v>
      </c>
      <c r="V18" s="120">
        <v>45339</v>
      </c>
      <c r="W18" s="65" t="s">
        <v>5666</v>
      </c>
      <c r="X18" s="65"/>
      <c r="Y18" s="90">
        <v>41.588470491246802</v>
      </c>
      <c r="Z18" s="90">
        <v>-71.430165261429195</v>
      </c>
      <c r="AA18" s="201" t="s">
        <v>8484</v>
      </c>
      <c r="AB18" s="373"/>
      <c r="AC18" s="65">
        <f t="shared" si="0"/>
        <v>30</v>
      </c>
      <c r="AD18" t="s">
        <v>5667</v>
      </c>
      <c r="AE18" t="s">
        <v>5668</v>
      </c>
      <c r="AF18" s="65"/>
      <c r="AG18" s="65"/>
    </row>
    <row r="19" spans="1:42" ht="99.95" customHeight="1">
      <c r="A19" s="61">
        <v>10018</v>
      </c>
      <c r="B19" s="47" t="s">
        <v>176</v>
      </c>
      <c r="C19" s="47" t="s">
        <v>5557</v>
      </c>
      <c r="D19" s="65" t="s">
        <v>2955</v>
      </c>
      <c r="E19" s="47" t="s">
        <v>166</v>
      </c>
      <c r="F19" s="65" t="s">
        <v>5596</v>
      </c>
      <c r="G19" s="65" t="s">
        <v>5669</v>
      </c>
      <c r="H19" s="65" t="s">
        <v>2957</v>
      </c>
      <c r="I19" s="65" t="s">
        <v>2958</v>
      </c>
      <c r="J19" s="65" t="s">
        <v>1553</v>
      </c>
      <c r="K19" s="65" t="s">
        <v>771</v>
      </c>
      <c r="L19" s="47" t="s">
        <v>5</v>
      </c>
      <c r="M19" s="58">
        <v>28202</v>
      </c>
      <c r="N19" s="47" t="s">
        <v>2959</v>
      </c>
      <c r="O19" s="47">
        <v>850</v>
      </c>
      <c r="P19" s="65" t="s">
        <v>2955</v>
      </c>
      <c r="Q19" s="65" t="s">
        <v>2957</v>
      </c>
      <c r="R19" s="68" t="s">
        <v>189</v>
      </c>
      <c r="S19" s="58" t="s">
        <v>190</v>
      </c>
      <c r="T19" s="58" t="s">
        <v>5</v>
      </c>
      <c r="U19" s="65" t="s">
        <v>174</v>
      </c>
      <c r="V19" s="120">
        <v>45295</v>
      </c>
      <c r="W19" s="65" t="s">
        <v>2960</v>
      </c>
      <c r="X19" s="65"/>
      <c r="Y19" s="90">
        <v>29.7424134917134</v>
      </c>
      <c r="Z19" s="90">
        <v>-95.560475946623797</v>
      </c>
      <c r="AA19" s="90" t="s">
        <v>2961</v>
      </c>
      <c r="AB19" s="373" t="s">
        <v>2962</v>
      </c>
      <c r="AC19" s="65">
        <f t="shared" si="0"/>
        <v>27</v>
      </c>
      <c r="AD19" s="65" t="s">
        <v>2972</v>
      </c>
      <c r="AE19" s="65" t="s">
        <v>2973</v>
      </c>
      <c r="AF19" s="148" t="s">
        <v>2974</v>
      </c>
      <c r="AG19" s="65"/>
    </row>
    <row r="20" spans="1:42" ht="147" customHeight="1">
      <c r="A20" s="61">
        <v>10019</v>
      </c>
      <c r="B20" s="47" t="s">
        <v>176</v>
      </c>
      <c r="C20" s="47" t="s">
        <v>5557</v>
      </c>
      <c r="D20" s="65" t="s">
        <v>5670</v>
      </c>
      <c r="E20" s="47" t="s">
        <v>166</v>
      </c>
      <c r="F20" s="65" t="s">
        <v>5671</v>
      </c>
      <c r="G20" s="65" t="s">
        <v>5672</v>
      </c>
      <c r="H20" s="65" t="s">
        <v>5673</v>
      </c>
      <c r="I20" s="65" t="s">
        <v>5674</v>
      </c>
      <c r="J20" s="65" t="s">
        <v>1553</v>
      </c>
      <c r="K20" s="47" t="s">
        <v>771</v>
      </c>
      <c r="L20" s="47" t="s">
        <v>5</v>
      </c>
      <c r="M20" s="47">
        <v>77079</v>
      </c>
      <c r="N20" s="47" t="s">
        <v>5675</v>
      </c>
      <c r="O20" s="195">
        <v>2400</v>
      </c>
      <c r="P20" s="65" t="s">
        <v>5676</v>
      </c>
      <c r="Q20" s="65" t="s">
        <v>5673</v>
      </c>
      <c r="R20" s="65" t="s">
        <v>284</v>
      </c>
      <c r="S20" s="47" t="s">
        <v>284</v>
      </c>
      <c r="T20" s="47" t="s">
        <v>317</v>
      </c>
      <c r="U20" s="65" t="s">
        <v>174</v>
      </c>
      <c r="V20" s="120">
        <v>44376</v>
      </c>
      <c r="W20" s="65" t="s">
        <v>5677</v>
      </c>
      <c r="X20" s="65" t="s">
        <v>5679</v>
      </c>
      <c r="Y20" s="90">
        <v>29.783085845677299</v>
      </c>
      <c r="Z20" s="90">
        <v>-95.630669310974</v>
      </c>
      <c r="AA20" s="65" t="s">
        <v>5678</v>
      </c>
      <c r="AB20" s="326" t="s">
        <v>5680</v>
      </c>
      <c r="AC20" s="65">
        <f t="shared" si="0"/>
        <v>22</v>
      </c>
      <c r="AD20" s="65"/>
      <c r="AE20" s="65"/>
      <c r="AF20" s="65"/>
      <c r="AG20" s="65"/>
    </row>
    <row r="21" spans="1:42" ht="105" customHeight="1">
      <c r="A21" s="61">
        <v>10020</v>
      </c>
      <c r="B21" s="47" t="s">
        <v>176</v>
      </c>
      <c r="C21" s="47" t="s">
        <v>5557</v>
      </c>
      <c r="D21" s="65" t="s">
        <v>5681</v>
      </c>
      <c r="E21" s="47" t="s">
        <v>166</v>
      </c>
      <c r="F21" s="65" t="s">
        <v>5549</v>
      </c>
      <c r="G21" s="65" t="s">
        <v>5682</v>
      </c>
      <c r="H21" s="65" t="s">
        <v>5683</v>
      </c>
      <c r="I21" s="65" t="s">
        <v>5684</v>
      </c>
      <c r="J21" s="65" t="s">
        <v>4814</v>
      </c>
      <c r="K21" s="47" t="s">
        <v>771</v>
      </c>
      <c r="L21" s="47" t="s">
        <v>5</v>
      </c>
      <c r="M21" s="47">
        <v>78229</v>
      </c>
      <c r="N21" s="47" t="s">
        <v>5685</v>
      </c>
      <c r="O21" s="195">
        <v>8</v>
      </c>
      <c r="P21" s="65" t="s">
        <v>5686</v>
      </c>
      <c r="Q21" s="65" t="s">
        <v>5683</v>
      </c>
      <c r="R21" s="65" t="s">
        <v>4814</v>
      </c>
      <c r="S21" s="47" t="s">
        <v>771</v>
      </c>
      <c r="T21" s="47" t="s">
        <v>5</v>
      </c>
      <c r="U21" s="65" t="s">
        <v>174</v>
      </c>
      <c r="V21" s="120">
        <v>44779</v>
      </c>
      <c r="W21" s="65" t="s">
        <v>5687</v>
      </c>
      <c r="X21" s="65" t="s">
        <v>5689</v>
      </c>
      <c r="Y21" s="90">
        <v>29.503042097078598</v>
      </c>
      <c r="Z21" s="90">
        <v>-98.556970975873398</v>
      </c>
      <c r="AA21" s="506" t="s">
        <v>5688</v>
      </c>
      <c r="AB21" s="326" t="s">
        <v>5683</v>
      </c>
      <c r="AC21" s="65">
        <f t="shared" si="0"/>
        <v>18</v>
      </c>
      <c r="AD21" s="65"/>
      <c r="AE21" s="65"/>
      <c r="AF21" s="65"/>
      <c r="AG21" s="65"/>
    </row>
    <row r="22" spans="1:42" ht="108.95" customHeight="1">
      <c r="A22" s="61">
        <v>10021</v>
      </c>
      <c r="B22" s="47" t="s">
        <v>176</v>
      </c>
      <c r="C22" s="47" t="s">
        <v>5557</v>
      </c>
      <c r="D22" s="65" t="s">
        <v>5690</v>
      </c>
      <c r="E22" s="47" t="s">
        <v>166</v>
      </c>
      <c r="F22" s="65" t="s">
        <v>5549</v>
      </c>
      <c r="G22" s="65" t="s">
        <v>5691</v>
      </c>
      <c r="H22" s="65" t="s">
        <v>5692</v>
      </c>
      <c r="I22" s="65" t="s">
        <v>5693</v>
      </c>
      <c r="J22" s="65" t="s">
        <v>3166</v>
      </c>
      <c r="K22" s="47" t="s">
        <v>217</v>
      </c>
      <c r="L22" s="47" t="s">
        <v>6</v>
      </c>
      <c r="M22" s="47" t="s">
        <v>5694</v>
      </c>
      <c r="N22" s="47" t="s">
        <v>5695</v>
      </c>
      <c r="O22" s="195">
        <v>142</v>
      </c>
      <c r="P22" s="65" t="s">
        <v>5690</v>
      </c>
      <c r="Q22" s="65" t="s">
        <v>5696</v>
      </c>
      <c r="R22" s="65" t="s">
        <v>3166</v>
      </c>
      <c r="S22" s="47" t="s">
        <v>217</v>
      </c>
      <c r="T22" s="47" t="s">
        <v>6</v>
      </c>
      <c r="U22" s="65" t="s">
        <v>174</v>
      </c>
      <c r="V22" s="120">
        <v>44376</v>
      </c>
      <c r="W22" s="65" t="s">
        <v>5697</v>
      </c>
      <c r="X22" s="65" t="s">
        <v>5699</v>
      </c>
      <c r="Y22" s="90">
        <v>43.506106840471098</v>
      </c>
      <c r="Z22" s="90">
        <v>-80.547734002542995</v>
      </c>
      <c r="AA22" s="65" t="s">
        <v>5698</v>
      </c>
      <c r="AB22" s="326" t="s">
        <v>5700</v>
      </c>
      <c r="AC22" s="65">
        <f t="shared" si="0"/>
        <v>21</v>
      </c>
      <c r="AD22" s="65"/>
      <c r="AE22" s="65"/>
      <c r="AF22" s="65"/>
      <c r="AG22" s="65"/>
    </row>
    <row r="23" spans="1:42" ht="157.69999999999999" customHeight="1">
      <c r="A23" s="61">
        <v>10022</v>
      </c>
      <c r="B23" s="47" t="s">
        <v>176</v>
      </c>
      <c r="C23" s="47" t="s">
        <v>5557</v>
      </c>
      <c r="D23" s="65" t="s">
        <v>5701</v>
      </c>
      <c r="E23" s="47" t="s">
        <v>166</v>
      </c>
      <c r="F23" s="65" t="s">
        <v>5549</v>
      </c>
      <c r="G23" s="65" t="s">
        <v>5702</v>
      </c>
      <c r="H23" s="65" t="s">
        <v>5703</v>
      </c>
      <c r="I23" s="65" t="s">
        <v>5704</v>
      </c>
      <c r="J23" s="65" t="s">
        <v>5705</v>
      </c>
      <c r="K23" s="47" t="s">
        <v>756</v>
      </c>
      <c r="L23" s="47" t="s">
        <v>5</v>
      </c>
      <c r="M23" s="153" t="s">
        <v>5706</v>
      </c>
      <c r="N23" s="47" t="s">
        <v>5707</v>
      </c>
      <c r="O23" s="195">
        <v>4200</v>
      </c>
      <c r="P23" s="65" t="s">
        <v>5701</v>
      </c>
      <c r="Q23" s="65" t="s">
        <v>5708</v>
      </c>
      <c r="R23" s="65" t="s">
        <v>5705</v>
      </c>
      <c r="S23" s="47" t="s">
        <v>756</v>
      </c>
      <c r="T23" s="47" t="s">
        <v>5</v>
      </c>
      <c r="U23" s="65" t="s">
        <v>174</v>
      </c>
      <c r="V23" s="120">
        <v>44376</v>
      </c>
      <c r="W23" s="65" t="s">
        <v>5709</v>
      </c>
      <c r="X23" s="65"/>
      <c r="Y23" s="90">
        <v>42.299484733696303</v>
      </c>
      <c r="Z23" s="90">
        <v>-71.350841817935603</v>
      </c>
      <c r="AA23" s="65" t="s">
        <v>5710</v>
      </c>
      <c r="AB23" s="326" t="s">
        <v>5703</v>
      </c>
      <c r="AC23" s="65">
        <f t="shared" si="0"/>
        <v>30</v>
      </c>
      <c r="AD23" s="65"/>
      <c r="AE23" s="65"/>
      <c r="AF23" s="65"/>
      <c r="AG23" s="65"/>
    </row>
    <row r="24" spans="1:42" ht="60">
      <c r="A24" s="61">
        <v>10023</v>
      </c>
      <c r="B24" s="242" t="s">
        <v>176</v>
      </c>
      <c r="C24" s="944" t="s">
        <v>5557</v>
      </c>
      <c r="D24" t="s">
        <v>8282</v>
      </c>
      <c r="E24" t="s">
        <v>166</v>
      </c>
      <c r="F24" s="944" t="s">
        <v>5549</v>
      </c>
      <c r="G24" t="s">
        <v>8283</v>
      </c>
      <c r="H24" t="s">
        <v>8284</v>
      </c>
      <c r="I24" t="s">
        <v>8285</v>
      </c>
      <c r="J24" s="3" t="s">
        <v>4551</v>
      </c>
      <c r="K24" t="s">
        <v>739</v>
      </c>
      <c r="L24" t="s">
        <v>5</v>
      </c>
      <c r="M24" s="427">
        <v>80302</v>
      </c>
      <c r="N24"/>
      <c r="O24">
        <v>25</v>
      </c>
      <c r="P24" t="s">
        <v>8282</v>
      </c>
      <c r="Q24" t="s">
        <v>8284</v>
      </c>
      <c r="R24" t="s">
        <v>4551</v>
      </c>
      <c r="S24" t="s">
        <v>739</v>
      </c>
      <c r="T24" t="s">
        <v>5</v>
      </c>
      <c r="U24" t="s">
        <v>8299</v>
      </c>
      <c r="V24" s="264" t="s">
        <v>8300</v>
      </c>
      <c r="W24" t="s">
        <v>8287</v>
      </c>
      <c r="X24"/>
      <c r="Y24">
        <v>40.014328880033801</v>
      </c>
      <c r="Z24">
        <v>-105.294417239727</v>
      </c>
      <c r="AA24" s="1" t="s">
        <v>8485</v>
      </c>
      <c r="AB24" t="s">
        <v>9060</v>
      </c>
      <c r="AC24" s="242">
        <f t="shared" si="0"/>
        <v>11</v>
      </c>
      <c r="AD24" t="s">
        <v>8288</v>
      </c>
      <c r="AE24" s="441" t="s">
        <v>8289</v>
      </c>
      <c r="AF24" t="s">
        <v>8286</v>
      </c>
      <c r="AG24"/>
    </row>
    <row r="25" spans="1:42" ht="135">
      <c r="A25" s="61">
        <v>10024</v>
      </c>
      <c r="B25" s="47" t="s">
        <v>176</v>
      </c>
      <c r="C25" s="47" t="s">
        <v>5557</v>
      </c>
      <c r="D25" s="65" t="s">
        <v>5711</v>
      </c>
      <c r="E25" s="47" t="s">
        <v>166</v>
      </c>
      <c r="F25" s="65" t="s">
        <v>5549</v>
      </c>
      <c r="G25" s="65" t="s">
        <v>5712</v>
      </c>
      <c r="H25" s="65" t="s">
        <v>5713</v>
      </c>
      <c r="I25" s="65" t="s">
        <v>5714</v>
      </c>
      <c r="J25" s="65" t="s">
        <v>1470</v>
      </c>
      <c r="K25" s="47" t="s">
        <v>444</v>
      </c>
      <c r="L25" s="47" t="s">
        <v>5</v>
      </c>
      <c r="M25" s="47">
        <v>48104</v>
      </c>
      <c r="N25" s="47" t="s">
        <v>5715</v>
      </c>
      <c r="O25" s="195">
        <v>100</v>
      </c>
      <c r="P25" s="65" t="s">
        <v>5711</v>
      </c>
      <c r="Q25" s="65" t="s">
        <v>5713</v>
      </c>
      <c r="R25" s="65" t="s">
        <v>5716</v>
      </c>
      <c r="S25" s="47" t="s">
        <v>5717</v>
      </c>
      <c r="T25" s="47" t="s">
        <v>2737</v>
      </c>
      <c r="U25" s="65" t="s">
        <v>174</v>
      </c>
      <c r="V25" s="120">
        <v>44435</v>
      </c>
      <c r="W25" s="65" t="s">
        <v>5718</v>
      </c>
      <c r="X25" s="118" t="s">
        <v>5720</v>
      </c>
      <c r="Y25" s="90">
        <v>42.284007315064301</v>
      </c>
      <c r="Z25" s="90">
        <v>-83.747902629578206</v>
      </c>
      <c r="AA25" s="65" t="s">
        <v>5719</v>
      </c>
      <c r="AB25" s="326" t="s">
        <v>5721</v>
      </c>
      <c r="AC25" s="65">
        <f t="shared" si="0"/>
        <v>21</v>
      </c>
      <c r="AD25" s="65"/>
      <c r="AE25" s="65"/>
      <c r="AF25" s="65"/>
      <c r="AG25" s="65"/>
    </row>
    <row r="26" spans="1:42" ht="240">
      <c r="A26" s="61">
        <v>10025</v>
      </c>
      <c r="B26" s="47" t="s">
        <v>176</v>
      </c>
      <c r="C26" s="47" t="s">
        <v>5557</v>
      </c>
      <c r="D26" s="65" t="s">
        <v>7888</v>
      </c>
      <c r="E26" s="47" t="s">
        <v>178</v>
      </c>
      <c r="F26" s="47" t="s">
        <v>7828</v>
      </c>
      <c r="G26" s="65" t="s">
        <v>5549</v>
      </c>
      <c r="H26" s="444" t="s">
        <v>7889</v>
      </c>
      <c r="I26" s="65" t="s">
        <v>7890</v>
      </c>
      <c r="J26" s="65" t="s">
        <v>885</v>
      </c>
      <c r="K26" s="47" t="s">
        <v>172</v>
      </c>
      <c r="L26" s="47" t="s">
        <v>5</v>
      </c>
      <c r="M26" s="61">
        <v>95050</v>
      </c>
      <c r="N26" s="47" t="s">
        <v>7891</v>
      </c>
      <c r="O26" s="187">
        <v>365</v>
      </c>
      <c r="P26" s="65" t="s">
        <v>7892</v>
      </c>
      <c r="Q26" s="449" t="s">
        <v>7889</v>
      </c>
      <c r="R26" s="189" t="s">
        <v>885</v>
      </c>
      <c r="S26" s="47" t="s">
        <v>172</v>
      </c>
      <c r="T26" s="65" t="s">
        <v>5</v>
      </c>
      <c r="U26" s="47" t="s">
        <v>8166</v>
      </c>
      <c r="V26" s="59" t="s">
        <v>8170</v>
      </c>
      <c r="W26" s="449" t="s">
        <v>7889</v>
      </c>
      <c r="X26" s="59" t="s">
        <v>8171</v>
      </c>
      <c r="Y26" s="593">
        <v>37.37086</v>
      </c>
      <c r="Z26" s="593">
        <v>-121.94488</v>
      </c>
      <c r="AA26" s="65" t="s">
        <v>8169</v>
      </c>
      <c r="AB26" s="449" t="s">
        <v>7889</v>
      </c>
      <c r="AC26" s="65">
        <f t="shared" si="0"/>
        <v>29</v>
      </c>
      <c r="AD26" s="65"/>
      <c r="AE26" s="65"/>
      <c r="AF26" s="65">
        <f>IF(LEN(TRIM(AD26))=0,0,LEN(TRIM(AD26))-LEN(SUBSTITUTE(AD26," ",""))+1)</f>
        <v>0</v>
      </c>
      <c r="AG26" s="65" t="s">
        <v>7893</v>
      </c>
    </row>
    <row r="27" spans="1:42" s="701" customFormat="1" ht="105">
      <c r="A27" s="61">
        <v>10026</v>
      </c>
      <c r="B27" s="491" t="s">
        <v>176</v>
      </c>
      <c r="C27" s="491" t="s">
        <v>5557</v>
      </c>
      <c r="D27" s="474" t="s">
        <v>5722</v>
      </c>
      <c r="E27" s="491" t="s">
        <v>166</v>
      </c>
      <c r="F27" s="474" t="s">
        <v>5549</v>
      </c>
      <c r="G27" s="474" t="s">
        <v>5723</v>
      </c>
      <c r="H27" s="474" t="s">
        <v>5724</v>
      </c>
      <c r="I27" s="474" t="s">
        <v>5725</v>
      </c>
      <c r="J27" s="474" t="s">
        <v>2192</v>
      </c>
      <c r="K27" s="491" t="s">
        <v>172</v>
      </c>
      <c r="L27" s="491" t="s">
        <v>5</v>
      </c>
      <c r="M27" s="491">
        <v>95131</v>
      </c>
      <c r="N27" s="491" t="s">
        <v>5726</v>
      </c>
      <c r="O27" s="526">
        <v>41</v>
      </c>
      <c r="P27" s="474" t="s">
        <v>5722</v>
      </c>
      <c r="Q27" s="474" t="s">
        <v>5724</v>
      </c>
      <c r="R27" s="474" t="s">
        <v>2192</v>
      </c>
      <c r="S27" s="491" t="s">
        <v>172</v>
      </c>
      <c r="T27" s="491" t="s">
        <v>5</v>
      </c>
      <c r="U27" s="474" t="s">
        <v>174</v>
      </c>
      <c r="V27" s="540">
        <v>44801</v>
      </c>
      <c r="W27" s="474" t="s">
        <v>5727</v>
      </c>
      <c r="X27" s="474" t="s">
        <v>5729</v>
      </c>
      <c r="Y27" s="689">
        <v>37.382518307821996</v>
      </c>
      <c r="Z27" s="689">
        <v>-121.918740518012</v>
      </c>
      <c r="AA27" s="474" t="s">
        <v>5728</v>
      </c>
      <c r="AB27" s="529" t="s">
        <v>5730</v>
      </c>
      <c r="AC27" s="474">
        <f t="shared" si="0"/>
        <v>26</v>
      </c>
      <c r="AD27" s="474"/>
      <c r="AE27" s="474"/>
      <c r="AF27" s="474"/>
      <c r="AG27" s="474"/>
    </row>
    <row r="28" spans="1:42" s="491" customFormat="1" ht="60">
      <c r="A28" s="61">
        <v>10027</v>
      </c>
      <c r="B28" s="491" t="s">
        <v>176</v>
      </c>
      <c r="C28" s="491" t="s">
        <v>5557</v>
      </c>
      <c r="D28" s="474" t="s">
        <v>5731</v>
      </c>
      <c r="E28" s="491" t="s">
        <v>178</v>
      </c>
      <c r="F28" s="474" t="s">
        <v>5549</v>
      </c>
      <c r="G28" s="474" t="s">
        <v>5732</v>
      </c>
      <c r="H28" s="474" t="s">
        <v>5733</v>
      </c>
      <c r="I28" s="474" t="s">
        <v>5734</v>
      </c>
      <c r="J28" s="474" t="s">
        <v>5735</v>
      </c>
      <c r="K28" s="491" t="s">
        <v>870</v>
      </c>
      <c r="L28" s="491" t="s">
        <v>5</v>
      </c>
      <c r="M28" s="491">
        <v>30097</v>
      </c>
      <c r="N28" s="491" t="s">
        <v>5736</v>
      </c>
      <c r="O28" s="526">
        <v>1000</v>
      </c>
      <c r="P28" s="474" t="s">
        <v>5737</v>
      </c>
      <c r="Q28" s="474" t="s">
        <v>5733</v>
      </c>
      <c r="R28" s="474" t="s">
        <v>5738</v>
      </c>
      <c r="S28" s="491" t="s">
        <v>172</v>
      </c>
      <c r="T28" s="491" t="s">
        <v>5</v>
      </c>
      <c r="U28" s="474" t="s">
        <v>174</v>
      </c>
      <c r="V28" s="540">
        <v>44801</v>
      </c>
      <c r="W28" s="474" t="s">
        <v>5739</v>
      </c>
      <c r="X28" s="474" t="s">
        <v>5741</v>
      </c>
      <c r="Y28" s="689">
        <v>34.062648013299203</v>
      </c>
      <c r="Z28" s="689">
        <v>-84.172982818114207</v>
      </c>
      <c r="AA28" s="474" t="s">
        <v>5740</v>
      </c>
      <c r="AB28" s="529" t="s">
        <v>5742</v>
      </c>
      <c r="AC28" s="474">
        <f t="shared" si="0"/>
        <v>12</v>
      </c>
      <c r="AD28" s="474"/>
      <c r="AE28" s="474"/>
      <c r="AF28" s="474"/>
      <c r="AG28" s="474"/>
    </row>
    <row r="29" spans="1:42" s="701" customFormat="1" ht="90">
      <c r="A29" s="61">
        <v>10028</v>
      </c>
      <c r="B29" s="491" t="s">
        <v>176</v>
      </c>
      <c r="C29" s="491" t="s">
        <v>5557</v>
      </c>
      <c r="D29" s="474" t="s">
        <v>9054</v>
      </c>
      <c r="E29" s="491" t="s">
        <v>166</v>
      </c>
      <c r="F29" s="474" t="s">
        <v>5549</v>
      </c>
      <c r="G29" s="474" t="s">
        <v>9055</v>
      </c>
      <c r="H29" s="474" t="s">
        <v>9056</v>
      </c>
      <c r="I29" s="474" t="s">
        <v>9057</v>
      </c>
      <c r="J29" s="474" t="s">
        <v>5127</v>
      </c>
      <c r="K29" s="491" t="s">
        <v>172</v>
      </c>
      <c r="L29" s="491" t="s">
        <v>5</v>
      </c>
      <c r="M29" s="687">
        <v>94301</v>
      </c>
      <c r="N29" s="491"/>
      <c r="O29" s="526">
        <v>286</v>
      </c>
      <c r="P29" s="474" t="s">
        <v>9054</v>
      </c>
      <c r="Q29" s="474" t="s">
        <v>9056</v>
      </c>
      <c r="R29" s="474" t="s">
        <v>5127</v>
      </c>
      <c r="S29" s="491" t="s">
        <v>172</v>
      </c>
      <c r="T29" s="491" t="s">
        <v>5</v>
      </c>
      <c r="U29" s="474" t="s">
        <v>8245</v>
      </c>
      <c r="V29" s="540">
        <v>45689</v>
      </c>
      <c r="W29" s="474" t="s">
        <v>9058</v>
      </c>
      <c r="X29" s="474"/>
      <c r="Y29" s="689">
        <v>37.442104823105701</v>
      </c>
      <c r="Z29" s="689">
        <v>-122.16028121592301</v>
      </c>
      <c r="AA29" s="389" t="s">
        <v>9408</v>
      </c>
      <c r="AB29" s="474"/>
      <c r="AC29" s="474">
        <f t="shared" si="0"/>
        <v>19</v>
      </c>
      <c r="AD29" s="474"/>
      <c r="AE29" s="528"/>
      <c r="AF29" s="474"/>
      <c r="AG29" s="474"/>
    </row>
    <row r="30" spans="1:42" s="388" customFormat="1" ht="105">
      <c r="A30" s="61">
        <v>10029</v>
      </c>
      <c r="B30" s="491" t="s">
        <v>176</v>
      </c>
      <c r="C30" s="491" t="s">
        <v>5557</v>
      </c>
      <c r="D30" s="474" t="s">
        <v>5743</v>
      </c>
      <c r="E30" s="491" t="s">
        <v>166</v>
      </c>
      <c r="F30" s="474" t="s">
        <v>5549</v>
      </c>
      <c r="G30" s="474" t="s">
        <v>5744</v>
      </c>
      <c r="H30" s="474" t="s">
        <v>5745</v>
      </c>
      <c r="I30" s="474" t="s">
        <v>5746</v>
      </c>
      <c r="J30" s="474" t="s">
        <v>4052</v>
      </c>
      <c r="K30" s="491" t="s">
        <v>829</v>
      </c>
      <c r="L30" s="491" t="s">
        <v>5</v>
      </c>
      <c r="M30" s="491">
        <v>10013</v>
      </c>
      <c r="N30" s="491" t="s">
        <v>5747</v>
      </c>
      <c r="O30" s="526">
        <v>14</v>
      </c>
      <c r="P30" s="474" t="s">
        <v>5743</v>
      </c>
      <c r="Q30" s="474" t="s">
        <v>5745</v>
      </c>
      <c r="R30" s="474" t="s">
        <v>4052</v>
      </c>
      <c r="S30" s="491" t="s">
        <v>829</v>
      </c>
      <c r="T30" s="491" t="s">
        <v>5</v>
      </c>
      <c r="U30" s="474" t="s">
        <v>174</v>
      </c>
      <c r="V30" s="540">
        <v>44779</v>
      </c>
      <c r="W30" s="474" t="s">
        <v>5748</v>
      </c>
      <c r="X30" s="474" t="s">
        <v>5750</v>
      </c>
      <c r="Y30" s="689">
        <v>40.720195945277197</v>
      </c>
      <c r="Z30" s="689">
        <v>-74.006121717883005</v>
      </c>
      <c r="AA30" s="474" t="s">
        <v>5749</v>
      </c>
      <c r="AB30" s="529" t="s">
        <v>5751</v>
      </c>
      <c r="AC30" s="474">
        <f t="shared" si="0"/>
        <v>29</v>
      </c>
      <c r="AD30" s="474"/>
      <c r="AE30" s="474"/>
      <c r="AF30" s="474"/>
      <c r="AG30" s="474"/>
    </row>
    <row r="31" spans="1:42" s="701" customFormat="1" ht="120">
      <c r="A31" s="61">
        <v>10030</v>
      </c>
      <c r="B31" s="491" t="s">
        <v>176</v>
      </c>
      <c r="C31" s="491" t="s">
        <v>5557</v>
      </c>
      <c r="D31" s="474" t="s">
        <v>5752</v>
      </c>
      <c r="E31" s="491" t="s">
        <v>166</v>
      </c>
      <c r="F31" s="474" t="s">
        <v>5549</v>
      </c>
      <c r="G31" s="474" t="s">
        <v>5753</v>
      </c>
      <c r="H31" s="474" t="s">
        <v>5754</v>
      </c>
      <c r="I31" s="474" t="s">
        <v>5755</v>
      </c>
      <c r="J31" s="474" t="s">
        <v>4364</v>
      </c>
      <c r="K31" s="491" t="s">
        <v>4365</v>
      </c>
      <c r="L31" s="491" t="s">
        <v>5</v>
      </c>
      <c r="M31" s="491">
        <v>20001</v>
      </c>
      <c r="N31" s="491" t="s">
        <v>5756</v>
      </c>
      <c r="O31" s="526"/>
      <c r="P31" s="474" t="s">
        <v>5757</v>
      </c>
      <c r="Q31" s="474" t="s">
        <v>5758</v>
      </c>
      <c r="R31" s="474" t="s">
        <v>1703</v>
      </c>
      <c r="S31" s="491" t="s">
        <v>1704</v>
      </c>
      <c r="T31" s="491" t="s">
        <v>940</v>
      </c>
      <c r="U31" s="474" t="s">
        <v>174</v>
      </c>
      <c r="V31" s="540">
        <v>44376</v>
      </c>
      <c r="W31" s="474" t="s">
        <v>5759</v>
      </c>
      <c r="X31" s="788" t="s">
        <v>5761</v>
      </c>
      <c r="Y31" s="689">
        <v>38.894775383813602</v>
      </c>
      <c r="Z31" s="689">
        <v>-77.011237602725302</v>
      </c>
      <c r="AA31" s="474" t="s">
        <v>5760</v>
      </c>
      <c r="AB31" s="529" t="s">
        <v>5762</v>
      </c>
      <c r="AC31" s="474">
        <f t="shared" si="0"/>
        <v>30</v>
      </c>
      <c r="AD31" s="474"/>
      <c r="AE31" s="474"/>
      <c r="AF31" s="474"/>
      <c r="AG31" s="474"/>
    </row>
    <row r="32" spans="1:42" s="701" customFormat="1" ht="165">
      <c r="A32" s="61">
        <v>10031</v>
      </c>
      <c r="B32" s="1178" t="s">
        <v>176</v>
      </c>
      <c r="C32" s="1178" t="s">
        <v>5557</v>
      </c>
      <c r="D32" s="1179" t="s">
        <v>7881</v>
      </c>
      <c r="E32" s="1178" t="s">
        <v>166</v>
      </c>
      <c r="F32" s="1179" t="s">
        <v>5549</v>
      </c>
      <c r="G32" s="1179" t="s">
        <v>8200</v>
      </c>
      <c r="H32" s="1180" t="s">
        <v>7882</v>
      </c>
      <c r="I32" s="1179" t="s">
        <v>7883</v>
      </c>
      <c r="J32" s="1179" t="s">
        <v>862</v>
      </c>
      <c r="K32" s="1178" t="s">
        <v>863</v>
      </c>
      <c r="L32" s="1178" t="s">
        <v>5</v>
      </c>
      <c r="M32" s="1178">
        <v>60601</v>
      </c>
      <c r="N32" s="1178" t="s">
        <v>7884</v>
      </c>
      <c r="O32" s="1181">
        <v>100</v>
      </c>
      <c r="P32" s="1179" t="s">
        <v>7881</v>
      </c>
      <c r="Q32" s="1180" t="s">
        <v>7882</v>
      </c>
      <c r="R32" s="1181" t="s">
        <v>1703</v>
      </c>
      <c r="S32" s="1178"/>
      <c r="T32" s="1178" t="s">
        <v>940</v>
      </c>
      <c r="U32" s="1179" t="s">
        <v>8166</v>
      </c>
      <c r="V32" s="1182" t="s">
        <v>8197</v>
      </c>
      <c r="W32" s="1180" t="s">
        <v>7885</v>
      </c>
      <c r="X32" s="1179" t="s">
        <v>8199</v>
      </c>
      <c r="Y32" s="1183">
        <v>41.884981258416701</v>
      </c>
      <c r="Z32" s="1183">
        <v>-87.624960704337795</v>
      </c>
      <c r="AA32" s="1179" t="s">
        <v>8481</v>
      </c>
      <c r="AB32" s="1180" t="s">
        <v>7886</v>
      </c>
      <c r="AC32" s="1179">
        <f t="shared" si="0"/>
        <v>29</v>
      </c>
      <c r="AD32" s="1179"/>
      <c r="AE32" s="1179"/>
      <c r="AF32" s="1179">
        <f>IF(LEN(TRIM(AD32))=0,0,LEN(TRIM(AD32))-LEN(SUBSTITUTE(AD32," ",""))+1)</f>
        <v>0</v>
      </c>
      <c r="AG32" s="1179" t="s">
        <v>7887</v>
      </c>
      <c r="AH32" s="1184"/>
      <c r="AI32" s="1184"/>
      <c r="AJ32" s="1184"/>
      <c r="AK32" s="1184"/>
      <c r="AL32" s="1184"/>
      <c r="AM32" s="1184"/>
      <c r="AN32" s="1184"/>
      <c r="AO32" s="1184"/>
      <c r="AP32" s="1184"/>
    </row>
    <row r="33" spans="1:42" ht="72.95" customHeight="1">
      <c r="A33" s="687">
        <v>10032</v>
      </c>
      <c r="B33" s="491" t="s">
        <v>176</v>
      </c>
      <c r="C33" s="491" t="s">
        <v>5557</v>
      </c>
      <c r="D33" s="474" t="s">
        <v>5763</v>
      </c>
      <c r="E33" s="491" t="s">
        <v>178</v>
      </c>
      <c r="F33" s="474" t="s">
        <v>5549</v>
      </c>
      <c r="G33" s="474" t="s">
        <v>5764</v>
      </c>
      <c r="H33" s="474" t="s">
        <v>5765</v>
      </c>
      <c r="I33" s="474" t="s">
        <v>5766</v>
      </c>
      <c r="J33" s="474" t="s">
        <v>5767</v>
      </c>
      <c r="K33" s="491" t="s">
        <v>172</v>
      </c>
      <c r="L33" s="491" t="s">
        <v>5</v>
      </c>
      <c r="M33" s="491">
        <v>95014</v>
      </c>
      <c r="N33" s="491" t="s">
        <v>5768</v>
      </c>
      <c r="O33" s="526">
        <v>28</v>
      </c>
      <c r="P33" s="474" t="s">
        <v>5763</v>
      </c>
      <c r="Q33" s="474" t="s">
        <v>5765</v>
      </c>
      <c r="R33" s="474" t="s">
        <v>5769</v>
      </c>
      <c r="S33" s="491" t="s">
        <v>172</v>
      </c>
      <c r="T33" s="491" t="s">
        <v>5</v>
      </c>
      <c r="U33" s="474" t="s">
        <v>174</v>
      </c>
      <c r="V33" s="540">
        <v>44801</v>
      </c>
      <c r="W33" s="474" t="s">
        <v>5770</v>
      </c>
      <c r="X33" s="474" t="s">
        <v>5772</v>
      </c>
      <c r="Y33" s="689">
        <v>37.321978320239801</v>
      </c>
      <c r="Z33" s="689">
        <v>-122.035032416159</v>
      </c>
      <c r="AA33" s="474" t="s">
        <v>5771</v>
      </c>
      <c r="AB33" s="529" t="s">
        <v>5773</v>
      </c>
      <c r="AC33" s="474">
        <f t="shared" si="0"/>
        <v>30</v>
      </c>
      <c r="AD33" s="474"/>
      <c r="AE33" s="474"/>
      <c r="AF33" s="474"/>
      <c r="AG33" s="474"/>
      <c r="AH33" s="701"/>
      <c r="AI33" s="701"/>
      <c r="AJ33" s="701"/>
      <c r="AK33" s="701"/>
      <c r="AL33" s="701"/>
      <c r="AM33" s="701"/>
      <c r="AN33" s="701"/>
      <c r="AO33" s="701"/>
      <c r="AP33" s="701"/>
    </row>
    <row r="34" spans="1:42" ht="57.6" customHeight="1">
      <c r="A34" s="687">
        <v>10033</v>
      </c>
      <c r="B34" s="491" t="s">
        <v>176</v>
      </c>
      <c r="C34" s="491" t="s">
        <v>5557</v>
      </c>
      <c r="D34" s="474" t="s">
        <v>9256</v>
      </c>
      <c r="E34" s="491" t="s">
        <v>166</v>
      </c>
      <c r="F34" s="474" t="s">
        <v>5549</v>
      </c>
      <c r="G34" s="474" t="s">
        <v>2483</v>
      </c>
      <c r="H34" s="388" t="s">
        <v>9257</v>
      </c>
      <c r="I34" s="474" t="s">
        <v>9258</v>
      </c>
      <c r="J34" s="474" t="s">
        <v>9259</v>
      </c>
      <c r="K34" s="491" t="s">
        <v>369</v>
      </c>
      <c r="L34" s="491" t="s">
        <v>5</v>
      </c>
      <c r="M34" s="491">
        <v>98105</v>
      </c>
      <c r="N34" s="491" t="s">
        <v>9260</v>
      </c>
      <c r="O34" s="526"/>
      <c r="P34" s="474" t="s">
        <v>9256</v>
      </c>
      <c r="Q34" s="388" t="s">
        <v>9257</v>
      </c>
      <c r="R34" s="474" t="s">
        <v>9259</v>
      </c>
      <c r="S34" s="491" t="s">
        <v>369</v>
      </c>
      <c r="T34" s="491" t="s">
        <v>5</v>
      </c>
      <c r="U34" s="474" t="s">
        <v>8245</v>
      </c>
      <c r="V34" s="540">
        <v>45692</v>
      </c>
      <c r="W34" s="474" t="s">
        <v>9261</v>
      </c>
      <c r="X34" s="389"/>
      <c r="Y34" s="689">
        <v>47.663899999999998</v>
      </c>
      <c r="Z34" s="689">
        <v>-122.2906</v>
      </c>
      <c r="AA34" s="389" t="s">
        <v>9262</v>
      </c>
      <c r="AB34" s="528"/>
      <c r="AC34" s="474">
        <f>IF(LEN(TRIM(AA34))=0,0,LEN(TRIM(AA34))-LEN(SUBSTITUTE(AA34," ",""))+1)</f>
        <v>11</v>
      </c>
      <c r="AD34" s="474"/>
      <c r="AE34" s="474"/>
      <c r="AF34" s="474"/>
      <c r="AG34" s="474"/>
      <c r="AH34" s="701"/>
      <c r="AI34" s="701"/>
      <c r="AJ34" s="701"/>
      <c r="AK34" s="701"/>
      <c r="AL34" s="701"/>
      <c r="AM34" s="701"/>
      <c r="AN34" s="701"/>
      <c r="AO34" s="701"/>
      <c r="AP34" s="701"/>
    </row>
    <row r="35" spans="1:42" ht="51.95" customHeight="1">
      <c r="A35" s="1240">
        <v>10034</v>
      </c>
      <c r="B35" s="1178" t="s">
        <v>176</v>
      </c>
      <c r="C35" s="1178" t="s">
        <v>5557</v>
      </c>
      <c r="D35" s="1179" t="s">
        <v>9272</v>
      </c>
      <c r="E35" s="1178" t="s">
        <v>166</v>
      </c>
      <c r="F35" s="1179" t="s">
        <v>5549</v>
      </c>
      <c r="G35" s="1179" t="s">
        <v>9273</v>
      </c>
      <c r="H35" s="1241" t="s">
        <v>9274</v>
      </c>
      <c r="I35" s="1241" t="s">
        <v>9275</v>
      </c>
      <c r="J35" s="1179" t="s">
        <v>5127</v>
      </c>
      <c r="K35" s="1178" t="s">
        <v>172</v>
      </c>
      <c r="L35" s="1178" t="s">
        <v>5</v>
      </c>
      <c r="M35" s="1178">
        <v>94302</v>
      </c>
      <c r="N35" s="1178"/>
      <c r="O35" s="1181"/>
      <c r="P35" s="1179" t="s">
        <v>9272</v>
      </c>
      <c r="Q35" s="1241" t="s">
        <v>9274</v>
      </c>
      <c r="R35" s="1179" t="s">
        <v>5127</v>
      </c>
      <c r="S35" s="1178" t="s">
        <v>172</v>
      </c>
      <c r="T35" s="1178" t="s">
        <v>5</v>
      </c>
      <c r="U35" s="1179" t="s">
        <v>8245</v>
      </c>
      <c r="V35" s="1182">
        <v>45692</v>
      </c>
      <c r="W35" s="1179" t="s">
        <v>9276</v>
      </c>
      <c r="X35" s="1179"/>
      <c r="Y35" s="1183">
        <v>37.445970730529297</v>
      </c>
      <c r="Z35" s="1183">
        <v>-122.159238417772</v>
      </c>
      <c r="AA35" s="1242" t="s">
        <v>9277</v>
      </c>
      <c r="AB35" s="1180"/>
      <c r="AC35" s="1179">
        <f>IF(LEN(TRIM(AA35))=0,0,LEN(TRIM(AA35))-LEN(SUBSTITUTE(AA35," ",""))+1)</f>
        <v>13</v>
      </c>
      <c r="AD35" s="1179"/>
      <c r="AE35" s="1179"/>
      <c r="AF35" s="1179"/>
      <c r="AG35" s="1179"/>
      <c r="AH35" s="1184"/>
      <c r="AI35" s="1184"/>
      <c r="AJ35" s="1184"/>
      <c r="AK35" s="1184"/>
      <c r="AL35" s="1184"/>
      <c r="AM35" s="1184"/>
      <c r="AN35" s="1184"/>
      <c r="AO35" s="1184"/>
      <c r="AP35" s="1184"/>
    </row>
    <row r="36" spans="1:42" s="1244" customFormat="1" ht="135">
      <c r="A36" s="1143">
        <v>10035</v>
      </c>
      <c r="B36" s="1145" t="s">
        <v>176</v>
      </c>
      <c r="C36" s="1145" t="s">
        <v>5557</v>
      </c>
      <c r="D36" s="1144" t="s">
        <v>9439</v>
      </c>
      <c r="E36" s="1145"/>
      <c r="F36" s="1144"/>
      <c r="G36" s="1144"/>
      <c r="H36" s="1162" t="s">
        <v>9440</v>
      </c>
      <c r="I36" s="1144" t="s">
        <v>9441</v>
      </c>
      <c r="J36" s="1144" t="s">
        <v>9442</v>
      </c>
      <c r="K36" s="1145" t="s">
        <v>172</v>
      </c>
      <c r="L36" s="1145" t="s">
        <v>5</v>
      </c>
      <c r="M36" s="1145">
        <v>94114</v>
      </c>
      <c r="N36" s="1145"/>
      <c r="O36" s="1149">
        <v>7</v>
      </c>
      <c r="P36" s="1144" t="s">
        <v>9439</v>
      </c>
      <c r="Q36" s="1162" t="s">
        <v>9440</v>
      </c>
      <c r="R36" s="1149" t="s">
        <v>9443</v>
      </c>
      <c r="S36" s="1145" t="s">
        <v>172</v>
      </c>
      <c r="T36" s="1145" t="s">
        <v>5</v>
      </c>
      <c r="U36" s="1144" t="s">
        <v>318</v>
      </c>
      <c r="V36" s="1243">
        <v>45702</v>
      </c>
      <c r="W36" s="1144" t="s">
        <v>9420</v>
      </c>
      <c r="X36" s="1144"/>
      <c r="Y36" s="1147">
        <v>37.765046479002002</v>
      </c>
      <c r="Z36" s="1147">
        <v>-122.432047632932</v>
      </c>
      <c r="AA36" s="1144" t="s">
        <v>9444</v>
      </c>
      <c r="AB36" s="1144"/>
      <c r="AC36" s="1144">
        <f>IF(LEN(TRIM(AA36))=0,0,LEN(TRIM(AA36))-LEN(SUBSTITUTE(AA36," ",""))+1)</f>
        <v>30</v>
      </c>
      <c r="AD36" s="1144"/>
      <c r="AE36" s="1144"/>
      <c r="AF36" s="1144">
        <f>IF(LEN(TRIM(AD36))=0,0,LEN(TRIM(AD36))-LEN(SUBSTITUTE(AD36," ",""))+1)</f>
        <v>0</v>
      </c>
      <c r="AG36" s="1144"/>
    </row>
    <row r="37" spans="1:42">
      <c r="A37" s="40" t="s">
        <v>7691</v>
      </c>
    </row>
    <row r="38" spans="1:42">
      <c r="A38" s="40" t="s">
        <v>7691</v>
      </c>
    </row>
    <row r="39" spans="1:42">
      <c r="A39" s="40" t="s">
        <v>7691</v>
      </c>
    </row>
    <row r="40" spans="1:42">
      <c r="A40" s="40" t="s">
        <v>7691</v>
      </c>
    </row>
    <row r="41" spans="1:42">
      <c r="A41" s="40" t="s">
        <v>7691</v>
      </c>
    </row>
    <row r="42" spans="1:42">
      <c r="A42" s="40" t="s">
        <v>7691</v>
      </c>
    </row>
    <row r="43" spans="1:42">
      <c r="A43" s="40" t="s">
        <v>7691</v>
      </c>
    </row>
    <row r="44" spans="1:42">
      <c r="A44" s="40" t="s">
        <v>7691</v>
      </c>
    </row>
    <row r="45" spans="1:42">
      <c r="A45" s="40" t="s">
        <v>7691</v>
      </c>
    </row>
    <row r="46" spans="1:42">
      <c r="A46" s="40" t="s">
        <v>7691</v>
      </c>
    </row>
    <row r="47" spans="1:42">
      <c r="A47" s="40" t="s">
        <v>7691</v>
      </c>
    </row>
    <row r="48" spans="1:42">
      <c r="A48" s="40" t="s">
        <v>7691</v>
      </c>
    </row>
    <row r="49" spans="1:1">
      <c r="A49" s="40" t="s">
        <v>7691</v>
      </c>
    </row>
    <row r="50" spans="1:1">
      <c r="A50" s="40" t="s">
        <v>7691</v>
      </c>
    </row>
    <row r="51" spans="1:1">
      <c r="A51" s="40" t="s">
        <v>7691</v>
      </c>
    </row>
    <row r="52" spans="1:1">
      <c r="A52" s="40" t="s">
        <v>7691</v>
      </c>
    </row>
    <row r="53" spans="1:1">
      <c r="A53" s="40" t="s">
        <v>7691</v>
      </c>
    </row>
    <row r="54" spans="1:1">
      <c r="A54" s="40" t="s">
        <v>7691</v>
      </c>
    </row>
    <row r="55" spans="1:1">
      <c r="A55" s="40" t="s">
        <v>7691</v>
      </c>
    </row>
    <row r="56" spans="1:1">
      <c r="A56" s="40" t="s">
        <v>7691</v>
      </c>
    </row>
    <row r="57" spans="1:1">
      <c r="A57" s="40" t="s">
        <v>7691</v>
      </c>
    </row>
    <row r="58" spans="1:1">
      <c r="A58" s="40" t="s">
        <v>7691</v>
      </c>
    </row>
    <row r="59" spans="1:1">
      <c r="A59" s="40" t="s">
        <v>7691</v>
      </c>
    </row>
    <row r="60" spans="1:1">
      <c r="A60" s="40" t="s">
        <v>7691</v>
      </c>
    </row>
    <row r="61" spans="1:1">
      <c r="A61" s="40" t="s">
        <v>7691</v>
      </c>
    </row>
    <row r="62" spans="1:1">
      <c r="A62" s="40" t="s">
        <v>7691</v>
      </c>
    </row>
    <row r="63" spans="1:1">
      <c r="A63" s="40" t="s">
        <v>7691</v>
      </c>
    </row>
    <row r="64" spans="1:1">
      <c r="A64" s="40" t="s">
        <v>7691</v>
      </c>
    </row>
    <row r="65" spans="1:1">
      <c r="A65" s="40" t="s">
        <v>7691</v>
      </c>
    </row>
    <row r="66" spans="1:1">
      <c r="A66" s="40" t="s">
        <v>7691</v>
      </c>
    </row>
    <row r="67" spans="1:1">
      <c r="A67" s="40" t="s">
        <v>7691</v>
      </c>
    </row>
    <row r="68" spans="1:1">
      <c r="A68" s="40" t="s">
        <v>7691</v>
      </c>
    </row>
    <row r="69" spans="1:1">
      <c r="A69" s="40" t="s">
        <v>7691</v>
      </c>
    </row>
    <row r="70" spans="1:1">
      <c r="A70" s="40" t="s">
        <v>7691</v>
      </c>
    </row>
    <row r="71" spans="1:1">
      <c r="A71" s="40" t="s">
        <v>7691</v>
      </c>
    </row>
    <row r="72" spans="1:1">
      <c r="A72" s="40" t="s">
        <v>7691</v>
      </c>
    </row>
    <row r="73" spans="1:1">
      <c r="A73" s="40" t="s">
        <v>7691</v>
      </c>
    </row>
    <row r="74" spans="1:1">
      <c r="A74" s="40" t="s">
        <v>7691</v>
      </c>
    </row>
    <row r="75" spans="1:1">
      <c r="A75" s="40" t="s">
        <v>7691</v>
      </c>
    </row>
    <row r="76" spans="1:1">
      <c r="A76" s="40" t="s">
        <v>7691</v>
      </c>
    </row>
    <row r="77" spans="1:1">
      <c r="A77" s="40" t="s">
        <v>7691</v>
      </c>
    </row>
    <row r="78" spans="1:1">
      <c r="A78" s="40" t="s">
        <v>7691</v>
      </c>
    </row>
    <row r="79" spans="1:1">
      <c r="A79" s="40" t="s">
        <v>7691</v>
      </c>
    </row>
    <row r="80" spans="1:1">
      <c r="A80" s="40" t="s">
        <v>7691</v>
      </c>
    </row>
    <row r="81" spans="1:1">
      <c r="A81" s="40" t="s">
        <v>7691</v>
      </c>
    </row>
    <row r="82" spans="1:1">
      <c r="A82" s="40" t="s">
        <v>7691</v>
      </c>
    </row>
    <row r="83" spans="1:1">
      <c r="A83" s="40" t="s">
        <v>7691</v>
      </c>
    </row>
    <row r="84" spans="1:1">
      <c r="A84" s="40" t="s">
        <v>7691</v>
      </c>
    </row>
    <row r="85" spans="1:1">
      <c r="A85" s="40" t="s">
        <v>7691</v>
      </c>
    </row>
    <row r="86" spans="1:1">
      <c r="A86" s="40" t="s">
        <v>7691</v>
      </c>
    </row>
    <row r="87" spans="1:1">
      <c r="A87" s="40" t="s">
        <v>7691</v>
      </c>
    </row>
    <row r="88" spans="1:1">
      <c r="A88" s="40" t="s">
        <v>7691</v>
      </c>
    </row>
    <row r="89" spans="1:1">
      <c r="A89" s="40" t="s">
        <v>7691</v>
      </c>
    </row>
    <row r="90" spans="1:1">
      <c r="A90" s="40" t="s">
        <v>7691</v>
      </c>
    </row>
    <row r="91" spans="1:1">
      <c r="A91" s="40" t="s">
        <v>7691</v>
      </c>
    </row>
    <row r="92" spans="1:1">
      <c r="A92" s="40" t="s">
        <v>7691</v>
      </c>
    </row>
    <row r="93" spans="1:1">
      <c r="A93" s="40" t="s">
        <v>7691</v>
      </c>
    </row>
    <row r="94" spans="1:1">
      <c r="A94" s="40" t="s">
        <v>7691</v>
      </c>
    </row>
    <row r="95" spans="1:1">
      <c r="A95" s="40" t="s">
        <v>7691</v>
      </c>
    </row>
    <row r="96" spans="1:1">
      <c r="A96" s="40" t="s">
        <v>7691</v>
      </c>
    </row>
    <row r="97" spans="1:1">
      <c r="A97" s="40" t="s">
        <v>7691</v>
      </c>
    </row>
    <row r="98" spans="1:1">
      <c r="A98" s="40" t="s">
        <v>7691</v>
      </c>
    </row>
    <row r="99" spans="1:1">
      <c r="A99" s="40" t="s">
        <v>7691</v>
      </c>
    </row>
    <row r="100" spans="1:1">
      <c r="A100" s="40" t="s">
        <v>7691</v>
      </c>
    </row>
    <row r="101" spans="1:1">
      <c r="A101" s="40" t="s">
        <v>7691</v>
      </c>
    </row>
    <row r="102" spans="1:1">
      <c r="A102" s="40" t="s">
        <v>7691</v>
      </c>
    </row>
    <row r="103" spans="1:1">
      <c r="A103" s="40" t="s">
        <v>7691</v>
      </c>
    </row>
    <row r="104" spans="1:1">
      <c r="A104" s="40" t="s">
        <v>7691</v>
      </c>
    </row>
    <row r="105" spans="1:1">
      <c r="A105" s="40" t="s">
        <v>7691</v>
      </c>
    </row>
    <row r="106" spans="1:1">
      <c r="A106" s="40" t="s">
        <v>7691</v>
      </c>
    </row>
    <row r="107" spans="1:1">
      <c r="A107" s="40" t="s">
        <v>7691</v>
      </c>
    </row>
    <row r="108" spans="1:1">
      <c r="A108" s="40" t="s">
        <v>7691</v>
      </c>
    </row>
    <row r="109" spans="1:1">
      <c r="A109" s="40" t="s">
        <v>7691</v>
      </c>
    </row>
    <row r="110" spans="1:1">
      <c r="A110" s="40" t="s">
        <v>7691</v>
      </c>
    </row>
    <row r="111" spans="1:1">
      <c r="A111" s="40" t="s">
        <v>7691</v>
      </c>
    </row>
    <row r="112" spans="1:1">
      <c r="A112" s="40" t="s">
        <v>7691</v>
      </c>
    </row>
    <row r="113" spans="1:1">
      <c r="A113" s="40" t="s">
        <v>7691</v>
      </c>
    </row>
    <row r="114" spans="1:1">
      <c r="A114" s="40" t="s">
        <v>7691</v>
      </c>
    </row>
    <row r="115" spans="1:1">
      <c r="A115" s="40" t="s">
        <v>7691</v>
      </c>
    </row>
    <row r="116" spans="1:1">
      <c r="A116" s="40" t="s">
        <v>7691</v>
      </c>
    </row>
    <row r="117" spans="1:1">
      <c r="A117" s="40" t="s">
        <v>7691</v>
      </c>
    </row>
    <row r="118" spans="1:1">
      <c r="A118" s="40" t="s">
        <v>7691</v>
      </c>
    </row>
    <row r="119" spans="1:1">
      <c r="A119" s="40" t="s">
        <v>7691</v>
      </c>
    </row>
    <row r="120" spans="1:1">
      <c r="A120" s="40" t="s">
        <v>7691</v>
      </c>
    </row>
    <row r="121" spans="1:1">
      <c r="A121" s="40" t="s">
        <v>7691</v>
      </c>
    </row>
    <row r="122" spans="1:1">
      <c r="A122" s="40" t="s">
        <v>7691</v>
      </c>
    </row>
    <row r="123" spans="1:1">
      <c r="A123" s="40" t="s">
        <v>7691</v>
      </c>
    </row>
    <row r="124" spans="1:1">
      <c r="A124" s="40" t="s">
        <v>7691</v>
      </c>
    </row>
    <row r="125" spans="1:1">
      <c r="A125" s="40" t="s">
        <v>7691</v>
      </c>
    </row>
    <row r="126" spans="1:1">
      <c r="A126" s="40" t="s">
        <v>7691</v>
      </c>
    </row>
    <row r="127" spans="1:1">
      <c r="A127" s="40" t="s">
        <v>7691</v>
      </c>
    </row>
    <row r="128" spans="1:1">
      <c r="A128" s="40" t="s">
        <v>7691</v>
      </c>
    </row>
    <row r="129" spans="1:1">
      <c r="A129" s="40" t="s">
        <v>7691</v>
      </c>
    </row>
    <row r="130" spans="1:1">
      <c r="A130" s="40" t="s">
        <v>7691</v>
      </c>
    </row>
    <row r="131" spans="1:1">
      <c r="A131" s="40" t="s">
        <v>7691</v>
      </c>
    </row>
    <row r="132" spans="1:1">
      <c r="A132" s="40" t="s">
        <v>7691</v>
      </c>
    </row>
    <row r="133" spans="1:1">
      <c r="A133" s="40" t="s">
        <v>7691</v>
      </c>
    </row>
    <row r="134" spans="1:1">
      <c r="A134" s="40" t="s">
        <v>7691</v>
      </c>
    </row>
    <row r="135" spans="1:1">
      <c r="A135" s="40" t="s">
        <v>7691</v>
      </c>
    </row>
    <row r="136" spans="1:1">
      <c r="A136" s="40" t="s">
        <v>7691</v>
      </c>
    </row>
    <row r="137" spans="1:1">
      <c r="A137" s="40" t="s">
        <v>7691</v>
      </c>
    </row>
    <row r="138" spans="1:1">
      <c r="A138" s="40" t="s">
        <v>7691</v>
      </c>
    </row>
    <row r="139" spans="1:1">
      <c r="A139" s="40" t="s">
        <v>7691</v>
      </c>
    </row>
    <row r="140" spans="1:1">
      <c r="A140" s="40" t="s">
        <v>7691</v>
      </c>
    </row>
    <row r="141" spans="1:1">
      <c r="A141" s="40" t="s">
        <v>7691</v>
      </c>
    </row>
    <row r="142" spans="1:1">
      <c r="A142" s="40" t="s">
        <v>7691</v>
      </c>
    </row>
    <row r="143" spans="1:1">
      <c r="A143" s="40" t="s">
        <v>7691</v>
      </c>
    </row>
    <row r="144" spans="1:1">
      <c r="A144" s="40" t="s">
        <v>7691</v>
      </c>
    </row>
    <row r="145" spans="1:1">
      <c r="A145" s="40" t="s">
        <v>7691</v>
      </c>
    </row>
    <row r="146" spans="1:1">
      <c r="A146" s="40" t="s">
        <v>7691</v>
      </c>
    </row>
    <row r="147" spans="1:1">
      <c r="A147" s="40" t="s">
        <v>7691</v>
      </c>
    </row>
    <row r="148" spans="1:1">
      <c r="A148" s="40" t="s">
        <v>7691</v>
      </c>
    </row>
    <row r="149" spans="1:1">
      <c r="A149" s="40" t="s">
        <v>7691</v>
      </c>
    </row>
    <row r="150" spans="1:1">
      <c r="A150" s="40" t="s">
        <v>7691</v>
      </c>
    </row>
    <row r="151" spans="1:1">
      <c r="A151" s="40" t="s">
        <v>7691</v>
      </c>
    </row>
    <row r="152" spans="1:1">
      <c r="A152" s="40" t="s">
        <v>7691</v>
      </c>
    </row>
    <row r="153" spans="1:1">
      <c r="A153" s="40" t="s">
        <v>7691</v>
      </c>
    </row>
    <row r="154" spans="1:1">
      <c r="A154" s="40" t="s">
        <v>7691</v>
      </c>
    </row>
    <row r="155" spans="1:1">
      <c r="A155" s="40" t="s">
        <v>7691</v>
      </c>
    </row>
    <row r="156" spans="1:1">
      <c r="A156" s="40" t="s">
        <v>7691</v>
      </c>
    </row>
    <row r="157" spans="1:1">
      <c r="A157" s="40" t="s">
        <v>7691</v>
      </c>
    </row>
    <row r="158" spans="1:1">
      <c r="A158" s="40" t="s">
        <v>7691</v>
      </c>
    </row>
    <row r="159" spans="1:1">
      <c r="A159" s="40" t="s">
        <v>7691</v>
      </c>
    </row>
    <row r="160" spans="1:1">
      <c r="A160" s="40" t="s">
        <v>7691</v>
      </c>
    </row>
    <row r="161" spans="1:1">
      <c r="A161" s="40" t="s">
        <v>7691</v>
      </c>
    </row>
    <row r="162" spans="1:1">
      <c r="A162" s="40" t="s">
        <v>7691</v>
      </c>
    </row>
    <row r="163" spans="1:1">
      <c r="A163" s="40" t="s">
        <v>7691</v>
      </c>
    </row>
    <row r="164" spans="1:1">
      <c r="A164" s="40" t="s">
        <v>7691</v>
      </c>
    </row>
    <row r="165" spans="1:1">
      <c r="A165" s="40" t="s">
        <v>7691</v>
      </c>
    </row>
    <row r="166" spans="1:1">
      <c r="A166" s="40" t="s">
        <v>7691</v>
      </c>
    </row>
    <row r="167" spans="1:1">
      <c r="A167" s="40" t="s">
        <v>7691</v>
      </c>
    </row>
    <row r="168" spans="1:1">
      <c r="A168" s="40" t="s">
        <v>7691</v>
      </c>
    </row>
    <row r="169" spans="1:1">
      <c r="A169" s="40" t="s">
        <v>7691</v>
      </c>
    </row>
    <row r="170" spans="1:1">
      <c r="A170" s="40" t="s">
        <v>7691</v>
      </c>
    </row>
    <row r="171" spans="1:1">
      <c r="A171" s="40" t="s">
        <v>7691</v>
      </c>
    </row>
    <row r="172" spans="1:1">
      <c r="A172" s="40" t="s">
        <v>7691</v>
      </c>
    </row>
    <row r="173" spans="1:1">
      <c r="A173" s="40" t="s">
        <v>7691</v>
      </c>
    </row>
    <row r="174" spans="1:1">
      <c r="A174" s="40" t="s">
        <v>7691</v>
      </c>
    </row>
    <row r="175" spans="1:1">
      <c r="A175" s="40" t="s">
        <v>7691</v>
      </c>
    </row>
    <row r="176" spans="1:1">
      <c r="A176" s="40" t="s">
        <v>7691</v>
      </c>
    </row>
    <row r="177" spans="1:1">
      <c r="A177" s="40" t="s">
        <v>7691</v>
      </c>
    </row>
    <row r="178" spans="1:1">
      <c r="A178" s="40" t="s">
        <v>7691</v>
      </c>
    </row>
    <row r="179" spans="1:1">
      <c r="A179" s="40" t="s">
        <v>7691</v>
      </c>
    </row>
    <row r="180" spans="1:1">
      <c r="A180" s="40" t="s">
        <v>7691</v>
      </c>
    </row>
    <row r="181" spans="1:1">
      <c r="A181" s="40" t="s">
        <v>7691</v>
      </c>
    </row>
    <row r="182" spans="1:1">
      <c r="A182" s="40" t="s">
        <v>7691</v>
      </c>
    </row>
    <row r="183" spans="1:1">
      <c r="A183" s="40" t="s">
        <v>7691</v>
      </c>
    </row>
    <row r="184" spans="1:1">
      <c r="A184" s="40" t="s">
        <v>7691</v>
      </c>
    </row>
    <row r="185" spans="1:1">
      <c r="A185" s="40" t="s">
        <v>7691</v>
      </c>
    </row>
    <row r="186" spans="1:1">
      <c r="A186" s="40" t="s">
        <v>7691</v>
      </c>
    </row>
    <row r="187" spans="1:1">
      <c r="A187" s="40" t="s">
        <v>7691</v>
      </c>
    </row>
    <row r="188" spans="1:1">
      <c r="A188" s="40" t="s">
        <v>7691</v>
      </c>
    </row>
    <row r="189" spans="1:1">
      <c r="A189" s="40" t="s">
        <v>7691</v>
      </c>
    </row>
    <row r="190" spans="1:1">
      <c r="A190" s="40" t="s">
        <v>7691</v>
      </c>
    </row>
    <row r="191" spans="1:1">
      <c r="A191" s="40" t="s">
        <v>7691</v>
      </c>
    </row>
    <row r="192" spans="1:1">
      <c r="A192" s="40" t="s">
        <v>7691</v>
      </c>
    </row>
    <row r="193" spans="1:1">
      <c r="A193" s="40" t="s">
        <v>7691</v>
      </c>
    </row>
    <row r="194" spans="1:1">
      <c r="A194" s="40" t="s">
        <v>7691</v>
      </c>
    </row>
    <row r="195" spans="1:1">
      <c r="A195" s="40" t="s">
        <v>7691</v>
      </c>
    </row>
    <row r="196" spans="1:1">
      <c r="A196" s="40" t="s">
        <v>7691</v>
      </c>
    </row>
    <row r="197" spans="1:1">
      <c r="A197" s="40" t="s">
        <v>7691</v>
      </c>
    </row>
    <row r="198" spans="1:1">
      <c r="A198" s="40" t="s">
        <v>7691</v>
      </c>
    </row>
    <row r="199" spans="1:1">
      <c r="A199" s="40" t="s">
        <v>7691</v>
      </c>
    </row>
    <row r="200" spans="1:1">
      <c r="A200" s="40" t="s">
        <v>7691</v>
      </c>
    </row>
    <row r="201" spans="1:1">
      <c r="A201" s="40" t="s">
        <v>7691</v>
      </c>
    </row>
    <row r="202" spans="1:1">
      <c r="A202" s="40" t="s">
        <v>7691</v>
      </c>
    </row>
    <row r="203" spans="1:1">
      <c r="A203" s="40" t="s">
        <v>7691</v>
      </c>
    </row>
    <row r="204" spans="1:1">
      <c r="A204" s="40" t="s">
        <v>7691</v>
      </c>
    </row>
    <row r="205" spans="1:1">
      <c r="A205" s="40" t="s">
        <v>7691</v>
      </c>
    </row>
    <row r="206" spans="1:1">
      <c r="A206" s="40" t="s">
        <v>7691</v>
      </c>
    </row>
    <row r="207" spans="1:1">
      <c r="A207" s="40" t="s">
        <v>7691</v>
      </c>
    </row>
    <row r="208" spans="1:1">
      <c r="A208" s="40" t="s">
        <v>7691</v>
      </c>
    </row>
    <row r="209" spans="1:1">
      <c r="A209" s="40" t="s">
        <v>7691</v>
      </c>
    </row>
    <row r="210" spans="1:1">
      <c r="A210" s="40" t="s">
        <v>7691</v>
      </c>
    </row>
    <row r="211" spans="1:1">
      <c r="A211" s="40" t="s">
        <v>7691</v>
      </c>
    </row>
    <row r="212" spans="1:1">
      <c r="A212" s="40" t="s">
        <v>7691</v>
      </c>
    </row>
    <row r="213" spans="1:1">
      <c r="A213" s="40" t="s">
        <v>7691</v>
      </c>
    </row>
    <row r="214" spans="1:1">
      <c r="A214" s="40" t="s">
        <v>7691</v>
      </c>
    </row>
    <row r="215" spans="1:1">
      <c r="A215" s="40" t="s">
        <v>7691</v>
      </c>
    </row>
    <row r="216" spans="1:1">
      <c r="A216" s="40" t="s">
        <v>7691</v>
      </c>
    </row>
    <row r="217" spans="1:1">
      <c r="A217" s="40" t="s">
        <v>7691</v>
      </c>
    </row>
    <row r="218" spans="1:1">
      <c r="A218" s="40" t="s">
        <v>7691</v>
      </c>
    </row>
    <row r="219" spans="1:1">
      <c r="A219" s="40" t="s">
        <v>7691</v>
      </c>
    </row>
    <row r="220" spans="1:1">
      <c r="A220" s="40" t="s">
        <v>7691</v>
      </c>
    </row>
    <row r="221" spans="1:1">
      <c r="A221" s="40" t="s">
        <v>7691</v>
      </c>
    </row>
    <row r="222" spans="1:1">
      <c r="A222" s="40" t="s">
        <v>7691</v>
      </c>
    </row>
    <row r="223" spans="1:1">
      <c r="A223" s="40" t="s">
        <v>7691</v>
      </c>
    </row>
    <row r="224" spans="1:1">
      <c r="A224" s="40" t="s">
        <v>7691</v>
      </c>
    </row>
    <row r="225" spans="1:1">
      <c r="A225" s="40" t="s">
        <v>7691</v>
      </c>
    </row>
    <row r="226" spans="1:1">
      <c r="A226" s="40" t="s">
        <v>7691</v>
      </c>
    </row>
    <row r="227" spans="1:1">
      <c r="A227" s="40" t="s">
        <v>7691</v>
      </c>
    </row>
    <row r="228" spans="1:1">
      <c r="A228" s="40" t="s">
        <v>7691</v>
      </c>
    </row>
    <row r="229" spans="1:1">
      <c r="A229" s="40" t="s">
        <v>7691</v>
      </c>
    </row>
    <row r="230" spans="1:1">
      <c r="A230" s="40" t="s">
        <v>7691</v>
      </c>
    </row>
    <row r="231" spans="1:1">
      <c r="A231" s="40" t="s">
        <v>7691</v>
      </c>
    </row>
    <row r="232" spans="1:1">
      <c r="A232" s="40" t="s">
        <v>7691</v>
      </c>
    </row>
    <row r="233" spans="1:1">
      <c r="A233" s="40" t="s">
        <v>7691</v>
      </c>
    </row>
    <row r="234" spans="1:1">
      <c r="A234" s="40" t="s">
        <v>7691</v>
      </c>
    </row>
    <row r="235" spans="1:1">
      <c r="A235" s="40" t="s">
        <v>7691</v>
      </c>
    </row>
    <row r="236" spans="1:1">
      <c r="A236" s="40" t="s">
        <v>7691</v>
      </c>
    </row>
    <row r="237" spans="1:1">
      <c r="A237" s="40" t="s">
        <v>7691</v>
      </c>
    </row>
    <row r="238" spans="1:1">
      <c r="A238" s="40" t="s">
        <v>7691</v>
      </c>
    </row>
    <row r="239" spans="1:1">
      <c r="A239" s="40" t="s">
        <v>7691</v>
      </c>
    </row>
    <row r="240" spans="1:1">
      <c r="A240" s="40" t="s">
        <v>7691</v>
      </c>
    </row>
    <row r="241" spans="1:1">
      <c r="A241" s="40" t="s">
        <v>7691</v>
      </c>
    </row>
    <row r="242" spans="1:1">
      <c r="A242" s="40" t="s">
        <v>7691</v>
      </c>
    </row>
    <row r="243" spans="1:1">
      <c r="A243" s="40" t="s">
        <v>7691</v>
      </c>
    </row>
    <row r="244" spans="1:1">
      <c r="A244" s="40" t="s">
        <v>7691</v>
      </c>
    </row>
    <row r="245" spans="1:1">
      <c r="A245" s="40" t="s">
        <v>7691</v>
      </c>
    </row>
    <row r="246" spans="1:1">
      <c r="A246" s="40" t="s">
        <v>7691</v>
      </c>
    </row>
    <row r="247" spans="1:1">
      <c r="A247" s="40" t="s">
        <v>7691</v>
      </c>
    </row>
    <row r="248" spans="1:1">
      <c r="A248" s="40" t="s">
        <v>7691</v>
      </c>
    </row>
    <row r="249" spans="1:1">
      <c r="A249" s="40" t="s">
        <v>7691</v>
      </c>
    </row>
    <row r="250" spans="1:1">
      <c r="A250" s="40" t="s">
        <v>7691</v>
      </c>
    </row>
    <row r="251" spans="1:1">
      <c r="A251" s="40" t="s">
        <v>7691</v>
      </c>
    </row>
    <row r="252" spans="1:1">
      <c r="A252" s="40" t="s">
        <v>7691</v>
      </c>
    </row>
    <row r="253" spans="1:1">
      <c r="A253" s="40" t="s">
        <v>7691</v>
      </c>
    </row>
    <row r="254" spans="1:1">
      <c r="A254" s="40" t="s">
        <v>7691</v>
      </c>
    </row>
    <row r="255" spans="1:1">
      <c r="A255" s="40" t="s">
        <v>7691</v>
      </c>
    </row>
    <row r="256" spans="1:1">
      <c r="A256" s="40" t="s">
        <v>7691</v>
      </c>
    </row>
    <row r="257" spans="1:1">
      <c r="A257" s="40" t="s">
        <v>7691</v>
      </c>
    </row>
    <row r="258" spans="1:1">
      <c r="A258" s="40" t="s">
        <v>7691</v>
      </c>
    </row>
    <row r="259" spans="1:1">
      <c r="A259" s="40" t="s">
        <v>7691</v>
      </c>
    </row>
    <row r="260" spans="1:1">
      <c r="A260" s="40" t="s">
        <v>7691</v>
      </c>
    </row>
    <row r="261" spans="1:1">
      <c r="A261" s="40" t="s">
        <v>7691</v>
      </c>
    </row>
    <row r="262" spans="1:1">
      <c r="A262" s="40" t="s">
        <v>7691</v>
      </c>
    </row>
    <row r="263" spans="1:1">
      <c r="A263" s="40" t="s">
        <v>7691</v>
      </c>
    </row>
    <row r="264" spans="1:1">
      <c r="A264" s="40" t="s">
        <v>7691</v>
      </c>
    </row>
    <row r="265" spans="1:1">
      <c r="A265" s="40" t="s">
        <v>7691</v>
      </c>
    </row>
    <row r="266" spans="1:1">
      <c r="A266" s="40" t="s">
        <v>7691</v>
      </c>
    </row>
    <row r="267" spans="1:1">
      <c r="A267" s="40" t="s">
        <v>7691</v>
      </c>
    </row>
    <row r="268" spans="1:1">
      <c r="A268" s="40" t="s">
        <v>7691</v>
      </c>
    </row>
    <row r="269" spans="1:1">
      <c r="A269" s="40" t="s">
        <v>7691</v>
      </c>
    </row>
    <row r="270" spans="1:1">
      <c r="A270" s="40" t="s">
        <v>7691</v>
      </c>
    </row>
    <row r="271" spans="1:1">
      <c r="A271" s="40" t="s">
        <v>7691</v>
      </c>
    </row>
    <row r="272" spans="1:1">
      <c r="A272" s="40" t="s">
        <v>7691</v>
      </c>
    </row>
    <row r="273" spans="1:1">
      <c r="A273" s="40" t="s">
        <v>7691</v>
      </c>
    </row>
    <row r="274" spans="1:1">
      <c r="A274" s="40" t="s">
        <v>7691</v>
      </c>
    </row>
    <row r="275" spans="1:1">
      <c r="A275" s="40" t="s">
        <v>7691</v>
      </c>
    </row>
    <row r="276" spans="1:1">
      <c r="A276" s="40" t="s">
        <v>7691</v>
      </c>
    </row>
    <row r="277" spans="1:1">
      <c r="A277" s="40" t="s">
        <v>7691</v>
      </c>
    </row>
    <row r="278" spans="1:1">
      <c r="A278" s="40" t="s">
        <v>7691</v>
      </c>
    </row>
    <row r="279" spans="1:1">
      <c r="A279" s="40" t="s">
        <v>7691</v>
      </c>
    </row>
    <row r="280" spans="1:1">
      <c r="A280" s="40" t="s">
        <v>7691</v>
      </c>
    </row>
    <row r="281" spans="1:1">
      <c r="A281" s="40" t="s">
        <v>7691</v>
      </c>
    </row>
    <row r="282" spans="1:1">
      <c r="A282" s="40" t="s">
        <v>7691</v>
      </c>
    </row>
    <row r="283" spans="1:1">
      <c r="A283" s="40" t="s">
        <v>7691</v>
      </c>
    </row>
    <row r="284" spans="1:1">
      <c r="A284" s="40" t="s">
        <v>7691</v>
      </c>
    </row>
    <row r="285" spans="1:1">
      <c r="A285" s="40" t="s">
        <v>7691</v>
      </c>
    </row>
    <row r="286" spans="1:1">
      <c r="A286" s="40" t="s">
        <v>7691</v>
      </c>
    </row>
    <row r="287" spans="1:1">
      <c r="A287" s="40" t="s">
        <v>7691</v>
      </c>
    </row>
    <row r="288" spans="1:1">
      <c r="A288" s="40" t="s">
        <v>7691</v>
      </c>
    </row>
    <row r="289" spans="1:1">
      <c r="A289" s="40" t="s">
        <v>7691</v>
      </c>
    </row>
    <row r="290" spans="1:1">
      <c r="A290" s="40" t="s">
        <v>7691</v>
      </c>
    </row>
    <row r="291" spans="1:1">
      <c r="A291" s="40" t="s">
        <v>7691</v>
      </c>
    </row>
    <row r="292" spans="1:1">
      <c r="A292" s="40" t="s">
        <v>7691</v>
      </c>
    </row>
    <row r="293" spans="1:1">
      <c r="A293" s="40" t="s">
        <v>7691</v>
      </c>
    </row>
    <row r="294" spans="1:1">
      <c r="A294" s="40" t="s">
        <v>7691</v>
      </c>
    </row>
    <row r="295" spans="1:1">
      <c r="A295" s="40" t="s">
        <v>7691</v>
      </c>
    </row>
    <row r="296" spans="1:1">
      <c r="A296" s="40" t="s">
        <v>7691</v>
      </c>
    </row>
    <row r="297" spans="1:1">
      <c r="A297" s="40" t="s">
        <v>7691</v>
      </c>
    </row>
    <row r="298" spans="1:1">
      <c r="A298" s="40" t="s">
        <v>7691</v>
      </c>
    </row>
    <row r="299" spans="1:1">
      <c r="A299" s="40" t="s">
        <v>7691</v>
      </c>
    </row>
    <row r="300" spans="1:1">
      <c r="A300" s="40" t="s">
        <v>7691</v>
      </c>
    </row>
    <row r="301" spans="1:1">
      <c r="A301" s="40" t="s">
        <v>7691</v>
      </c>
    </row>
    <row r="302" spans="1:1">
      <c r="A302" s="40" t="s">
        <v>7691</v>
      </c>
    </row>
    <row r="303" spans="1:1">
      <c r="A303" s="40" t="s">
        <v>7691</v>
      </c>
    </row>
    <row r="304" spans="1:1">
      <c r="A304" s="40" t="s">
        <v>7691</v>
      </c>
    </row>
    <row r="305" spans="1:1">
      <c r="A305" s="40" t="s">
        <v>7691</v>
      </c>
    </row>
    <row r="306" spans="1:1">
      <c r="A306" s="40" t="s">
        <v>7691</v>
      </c>
    </row>
    <row r="307" spans="1:1">
      <c r="A307" s="40" t="s">
        <v>7691</v>
      </c>
    </row>
    <row r="308" spans="1:1">
      <c r="A308" s="40" t="s">
        <v>7691</v>
      </c>
    </row>
    <row r="309" spans="1:1">
      <c r="A309" s="40" t="s">
        <v>7691</v>
      </c>
    </row>
    <row r="310" spans="1:1">
      <c r="A310" s="40" t="s">
        <v>7691</v>
      </c>
    </row>
    <row r="311" spans="1:1">
      <c r="A311" s="40" t="s">
        <v>7691</v>
      </c>
    </row>
    <row r="312" spans="1:1">
      <c r="A312" s="40" t="s">
        <v>7691</v>
      </c>
    </row>
    <row r="313" spans="1:1">
      <c r="A313" s="40" t="s">
        <v>7691</v>
      </c>
    </row>
    <row r="314" spans="1:1">
      <c r="A314" s="40" t="s">
        <v>7691</v>
      </c>
    </row>
    <row r="315" spans="1:1">
      <c r="A315" s="40" t="s">
        <v>7691</v>
      </c>
    </row>
    <row r="316" spans="1:1">
      <c r="A316" s="40" t="s">
        <v>7691</v>
      </c>
    </row>
    <row r="317" spans="1:1">
      <c r="A317" s="40" t="s">
        <v>7691</v>
      </c>
    </row>
    <row r="318" spans="1:1">
      <c r="A318" s="40" t="s">
        <v>7691</v>
      </c>
    </row>
    <row r="319" spans="1:1">
      <c r="A319" s="40" t="s">
        <v>7691</v>
      </c>
    </row>
    <row r="320" spans="1:1">
      <c r="A320" s="40" t="s">
        <v>7691</v>
      </c>
    </row>
    <row r="321" spans="1:1">
      <c r="A321" s="40" t="s">
        <v>7691</v>
      </c>
    </row>
    <row r="322" spans="1:1">
      <c r="A322" s="40" t="s">
        <v>7691</v>
      </c>
    </row>
    <row r="323" spans="1:1">
      <c r="A323" s="40" t="s">
        <v>7691</v>
      </c>
    </row>
    <row r="324" spans="1:1">
      <c r="A324" s="40" t="s">
        <v>7691</v>
      </c>
    </row>
    <row r="325" spans="1:1">
      <c r="A325" s="40" t="s">
        <v>7691</v>
      </c>
    </row>
    <row r="326" spans="1:1">
      <c r="A326" s="40" t="s">
        <v>7691</v>
      </c>
    </row>
    <row r="327" spans="1:1">
      <c r="A327" s="40" t="s">
        <v>7691</v>
      </c>
    </row>
    <row r="328" spans="1:1">
      <c r="A328" s="40" t="s">
        <v>7691</v>
      </c>
    </row>
    <row r="329" spans="1:1">
      <c r="A329" s="40" t="s">
        <v>7691</v>
      </c>
    </row>
    <row r="330" spans="1:1">
      <c r="A330" s="40" t="s">
        <v>7691</v>
      </c>
    </row>
    <row r="331" spans="1:1">
      <c r="A331" s="40" t="s">
        <v>7691</v>
      </c>
    </row>
    <row r="332" spans="1:1">
      <c r="A332" s="40" t="s">
        <v>7691</v>
      </c>
    </row>
    <row r="333" spans="1:1">
      <c r="A333" s="40" t="s">
        <v>7691</v>
      </c>
    </row>
    <row r="334" spans="1:1">
      <c r="A334" s="40" t="s">
        <v>7691</v>
      </c>
    </row>
    <row r="335" spans="1:1">
      <c r="A335" s="40" t="s">
        <v>7691</v>
      </c>
    </row>
    <row r="336" spans="1:1">
      <c r="A336" s="40" t="s">
        <v>7691</v>
      </c>
    </row>
    <row r="337" spans="1:1">
      <c r="A337" s="40" t="s">
        <v>7691</v>
      </c>
    </row>
    <row r="338" spans="1:1">
      <c r="A338" s="40" t="s">
        <v>7691</v>
      </c>
    </row>
    <row r="339" spans="1:1">
      <c r="A339" s="40" t="s">
        <v>7691</v>
      </c>
    </row>
    <row r="340" spans="1:1">
      <c r="A340" s="40" t="s">
        <v>7691</v>
      </c>
    </row>
    <row r="341" spans="1:1">
      <c r="A341" s="40" t="s">
        <v>7691</v>
      </c>
    </row>
    <row r="342" spans="1:1">
      <c r="A342" s="40" t="s">
        <v>7691</v>
      </c>
    </row>
    <row r="343" spans="1:1">
      <c r="A343" s="40" t="s">
        <v>7691</v>
      </c>
    </row>
    <row r="344" spans="1:1">
      <c r="A344" s="40" t="s">
        <v>7691</v>
      </c>
    </row>
    <row r="345" spans="1:1">
      <c r="A345" s="40" t="s">
        <v>7691</v>
      </c>
    </row>
    <row r="346" spans="1:1">
      <c r="A346" s="40" t="s">
        <v>7691</v>
      </c>
    </row>
    <row r="347" spans="1:1">
      <c r="A347" s="40" t="s">
        <v>7691</v>
      </c>
    </row>
    <row r="348" spans="1:1">
      <c r="A348" s="40" t="s">
        <v>7691</v>
      </c>
    </row>
    <row r="349" spans="1:1">
      <c r="A349" s="40" t="s">
        <v>7691</v>
      </c>
    </row>
    <row r="350" spans="1:1">
      <c r="A350" s="40" t="s">
        <v>7691</v>
      </c>
    </row>
    <row r="351" spans="1:1">
      <c r="A351" s="40" t="s">
        <v>7691</v>
      </c>
    </row>
    <row r="352" spans="1:1">
      <c r="A352" s="40" t="s">
        <v>7691</v>
      </c>
    </row>
    <row r="353" spans="1:1">
      <c r="A353" s="40" t="s">
        <v>7691</v>
      </c>
    </row>
    <row r="354" spans="1:1">
      <c r="A354" s="40" t="s">
        <v>7691</v>
      </c>
    </row>
    <row r="355" spans="1:1">
      <c r="A355" s="40" t="s">
        <v>7691</v>
      </c>
    </row>
    <row r="356" spans="1:1">
      <c r="A356" s="40" t="s">
        <v>7691</v>
      </c>
    </row>
    <row r="357" spans="1:1">
      <c r="A357" s="40" t="s">
        <v>7691</v>
      </c>
    </row>
    <row r="358" spans="1:1">
      <c r="A358" s="40" t="s">
        <v>7691</v>
      </c>
    </row>
    <row r="359" spans="1:1">
      <c r="A359" s="40" t="s">
        <v>7691</v>
      </c>
    </row>
    <row r="360" spans="1:1">
      <c r="A360" s="40" t="s">
        <v>7691</v>
      </c>
    </row>
    <row r="361" spans="1:1">
      <c r="A361" s="40" t="s">
        <v>7691</v>
      </c>
    </row>
    <row r="362" spans="1:1">
      <c r="A362" s="40" t="s">
        <v>7691</v>
      </c>
    </row>
    <row r="363" spans="1:1">
      <c r="A363" s="40" t="s">
        <v>7691</v>
      </c>
    </row>
    <row r="364" spans="1:1">
      <c r="A364" s="40" t="s">
        <v>7691</v>
      </c>
    </row>
    <row r="365" spans="1:1">
      <c r="A365" s="40" t="s">
        <v>7691</v>
      </c>
    </row>
    <row r="366" spans="1:1">
      <c r="A366" s="40" t="s">
        <v>7691</v>
      </c>
    </row>
    <row r="367" spans="1:1">
      <c r="A367" s="40" t="s">
        <v>7691</v>
      </c>
    </row>
    <row r="368" spans="1:1">
      <c r="A368" s="40" t="s">
        <v>7691</v>
      </c>
    </row>
    <row r="369" spans="1:1">
      <c r="A369" s="40" t="s">
        <v>7691</v>
      </c>
    </row>
    <row r="370" spans="1:1">
      <c r="A370" s="40" t="s">
        <v>7691</v>
      </c>
    </row>
    <row r="371" spans="1:1">
      <c r="A371" s="40" t="s">
        <v>7691</v>
      </c>
    </row>
    <row r="372" spans="1:1">
      <c r="A372" s="40" t="s">
        <v>7691</v>
      </c>
    </row>
    <row r="373" spans="1:1">
      <c r="A373" s="40" t="s">
        <v>7691</v>
      </c>
    </row>
    <row r="374" spans="1:1">
      <c r="A374" s="40" t="s">
        <v>7691</v>
      </c>
    </row>
    <row r="375" spans="1:1">
      <c r="A375" s="40" t="s">
        <v>7691</v>
      </c>
    </row>
    <row r="376" spans="1:1">
      <c r="A376" s="40" t="s">
        <v>7691</v>
      </c>
    </row>
    <row r="377" spans="1:1">
      <c r="A377" s="40" t="s">
        <v>7691</v>
      </c>
    </row>
    <row r="378" spans="1:1">
      <c r="A378" s="40" t="s">
        <v>7691</v>
      </c>
    </row>
    <row r="379" spans="1:1">
      <c r="A379" s="40" t="s">
        <v>7691</v>
      </c>
    </row>
    <row r="380" spans="1:1">
      <c r="A380" s="40" t="s">
        <v>7691</v>
      </c>
    </row>
    <row r="381" spans="1:1">
      <c r="A381" s="40" t="s">
        <v>7691</v>
      </c>
    </row>
    <row r="382" spans="1:1">
      <c r="A382" s="40" t="s">
        <v>7691</v>
      </c>
    </row>
    <row r="383" spans="1:1">
      <c r="A383" s="40" t="s">
        <v>7691</v>
      </c>
    </row>
    <row r="384" spans="1:1">
      <c r="A384" s="40" t="s">
        <v>7691</v>
      </c>
    </row>
    <row r="385" spans="1:1">
      <c r="A385" s="40" t="s">
        <v>7691</v>
      </c>
    </row>
    <row r="386" spans="1:1">
      <c r="A386" s="40" t="s">
        <v>7691</v>
      </c>
    </row>
    <row r="387" spans="1:1">
      <c r="A387" s="40" t="s">
        <v>7691</v>
      </c>
    </row>
    <row r="388" spans="1:1">
      <c r="A388" s="40" t="s">
        <v>7691</v>
      </c>
    </row>
    <row r="389" spans="1:1">
      <c r="A389" s="40" t="s">
        <v>7691</v>
      </c>
    </row>
    <row r="390" spans="1:1">
      <c r="A390" s="40" t="s">
        <v>7691</v>
      </c>
    </row>
    <row r="391" spans="1:1">
      <c r="A391" s="40" t="s">
        <v>7691</v>
      </c>
    </row>
    <row r="392" spans="1:1">
      <c r="A392" s="40" t="s">
        <v>7691</v>
      </c>
    </row>
    <row r="393" spans="1:1">
      <c r="A393" s="40" t="s">
        <v>7691</v>
      </c>
    </row>
    <row r="394" spans="1:1">
      <c r="A394" s="40" t="s">
        <v>7691</v>
      </c>
    </row>
    <row r="395" spans="1:1">
      <c r="A395" s="40" t="s">
        <v>7691</v>
      </c>
    </row>
    <row r="396" spans="1:1">
      <c r="A396" s="40" t="s">
        <v>7691</v>
      </c>
    </row>
    <row r="397" spans="1:1">
      <c r="A397" s="40" t="s">
        <v>7691</v>
      </c>
    </row>
    <row r="398" spans="1:1">
      <c r="A398" s="40" t="s">
        <v>7691</v>
      </c>
    </row>
    <row r="399" spans="1:1">
      <c r="A399" s="40" t="s">
        <v>7691</v>
      </c>
    </row>
    <row r="400" spans="1:1">
      <c r="A400" s="40" t="s">
        <v>7691</v>
      </c>
    </row>
    <row r="401" spans="1:1">
      <c r="A401" s="40" t="s">
        <v>7691</v>
      </c>
    </row>
    <row r="402" spans="1:1">
      <c r="A402" s="40" t="s">
        <v>7691</v>
      </c>
    </row>
    <row r="403" spans="1:1">
      <c r="A403" s="40" t="s">
        <v>7691</v>
      </c>
    </row>
    <row r="404" spans="1:1">
      <c r="A404" s="40" t="s">
        <v>7691</v>
      </c>
    </row>
    <row r="405" spans="1:1">
      <c r="A405" s="40" t="s">
        <v>7691</v>
      </c>
    </row>
    <row r="406" spans="1:1">
      <c r="A406" s="40" t="s">
        <v>7691</v>
      </c>
    </row>
    <row r="407" spans="1:1">
      <c r="A407" s="40" t="s">
        <v>7691</v>
      </c>
    </row>
    <row r="408" spans="1:1">
      <c r="A408" s="40" t="s">
        <v>7691</v>
      </c>
    </row>
    <row r="409" spans="1:1">
      <c r="A409" s="40" t="s">
        <v>7691</v>
      </c>
    </row>
    <row r="410" spans="1:1">
      <c r="A410" s="40" t="s">
        <v>7691</v>
      </c>
    </row>
    <row r="411" spans="1:1">
      <c r="A411" s="40" t="s">
        <v>7691</v>
      </c>
    </row>
    <row r="412" spans="1:1">
      <c r="A412" s="40" t="s">
        <v>7691</v>
      </c>
    </row>
    <row r="413" spans="1:1">
      <c r="A413" s="40" t="s">
        <v>7691</v>
      </c>
    </row>
    <row r="414" spans="1:1">
      <c r="A414" s="40" t="s">
        <v>7691</v>
      </c>
    </row>
    <row r="415" spans="1:1">
      <c r="A415" s="40" t="s">
        <v>7691</v>
      </c>
    </row>
    <row r="416" spans="1:1">
      <c r="A416" s="40" t="s">
        <v>7691</v>
      </c>
    </row>
    <row r="417" spans="1:1">
      <c r="A417" s="40" t="s">
        <v>7691</v>
      </c>
    </row>
    <row r="418" spans="1:1">
      <c r="A418" s="40" t="s">
        <v>7691</v>
      </c>
    </row>
    <row r="419" spans="1:1">
      <c r="A419" s="40" t="s">
        <v>7691</v>
      </c>
    </row>
    <row r="420" spans="1:1">
      <c r="A420" s="40" t="s">
        <v>7691</v>
      </c>
    </row>
    <row r="421" spans="1:1">
      <c r="A421" s="40" t="s">
        <v>7691</v>
      </c>
    </row>
    <row r="422" spans="1:1">
      <c r="A422" s="40" t="s">
        <v>7691</v>
      </c>
    </row>
    <row r="423" spans="1:1">
      <c r="A423" s="40" t="s">
        <v>7691</v>
      </c>
    </row>
    <row r="424" spans="1:1">
      <c r="A424" s="40" t="s">
        <v>7691</v>
      </c>
    </row>
    <row r="425" spans="1:1">
      <c r="A425" s="40" t="s">
        <v>7691</v>
      </c>
    </row>
    <row r="426" spans="1:1">
      <c r="A426" s="40" t="s">
        <v>7691</v>
      </c>
    </row>
    <row r="427" spans="1:1">
      <c r="A427" s="40" t="s">
        <v>7691</v>
      </c>
    </row>
    <row r="428" spans="1:1">
      <c r="A428" s="40" t="s">
        <v>7691</v>
      </c>
    </row>
    <row r="429" spans="1:1">
      <c r="A429" s="40" t="s">
        <v>7691</v>
      </c>
    </row>
    <row r="430" spans="1:1">
      <c r="A430" s="40" t="s">
        <v>7691</v>
      </c>
    </row>
    <row r="431" spans="1:1">
      <c r="A431" s="40" t="s">
        <v>7691</v>
      </c>
    </row>
    <row r="432" spans="1:1">
      <c r="A432" s="40" t="s">
        <v>7691</v>
      </c>
    </row>
    <row r="433" spans="1:1">
      <c r="A433" s="40" t="s">
        <v>7691</v>
      </c>
    </row>
    <row r="434" spans="1:1">
      <c r="A434" s="40" t="s">
        <v>7691</v>
      </c>
    </row>
    <row r="435" spans="1:1">
      <c r="A435" s="40" t="s">
        <v>7691</v>
      </c>
    </row>
    <row r="436" spans="1:1">
      <c r="A436" s="40" t="s">
        <v>7691</v>
      </c>
    </row>
    <row r="437" spans="1:1">
      <c r="A437" s="40" t="s">
        <v>7691</v>
      </c>
    </row>
    <row r="438" spans="1:1">
      <c r="A438" s="40" t="s">
        <v>7691</v>
      </c>
    </row>
    <row r="439" spans="1:1">
      <c r="A439" s="40" t="s">
        <v>7691</v>
      </c>
    </row>
    <row r="440" spans="1:1">
      <c r="A440" s="40" t="s">
        <v>7691</v>
      </c>
    </row>
    <row r="441" spans="1:1">
      <c r="A441" s="40" t="s">
        <v>7691</v>
      </c>
    </row>
    <row r="442" spans="1:1">
      <c r="A442" s="40" t="s">
        <v>7691</v>
      </c>
    </row>
    <row r="443" spans="1:1">
      <c r="A443" s="40" t="s">
        <v>7691</v>
      </c>
    </row>
    <row r="444" spans="1:1">
      <c r="A444" s="40" t="s">
        <v>7691</v>
      </c>
    </row>
    <row r="445" spans="1:1">
      <c r="A445" s="40" t="s">
        <v>7691</v>
      </c>
    </row>
    <row r="446" spans="1:1">
      <c r="A446" s="40" t="s">
        <v>7691</v>
      </c>
    </row>
    <row r="447" spans="1:1">
      <c r="A447" s="40" t="s">
        <v>7691</v>
      </c>
    </row>
    <row r="448" spans="1:1">
      <c r="A448" s="40" t="s">
        <v>7691</v>
      </c>
    </row>
    <row r="449" spans="1:1">
      <c r="A449" s="40" t="s">
        <v>7691</v>
      </c>
    </row>
    <row r="450" spans="1:1">
      <c r="A450" s="40" t="s">
        <v>7691</v>
      </c>
    </row>
    <row r="451" spans="1:1">
      <c r="A451" s="40" t="s">
        <v>7691</v>
      </c>
    </row>
    <row r="452" spans="1:1">
      <c r="A452" s="40" t="s">
        <v>7691</v>
      </c>
    </row>
    <row r="453" spans="1:1">
      <c r="A453" s="40" t="s">
        <v>7691</v>
      </c>
    </row>
    <row r="454" spans="1:1">
      <c r="A454" s="40" t="s">
        <v>7691</v>
      </c>
    </row>
    <row r="455" spans="1:1">
      <c r="A455" s="40" t="s">
        <v>7691</v>
      </c>
    </row>
    <row r="456" spans="1:1">
      <c r="A456" s="40" t="s">
        <v>7691</v>
      </c>
    </row>
    <row r="457" spans="1:1">
      <c r="A457" s="40" t="s">
        <v>7691</v>
      </c>
    </row>
    <row r="458" spans="1:1">
      <c r="A458" s="40" t="s">
        <v>7691</v>
      </c>
    </row>
    <row r="459" spans="1:1">
      <c r="A459" s="40" t="s">
        <v>7691</v>
      </c>
    </row>
    <row r="460" spans="1:1">
      <c r="A460" s="40" t="s">
        <v>7691</v>
      </c>
    </row>
    <row r="461" spans="1:1">
      <c r="A461" s="40" t="s">
        <v>7691</v>
      </c>
    </row>
    <row r="462" spans="1:1">
      <c r="A462" s="40" t="s">
        <v>7691</v>
      </c>
    </row>
    <row r="463" spans="1:1">
      <c r="A463" s="40" t="s">
        <v>7691</v>
      </c>
    </row>
    <row r="464" spans="1:1">
      <c r="A464" s="40" t="s">
        <v>7691</v>
      </c>
    </row>
    <row r="465" spans="1:1">
      <c r="A465" s="40" t="s">
        <v>7691</v>
      </c>
    </row>
    <row r="466" spans="1:1">
      <c r="A466" s="40" t="s">
        <v>7691</v>
      </c>
    </row>
    <row r="467" spans="1:1">
      <c r="A467" s="40" t="s">
        <v>7691</v>
      </c>
    </row>
    <row r="468" spans="1:1">
      <c r="A468" s="40" t="s">
        <v>7691</v>
      </c>
    </row>
    <row r="469" spans="1:1">
      <c r="A469" s="40" t="s">
        <v>7691</v>
      </c>
    </row>
    <row r="470" spans="1:1">
      <c r="A470" s="40" t="s">
        <v>7691</v>
      </c>
    </row>
    <row r="471" spans="1:1">
      <c r="A471" s="40" t="s">
        <v>7691</v>
      </c>
    </row>
    <row r="472" spans="1:1">
      <c r="A472" s="40" t="s">
        <v>7691</v>
      </c>
    </row>
    <row r="473" spans="1:1">
      <c r="A473" s="40" t="s">
        <v>7691</v>
      </c>
    </row>
    <row r="474" spans="1:1">
      <c r="A474" s="40" t="s">
        <v>7691</v>
      </c>
    </row>
    <row r="475" spans="1:1">
      <c r="A475" s="40" t="s">
        <v>7691</v>
      </c>
    </row>
    <row r="476" spans="1:1">
      <c r="A476" s="40" t="s">
        <v>7691</v>
      </c>
    </row>
    <row r="477" spans="1:1">
      <c r="A477" s="40" t="s">
        <v>7691</v>
      </c>
    </row>
    <row r="478" spans="1:1">
      <c r="A478" s="40" t="s">
        <v>7691</v>
      </c>
    </row>
    <row r="479" spans="1:1">
      <c r="A479" s="40" t="s">
        <v>7691</v>
      </c>
    </row>
    <row r="480" spans="1:1">
      <c r="A480" s="40" t="s">
        <v>7691</v>
      </c>
    </row>
    <row r="481" spans="1:1">
      <c r="A481" s="40" t="s">
        <v>7691</v>
      </c>
    </row>
    <row r="482" spans="1:1">
      <c r="A482" s="40" t="s">
        <v>7691</v>
      </c>
    </row>
    <row r="483" spans="1:1">
      <c r="A483" s="40" t="s">
        <v>7691</v>
      </c>
    </row>
    <row r="484" spans="1:1">
      <c r="A484" s="40" t="s">
        <v>7691</v>
      </c>
    </row>
    <row r="485" spans="1:1">
      <c r="A485" s="40" t="s">
        <v>7691</v>
      </c>
    </row>
    <row r="486" spans="1:1">
      <c r="A486" s="40" t="s">
        <v>7691</v>
      </c>
    </row>
    <row r="487" spans="1:1">
      <c r="A487" s="40" t="s">
        <v>7691</v>
      </c>
    </row>
    <row r="488" spans="1:1">
      <c r="A488" s="40" t="s">
        <v>7691</v>
      </c>
    </row>
    <row r="489" spans="1:1">
      <c r="A489" s="40" t="s">
        <v>7691</v>
      </c>
    </row>
    <row r="490" spans="1:1">
      <c r="A490" s="40" t="s">
        <v>7691</v>
      </c>
    </row>
    <row r="491" spans="1:1">
      <c r="A491" s="40" t="s">
        <v>7691</v>
      </c>
    </row>
    <row r="492" spans="1:1">
      <c r="A492" s="40" t="s">
        <v>7691</v>
      </c>
    </row>
    <row r="493" spans="1:1">
      <c r="A493" s="40" t="s">
        <v>7691</v>
      </c>
    </row>
    <row r="494" spans="1:1">
      <c r="A494" s="40" t="s">
        <v>7691</v>
      </c>
    </row>
    <row r="495" spans="1:1">
      <c r="A495" s="40" t="s">
        <v>7691</v>
      </c>
    </row>
    <row r="496" spans="1:1">
      <c r="A496" s="40" t="s">
        <v>7691</v>
      </c>
    </row>
    <row r="497" spans="1:1">
      <c r="A497" s="40" t="s">
        <v>7691</v>
      </c>
    </row>
    <row r="498" spans="1:1">
      <c r="A498" s="40" t="s">
        <v>7691</v>
      </c>
    </row>
    <row r="499" spans="1:1">
      <c r="A499" s="40" t="s">
        <v>7691</v>
      </c>
    </row>
    <row r="500" spans="1:1">
      <c r="A500" s="40" t="s">
        <v>7691</v>
      </c>
    </row>
    <row r="501" spans="1:1">
      <c r="A501" s="40" t="s">
        <v>7691</v>
      </c>
    </row>
    <row r="502" spans="1:1">
      <c r="A502" s="40" t="s">
        <v>7691</v>
      </c>
    </row>
    <row r="503" spans="1:1">
      <c r="A503" s="40" t="s">
        <v>7691</v>
      </c>
    </row>
    <row r="504" spans="1:1">
      <c r="A504" s="40" t="s">
        <v>7691</v>
      </c>
    </row>
    <row r="505" spans="1:1">
      <c r="A505" s="40" t="s">
        <v>7691</v>
      </c>
    </row>
    <row r="506" spans="1:1">
      <c r="A506" s="40" t="s">
        <v>7691</v>
      </c>
    </row>
    <row r="507" spans="1:1">
      <c r="A507" s="40" t="s">
        <v>7691</v>
      </c>
    </row>
    <row r="508" spans="1:1">
      <c r="A508" s="40" t="s">
        <v>7691</v>
      </c>
    </row>
    <row r="509" spans="1:1">
      <c r="A509" s="40" t="s">
        <v>7691</v>
      </c>
    </row>
    <row r="510" spans="1:1">
      <c r="A510" s="40" t="s">
        <v>7691</v>
      </c>
    </row>
    <row r="511" spans="1:1">
      <c r="A511" s="40" t="s">
        <v>7691</v>
      </c>
    </row>
    <row r="512" spans="1:1">
      <c r="A512" s="40" t="s">
        <v>7691</v>
      </c>
    </row>
    <row r="513" spans="1:1">
      <c r="A513" s="40" t="s">
        <v>7691</v>
      </c>
    </row>
    <row r="514" spans="1:1">
      <c r="A514" s="40" t="s">
        <v>7691</v>
      </c>
    </row>
    <row r="515" spans="1:1">
      <c r="A515" s="40" t="s">
        <v>7691</v>
      </c>
    </row>
    <row r="516" spans="1:1">
      <c r="A516" s="40" t="s">
        <v>7691</v>
      </c>
    </row>
    <row r="517" spans="1:1">
      <c r="A517" s="40" t="s">
        <v>7691</v>
      </c>
    </row>
    <row r="518" spans="1:1">
      <c r="A518" s="40" t="s">
        <v>7691</v>
      </c>
    </row>
    <row r="519" spans="1:1">
      <c r="A519" s="40" t="s">
        <v>7691</v>
      </c>
    </row>
    <row r="520" spans="1:1">
      <c r="A520" s="40" t="s">
        <v>7691</v>
      </c>
    </row>
    <row r="521" spans="1:1">
      <c r="A521" s="40" t="s">
        <v>7691</v>
      </c>
    </row>
    <row r="522" spans="1:1">
      <c r="A522" s="40" t="s">
        <v>7691</v>
      </c>
    </row>
    <row r="523" spans="1:1">
      <c r="A523" s="40" t="s">
        <v>7691</v>
      </c>
    </row>
    <row r="524" spans="1:1">
      <c r="A524" s="40" t="s">
        <v>7691</v>
      </c>
    </row>
    <row r="525" spans="1:1">
      <c r="A525" s="40" t="s">
        <v>7691</v>
      </c>
    </row>
    <row r="526" spans="1:1">
      <c r="A526" s="40" t="s">
        <v>7691</v>
      </c>
    </row>
    <row r="527" spans="1:1">
      <c r="A527" s="40" t="s">
        <v>7691</v>
      </c>
    </row>
    <row r="528" spans="1:1">
      <c r="A528" s="40" t="s">
        <v>7691</v>
      </c>
    </row>
    <row r="529" spans="1:1">
      <c r="A529" s="40" t="s">
        <v>7691</v>
      </c>
    </row>
    <row r="530" spans="1:1">
      <c r="A530" s="40" t="s">
        <v>7691</v>
      </c>
    </row>
    <row r="531" spans="1:1">
      <c r="A531" s="40" t="s">
        <v>7691</v>
      </c>
    </row>
    <row r="532" spans="1:1">
      <c r="A532" s="40" t="s">
        <v>7691</v>
      </c>
    </row>
    <row r="533" spans="1:1">
      <c r="A533" s="40" t="s">
        <v>7691</v>
      </c>
    </row>
    <row r="534" spans="1:1">
      <c r="A534" s="40" t="s">
        <v>7691</v>
      </c>
    </row>
    <row r="535" spans="1:1">
      <c r="A535" s="40" t="s">
        <v>7691</v>
      </c>
    </row>
    <row r="536" spans="1:1">
      <c r="A536" s="40" t="s">
        <v>7691</v>
      </c>
    </row>
    <row r="537" spans="1:1">
      <c r="A537" s="40" t="s">
        <v>7691</v>
      </c>
    </row>
    <row r="538" spans="1:1">
      <c r="A538" s="40" t="s">
        <v>7691</v>
      </c>
    </row>
    <row r="539" spans="1:1">
      <c r="A539" s="40" t="s">
        <v>7691</v>
      </c>
    </row>
    <row r="540" spans="1:1">
      <c r="A540" s="40" t="s">
        <v>7691</v>
      </c>
    </row>
    <row r="541" spans="1:1">
      <c r="A541" s="40" t="s">
        <v>7691</v>
      </c>
    </row>
    <row r="542" spans="1:1">
      <c r="A542" s="40" t="s">
        <v>7691</v>
      </c>
    </row>
    <row r="543" spans="1:1">
      <c r="A543" s="40" t="s">
        <v>7691</v>
      </c>
    </row>
    <row r="544" spans="1:1">
      <c r="A544" s="40" t="s">
        <v>7691</v>
      </c>
    </row>
    <row r="545" spans="1:1">
      <c r="A545" s="40" t="s">
        <v>7691</v>
      </c>
    </row>
    <row r="546" spans="1:1">
      <c r="A546" s="40" t="s">
        <v>7691</v>
      </c>
    </row>
    <row r="547" spans="1:1">
      <c r="A547" s="40" t="s">
        <v>7691</v>
      </c>
    </row>
    <row r="548" spans="1:1">
      <c r="A548" s="40" t="s">
        <v>7691</v>
      </c>
    </row>
    <row r="549" spans="1:1">
      <c r="A549" s="40" t="s">
        <v>7691</v>
      </c>
    </row>
    <row r="550" spans="1:1">
      <c r="A550" s="40" t="s">
        <v>7691</v>
      </c>
    </row>
    <row r="551" spans="1:1">
      <c r="A551" s="40" t="s">
        <v>7691</v>
      </c>
    </row>
    <row r="552" spans="1:1">
      <c r="A552" s="40" t="s">
        <v>7691</v>
      </c>
    </row>
    <row r="553" spans="1:1">
      <c r="A553" s="40" t="s">
        <v>7691</v>
      </c>
    </row>
    <row r="554" spans="1:1">
      <c r="A554" s="40" t="s">
        <v>7691</v>
      </c>
    </row>
    <row r="555" spans="1:1">
      <c r="A555" s="40" t="s">
        <v>7691</v>
      </c>
    </row>
    <row r="556" spans="1:1">
      <c r="A556" s="40" t="s">
        <v>7691</v>
      </c>
    </row>
    <row r="557" spans="1:1">
      <c r="A557" s="40" t="s">
        <v>7691</v>
      </c>
    </row>
    <row r="558" spans="1:1">
      <c r="A558" s="40" t="s">
        <v>7691</v>
      </c>
    </row>
    <row r="559" spans="1:1">
      <c r="A559" s="40" t="s">
        <v>7691</v>
      </c>
    </row>
    <row r="560" spans="1:1">
      <c r="A560" s="40" t="s">
        <v>7691</v>
      </c>
    </row>
    <row r="561" spans="1:1">
      <c r="A561" s="40" t="s">
        <v>7691</v>
      </c>
    </row>
    <row r="562" spans="1:1">
      <c r="A562" s="40" t="s">
        <v>7691</v>
      </c>
    </row>
    <row r="563" spans="1:1">
      <c r="A563" s="40" t="s">
        <v>7691</v>
      </c>
    </row>
    <row r="564" spans="1:1">
      <c r="A564" s="40" t="s">
        <v>7691</v>
      </c>
    </row>
    <row r="565" spans="1:1">
      <c r="A565" s="40" t="s">
        <v>7691</v>
      </c>
    </row>
    <row r="566" spans="1:1">
      <c r="A566" s="40" t="s">
        <v>7691</v>
      </c>
    </row>
    <row r="567" spans="1:1">
      <c r="A567" s="40" t="s">
        <v>7691</v>
      </c>
    </row>
    <row r="568" spans="1:1">
      <c r="A568" s="40" t="s">
        <v>7691</v>
      </c>
    </row>
    <row r="569" spans="1:1">
      <c r="A569" s="40" t="s">
        <v>7691</v>
      </c>
    </row>
    <row r="570" spans="1:1">
      <c r="A570" s="40" t="s">
        <v>7691</v>
      </c>
    </row>
    <row r="571" spans="1:1">
      <c r="A571" s="40" t="s">
        <v>7691</v>
      </c>
    </row>
    <row r="572" spans="1:1">
      <c r="A572" s="40" t="s">
        <v>7691</v>
      </c>
    </row>
    <row r="573" spans="1:1">
      <c r="A573" s="40" t="s">
        <v>7691</v>
      </c>
    </row>
    <row r="574" spans="1:1">
      <c r="A574" s="40" t="s">
        <v>7691</v>
      </c>
    </row>
    <row r="575" spans="1:1">
      <c r="A575" s="40" t="s">
        <v>7691</v>
      </c>
    </row>
    <row r="576" spans="1:1">
      <c r="A576" s="40" t="s">
        <v>7691</v>
      </c>
    </row>
    <row r="577" spans="1:1">
      <c r="A577" s="40" t="s">
        <v>7691</v>
      </c>
    </row>
    <row r="578" spans="1:1">
      <c r="A578" s="40" t="s">
        <v>7691</v>
      </c>
    </row>
    <row r="579" spans="1:1">
      <c r="A579" s="40" t="s">
        <v>7691</v>
      </c>
    </row>
    <row r="580" spans="1:1">
      <c r="A580" s="40" t="s">
        <v>7691</v>
      </c>
    </row>
    <row r="581" spans="1:1">
      <c r="A581" s="40" t="s">
        <v>7691</v>
      </c>
    </row>
    <row r="582" spans="1:1">
      <c r="A582" s="40" t="s">
        <v>7691</v>
      </c>
    </row>
    <row r="583" spans="1:1">
      <c r="A583" s="40" t="s">
        <v>7691</v>
      </c>
    </row>
    <row r="584" spans="1:1">
      <c r="A584" s="40" t="s">
        <v>7691</v>
      </c>
    </row>
    <row r="585" spans="1:1">
      <c r="A585" s="40" t="s">
        <v>7691</v>
      </c>
    </row>
    <row r="586" spans="1:1">
      <c r="A586" s="40" t="s">
        <v>7691</v>
      </c>
    </row>
    <row r="587" spans="1:1">
      <c r="A587" s="40" t="s">
        <v>7691</v>
      </c>
    </row>
    <row r="588" spans="1:1">
      <c r="A588" s="40" t="s">
        <v>7691</v>
      </c>
    </row>
    <row r="589" spans="1:1">
      <c r="A589" s="40" t="s">
        <v>7691</v>
      </c>
    </row>
    <row r="590" spans="1:1">
      <c r="A590" s="40" t="s">
        <v>7691</v>
      </c>
    </row>
    <row r="591" spans="1:1">
      <c r="A591" s="40" t="s">
        <v>7691</v>
      </c>
    </row>
    <row r="592" spans="1:1">
      <c r="A592" s="40" t="s">
        <v>7691</v>
      </c>
    </row>
    <row r="593" spans="1:1">
      <c r="A593" s="40" t="s">
        <v>7691</v>
      </c>
    </row>
    <row r="594" spans="1:1">
      <c r="A594" s="40" t="s">
        <v>7691</v>
      </c>
    </row>
    <row r="595" spans="1:1">
      <c r="A595" s="40" t="s">
        <v>7691</v>
      </c>
    </row>
    <row r="596" spans="1:1">
      <c r="A596" s="40" t="s">
        <v>7691</v>
      </c>
    </row>
    <row r="597" spans="1:1">
      <c r="A597" s="40" t="s">
        <v>7691</v>
      </c>
    </row>
    <row r="598" spans="1:1">
      <c r="A598" s="40" t="s">
        <v>7691</v>
      </c>
    </row>
    <row r="599" spans="1:1">
      <c r="A599" s="40" t="s">
        <v>7691</v>
      </c>
    </row>
    <row r="600" spans="1:1">
      <c r="A600" s="40" t="s">
        <v>7691</v>
      </c>
    </row>
    <row r="601" spans="1:1">
      <c r="A601" s="40" t="s">
        <v>7691</v>
      </c>
    </row>
    <row r="602" spans="1:1">
      <c r="A602" s="40" t="s">
        <v>7691</v>
      </c>
    </row>
    <row r="603" spans="1:1">
      <c r="A603" s="40" t="s">
        <v>7691</v>
      </c>
    </row>
    <row r="604" spans="1:1">
      <c r="A604" s="40" t="s">
        <v>7691</v>
      </c>
    </row>
    <row r="605" spans="1:1">
      <c r="A605" s="40" t="s">
        <v>7691</v>
      </c>
    </row>
    <row r="606" spans="1:1">
      <c r="A606" s="40" t="s">
        <v>7691</v>
      </c>
    </row>
    <row r="607" spans="1:1">
      <c r="A607" s="40" t="s">
        <v>7691</v>
      </c>
    </row>
    <row r="608" spans="1:1">
      <c r="A608" s="40" t="s">
        <v>7691</v>
      </c>
    </row>
    <row r="609" spans="1:1">
      <c r="A609" s="40" t="s">
        <v>7691</v>
      </c>
    </row>
    <row r="610" spans="1:1">
      <c r="A610" s="40" t="s">
        <v>7691</v>
      </c>
    </row>
    <row r="611" spans="1:1">
      <c r="A611" s="40" t="s">
        <v>7691</v>
      </c>
    </row>
    <row r="612" spans="1:1">
      <c r="A612" s="40" t="s">
        <v>7691</v>
      </c>
    </row>
    <row r="613" spans="1:1">
      <c r="A613" s="40" t="s">
        <v>7691</v>
      </c>
    </row>
    <row r="614" spans="1:1">
      <c r="A614" s="40" t="s">
        <v>7691</v>
      </c>
    </row>
    <row r="615" spans="1:1">
      <c r="A615" s="40" t="s">
        <v>7691</v>
      </c>
    </row>
    <row r="616" spans="1:1">
      <c r="A616" s="40" t="s">
        <v>7691</v>
      </c>
    </row>
    <row r="617" spans="1:1">
      <c r="A617" s="40" t="s">
        <v>7691</v>
      </c>
    </row>
    <row r="618" spans="1:1">
      <c r="A618" s="40" t="s">
        <v>7691</v>
      </c>
    </row>
    <row r="619" spans="1:1">
      <c r="A619" s="40" t="s">
        <v>7691</v>
      </c>
    </row>
    <row r="620" spans="1:1">
      <c r="A620" s="40" t="s">
        <v>7691</v>
      </c>
    </row>
    <row r="621" spans="1:1">
      <c r="A621" s="40" t="s">
        <v>7691</v>
      </c>
    </row>
    <row r="622" spans="1:1">
      <c r="A622" s="40" t="s">
        <v>7691</v>
      </c>
    </row>
    <row r="623" spans="1:1">
      <c r="A623" s="40" t="s">
        <v>7691</v>
      </c>
    </row>
    <row r="624" spans="1:1">
      <c r="A624" s="40" t="s">
        <v>7691</v>
      </c>
    </row>
    <row r="625" spans="1:1">
      <c r="A625" s="40" t="s">
        <v>7691</v>
      </c>
    </row>
    <row r="626" spans="1:1">
      <c r="A626" s="40" t="s">
        <v>7691</v>
      </c>
    </row>
    <row r="627" spans="1:1">
      <c r="A627" s="40" t="s">
        <v>7691</v>
      </c>
    </row>
    <row r="628" spans="1:1">
      <c r="A628" s="40" t="s">
        <v>7691</v>
      </c>
    </row>
    <row r="629" spans="1:1">
      <c r="A629" s="40" t="s">
        <v>7691</v>
      </c>
    </row>
    <row r="630" spans="1:1">
      <c r="A630" s="40" t="s">
        <v>7691</v>
      </c>
    </row>
    <row r="631" spans="1:1">
      <c r="A631" s="40" t="s">
        <v>7691</v>
      </c>
    </row>
    <row r="632" spans="1:1">
      <c r="A632" s="40" t="s">
        <v>7691</v>
      </c>
    </row>
    <row r="633" spans="1:1">
      <c r="A633" s="40" t="s">
        <v>7691</v>
      </c>
    </row>
    <row r="634" spans="1:1">
      <c r="A634" s="40" t="s">
        <v>7691</v>
      </c>
    </row>
    <row r="635" spans="1:1">
      <c r="A635" s="40" t="s">
        <v>7691</v>
      </c>
    </row>
    <row r="636" spans="1:1">
      <c r="A636" s="40" t="s">
        <v>7691</v>
      </c>
    </row>
    <row r="637" spans="1:1">
      <c r="A637" s="40" t="s">
        <v>7691</v>
      </c>
    </row>
    <row r="638" spans="1:1">
      <c r="A638" s="40" t="s">
        <v>7691</v>
      </c>
    </row>
    <row r="639" spans="1:1">
      <c r="A639" s="40" t="s">
        <v>7691</v>
      </c>
    </row>
    <row r="640" spans="1:1">
      <c r="A640" s="40" t="s">
        <v>7691</v>
      </c>
    </row>
    <row r="641" spans="1:1">
      <c r="A641" s="40" t="s">
        <v>7691</v>
      </c>
    </row>
    <row r="642" spans="1:1">
      <c r="A642" s="40" t="s">
        <v>7691</v>
      </c>
    </row>
    <row r="643" spans="1:1">
      <c r="A643" s="40" t="s">
        <v>7691</v>
      </c>
    </row>
    <row r="644" spans="1:1">
      <c r="A644" s="40" t="s">
        <v>7691</v>
      </c>
    </row>
    <row r="645" spans="1:1">
      <c r="A645" s="40" t="s">
        <v>7691</v>
      </c>
    </row>
    <row r="646" spans="1:1">
      <c r="A646" s="40" t="s">
        <v>7691</v>
      </c>
    </row>
    <row r="647" spans="1:1">
      <c r="A647" s="40" t="s">
        <v>7691</v>
      </c>
    </row>
    <row r="648" spans="1:1">
      <c r="A648" s="40" t="s">
        <v>7691</v>
      </c>
    </row>
    <row r="649" spans="1:1">
      <c r="A649" s="40" t="s">
        <v>7691</v>
      </c>
    </row>
    <row r="650" spans="1:1">
      <c r="A650" s="40" t="s">
        <v>7691</v>
      </c>
    </row>
    <row r="651" spans="1:1">
      <c r="A651" s="40" t="s">
        <v>7691</v>
      </c>
    </row>
    <row r="652" spans="1:1">
      <c r="A652" s="40" t="s">
        <v>7691</v>
      </c>
    </row>
    <row r="653" spans="1:1">
      <c r="A653" s="40" t="s">
        <v>7691</v>
      </c>
    </row>
    <row r="654" spans="1:1">
      <c r="A654" s="40" t="s">
        <v>7691</v>
      </c>
    </row>
    <row r="655" spans="1:1">
      <c r="A655" s="40" t="s">
        <v>7691</v>
      </c>
    </row>
    <row r="656" spans="1:1">
      <c r="A656" s="40" t="s">
        <v>7691</v>
      </c>
    </row>
    <row r="657" spans="1:1">
      <c r="A657" s="40" t="s">
        <v>7691</v>
      </c>
    </row>
    <row r="658" spans="1:1">
      <c r="A658" s="40" t="s">
        <v>7691</v>
      </c>
    </row>
    <row r="659" spans="1:1">
      <c r="A659" s="40" t="s">
        <v>7691</v>
      </c>
    </row>
    <row r="660" spans="1:1">
      <c r="A660" s="40" t="s">
        <v>7691</v>
      </c>
    </row>
    <row r="661" spans="1:1">
      <c r="A661" s="40" t="s">
        <v>7691</v>
      </c>
    </row>
    <row r="662" spans="1:1">
      <c r="A662" s="40" t="s">
        <v>7691</v>
      </c>
    </row>
    <row r="663" spans="1:1">
      <c r="A663" s="40" t="s">
        <v>7691</v>
      </c>
    </row>
    <row r="664" spans="1:1">
      <c r="A664" s="40" t="s">
        <v>7691</v>
      </c>
    </row>
    <row r="665" spans="1:1">
      <c r="A665" s="40" t="s">
        <v>7691</v>
      </c>
    </row>
    <row r="666" spans="1:1">
      <c r="A666" s="40" t="s">
        <v>7691</v>
      </c>
    </row>
    <row r="667" spans="1:1">
      <c r="A667" s="40" t="s">
        <v>7691</v>
      </c>
    </row>
    <row r="668" spans="1:1">
      <c r="A668" s="40" t="s">
        <v>7691</v>
      </c>
    </row>
    <row r="669" spans="1:1">
      <c r="A669" s="40" t="s">
        <v>7691</v>
      </c>
    </row>
    <row r="670" spans="1:1">
      <c r="A670" s="40" t="s">
        <v>7691</v>
      </c>
    </row>
    <row r="671" spans="1:1">
      <c r="A671" s="40" t="s">
        <v>7691</v>
      </c>
    </row>
    <row r="672" spans="1:1">
      <c r="A672" s="40" t="s">
        <v>7691</v>
      </c>
    </row>
    <row r="673" spans="1:1">
      <c r="A673" s="40" t="s">
        <v>7691</v>
      </c>
    </row>
    <row r="674" spans="1:1">
      <c r="A674" s="40" t="s">
        <v>7691</v>
      </c>
    </row>
    <row r="675" spans="1:1">
      <c r="A675" s="40" t="s">
        <v>7691</v>
      </c>
    </row>
    <row r="676" spans="1:1">
      <c r="A676" s="40" t="s">
        <v>7691</v>
      </c>
    </row>
    <row r="677" spans="1:1">
      <c r="A677" s="40" t="s">
        <v>7691</v>
      </c>
    </row>
    <row r="678" spans="1:1">
      <c r="A678" s="40" t="s">
        <v>7691</v>
      </c>
    </row>
    <row r="679" spans="1:1">
      <c r="A679" s="40" t="s">
        <v>7691</v>
      </c>
    </row>
    <row r="680" spans="1:1">
      <c r="A680" s="40" t="s">
        <v>7691</v>
      </c>
    </row>
    <row r="681" spans="1:1">
      <c r="A681" s="40" t="s">
        <v>7691</v>
      </c>
    </row>
    <row r="682" spans="1:1">
      <c r="A682" s="40" t="s">
        <v>7691</v>
      </c>
    </row>
    <row r="683" spans="1:1">
      <c r="A683" s="40" t="s">
        <v>7691</v>
      </c>
    </row>
    <row r="684" spans="1:1">
      <c r="A684" s="40" t="s">
        <v>7691</v>
      </c>
    </row>
    <row r="685" spans="1:1">
      <c r="A685" s="40" t="s">
        <v>7691</v>
      </c>
    </row>
    <row r="686" spans="1:1">
      <c r="A686" s="40" t="s">
        <v>7691</v>
      </c>
    </row>
    <row r="687" spans="1:1">
      <c r="A687" s="40" t="s">
        <v>7691</v>
      </c>
    </row>
    <row r="688" spans="1:1">
      <c r="A688" s="40" t="s">
        <v>7691</v>
      </c>
    </row>
    <row r="689" spans="1:1">
      <c r="A689" s="40" t="s">
        <v>7691</v>
      </c>
    </row>
    <row r="690" spans="1:1">
      <c r="A690" s="40" t="s">
        <v>7691</v>
      </c>
    </row>
    <row r="691" spans="1:1">
      <c r="A691" s="40" t="s">
        <v>7691</v>
      </c>
    </row>
    <row r="692" spans="1:1">
      <c r="A692" s="40" t="s">
        <v>7691</v>
      </c>
    </row>
    <row r="693" spans="1:1">
      <c r="A693" s="40" t="s">
        <v>7691</v>
      </c>
    </row>
    <row r="694" spans="1:1">
      <c r="A694" s="40" t="s">
        <v>7691</v>
      </c>
    </row>
    <row r="695" spans="1:1">
      <c r="A695" s="40" t="s">
        <v>7691</v>
      </c>
    </row>
    <row r="696" spans="1:1">
      <c r="A696" s="40" t="s">
        <v>7691</v>
      </c>
    </row>
    <row r="697" spans="1:1">
      <c r="A697" s="40" t="s">
        <v>7691</v>
      </c>
    </row>
    <row r="698" spans="1:1">
      <c r="A698" s="40" t="s">
        <v>7691</v>
      </c>
    </row>
    <row r="699" spans="1:1">
      <c r="A699" s="40" t="s">
        <v>7691</v>
      </c>
    </row>
    <row r="700" spans="1:1">
      <c r="A700" s="40" t="s">
        <v>7691</v>
      </c>
    </row>
    <row r="701" spans="1:1">
      <c r="A701" s="40" t="s">
        <v>7691</v>
      </c>
    </row>
    <row r="702" spans="1:1">
      <c r="A702" s="40" t="s">
        <v>7691</v>
      </c>
    </row>
    <row r="703" spans="1:1">
      <c r="A703" s="40" t="s">
        <v>7691</v>
      </c>
    </row>
    <row r="704" spans="1:1">
      <c r="A704" s="40" t="s">
        <v>7691</v>
      </c>
    </row>
    <row r="705" spans="1:1">
      <c r="A705" s="40" t="s">
        <v>7691</v>
      </c>
    </row>
    <row r="706" spans="1:1">
      <c r="A706" s="40" t="s">
        <v>7691</v>
      </c>
    </row>
    <row r="707" spans="1:1">
      <c r="A707" s="40" t="s">
        <v>7691</v>
      </c>
    </row>
    <row r="708" spans="1:1">
      <c r="A708" s="40" t="s">
        <v>7691</v>
      </c>
    </row>
    <row r="709" spans="1:1">
      <c r="A709" s="40" t="s">
        <v>7691</v>
      </c>
    </row>
    <row r="710" spans="1:1">
      <c r="A710" s="40" t="s">
        <v>7691</v>
      </c>
    </row>
    <row r="711" spans="1:1">
      <c r="A711" s="40" t="s">
        <v>7691</v>
      </c>
    </row>
    <row r="712" spans="1:1">
      <c r="A712" s="40" t="s">
        <v>7691</v>
      </c>
    </row>
    <row r="713" spans="1:1">
      <c r="A713" s="40" t="s">
        <v>7691</v>
      </c>
    </row>
    <row r="714" spans="1:1">
      <c r="A714" s="40" t="s">
        <v>7691</v>
      </c>
    </row>
    <row r="715" spans="1:1">
      <c r="A715" s="40" t="s">
        <v>7691</v>
      </c>
    </row>
    <row r="716" spans="1:1">
      <c r="A716" s="40" t="s">
        <v>7691</v>
      </c>
    </row>
    <row r="717" spans="1:1">
      <c r="A717" s="40" t="s">
        <v>7691</v>
      </c>
    </row>
    <row r="718" spans="1:1">
      <c r="A718" s="40" t="s">
        <v>7691</v>
      </c>
    </row>
    <row r="719" spans="1:1">
      <c r="A719" s="40" t="s">
        <v>7691</v>
      </c>
    </row>
    <row r="720" spans="1:1">
      <c r="A720" s="40" t="s">
        <v>7691</v>
      </c>
    </row>
    <row r="721" spans="1:1">
      <c r="A721" s="40" t="s">
        <v>7691</v>
      </c>
    </row>
    <row r="722" spans="1:1">
      <c r="A722" s="40" t="s">
        <v>7691</v>
      </c>
    </row>
    <row r="723" spans="1:1">
      <c r="A723" s="40" t="s">
        <v>7691</v>
      </c>
    </row>
    <row r="724" spans="1:1">
      <c r="A724" s="40" t="s">
        <v>7691</v>
      </c>
    </row>
    <row r="725" spans="1:1">
      <c r="A725" s="40" t="s">
        <v>7691</v>
      </c>
    </row>
    <row r="726" spans="1:1">
      <c r="A726" s="40" t="s">
        <v>7691</v>
      </c>
    </row>
    <row r="727" spans="1:1">
      <c r="A727" s="40" t="s">
        <v>7691</v>
      </c>
    </row>
    <row r="728" spans="1:1">
      <c r="A728" s="40" t="s">
        <v>7691</v>
      </c>
    </row>
    <row r="729" spans="1:1">
      <c r="A729" s="40" t="s">
        <v>7691</v>
      </c>
    </row>
    <row r="730" spans="1:1">
      <c r="A730" s="40" t="s">
        <v>7691</v>
      </c>
    </row>
    <row r="731" spans="1:1">
      <c r="A731" s="40" t="s">
        <v>7691</v>
      </c>
    </row>
    <row r="732" spans="1:1">
      <c r="A732" s="40" t="s">
        <v>7691</v>
      </c>
    </row>
    <row r="733" spans="1:1">
      <c r="A733" s="40" t="s">
        <v>7691</v>
      </c>
    </row>
    <row r="734" spans="1:1">
      <c r="A734" s="40" t="s">
        <v>7691</v>
      </c>
    </row>
    <row r="735" spans="1:1">
      <c r="A735" s="40" t="s">
        <v>7691</v>
      </c>
    </row>
    <row r="736" spans="1:1">
      <c r="A736" s="40" t="s">
        <v>7691</v>
      </c>
    </row>
    <row r="737" spans="1:1">
      <c r="A737" s="40" t="s">
        <v>7691</v>
      </c>
    </row>
    <row r="738" spans="1:1">
      <c r="A738" s="40" t="s">
        <v>7691</v>
      </c>
    </row>
    <row r="739" spans="1:1">
      <c r="A739" s="40" t="s">
        <v>7691</v>
      </c>
    </row>
    <row r="740" spans="1:1">
      <c r="A740" s="40" t="s">
        <v>7691</v>
      </c>
    </row>
    <row r="741" spans="1:1">
      <c r="A741" s="40" t="s">
        <v>7691</v>
      </c>
    </row>
    <row r="742" spans="1:1">
      <c r="A742" s="40" t="s">
        <v>7691</v>
      </c>
    </row>
    <row r="743" spans="1:1">
      <c r="A743" s="40" t="s">
        <v>7691</v>
      </c>
    </row>
    <row r="744" spans="1:1">
      <c r="A744" s="40" t="s">
        <v>7691</v>
      </c>
    </row>
    <row r="745" spans="1:1">
      <c r="A745" s="40" t="s">
        <v>7691</v>
      </c>
    </row>
    <row r="746" spans="1:1">
      <c r="A746" s="40" t="s">
        <v>7691</v>
      </c>
    </row>
    <row r="747" spans="1:1">
      <c r="A747" s="40" t="s">
        <v>7691</v>
      </c>
    </row>
    <row r="748" spans="1:1">
      <c r="A748" s="40" t="s">
        <v>7691</v>
      </c>
    </row>
    <row r="749" spans="1:1">
      <c r="A749" s="40" t="s">
        <v>7691</v>
      </c>
    </row>
    <row r="750" spans="1:1">
      <c r="A750" s="40" t="s">
        <v>7691</v>
      </c>
    </row>
    <row r="751" spans="1:1">
      <c r="A751" s="40" t="s">
        <v>7691</v>
      </c>
    </row>
    <row r="752" spans="1:1">
      <c r="A752" s="40" t="s">
        <v>7691</v>
      </c>
    </row>
    <row r="753" spans="1:1">
      <c r="A753" s="40" t="s">
        <v>7691</v>
      </c>
    </row>
    <row r="754" spans="1:1">
      <c r="A754" s="40" t="s">
        <v>7691</v>
      </c>
    </row>
    <row r="755" spans="1:1">
      <c r="A755" s="40" t="s">
        <v>7691</v>
      </c>
    </row>
    <row r="756" spans="1:1">
      <c r="A756" s="40" t="s">
        <v>7691</v>
      </c>
    </row>
    <row r="757" spans="1:1">
      <c r="A757" s="40" t="s">
        <v>7691</v>
      </c>
    </row>
    <row r="758" spans="1:1">
      <c r="A758" s="40" t="s">
        <v>7691</v>
      </c>
    </row>
    <row r="759" spans="1:1">
      <c r="A759" s="40" t="s">
        <v>7691</v>
      </c>
    </row>
    <row r="760" spans="1:1">
      <c r="A760" s="40" t="s">
        <v>7691</v>
      </c>
    </row>
    <row r="761" spans="1:1">
      <c r="A761" s="40" t="s">
        <v>7691</v>
      </c>
    </row>
    <row r="762" spans="1:1">
      <c r="A762" s="40" t="s">
        <v>7691</v>
      </c>
    </row>
    <row r="763" spans="1:1">
      <c r="A763" s="40" t="s">
        <v>7691</v>
      </c>
    </row>
    <row r="764" spans="1:1">
      <c r="A764" s="40" t="s">
        <v>7691</v>
      </c>
    </row>
    <row r="765" spans="1:1">
      <c r="A765" s="40" t="s">
        <v>7691</v>
      </c>
    </row>
    <row r="766" spans="1:1">
      <c r="A766" s="40" t="s">
        <v>7691</v>
      </c>
    </row>
    <row r="767" spans="1:1">
      <c r="A767" s="40" t="s">
        <v>7691</v>
      </c>
    </row>
    <row r="768" spans="1:1">
      <c r="A768" s="40" t="s">
        <v>7691</v>
      </c>
    </row>
    <row r="769" spans="1:1">
      <c r="A769" s="40" t="s">
        <v>7691</v>
      </c>
    </row>
    <row r="770" spans="1:1">
      <c r="A770" s="40" t="s">
        <v>7691</v>
      </c>
    </row>
    <row r="771" spans="1:1">
      <c r="A771" s="40" t="s">
        <v>7691</v>
      </c>
    </row>
    <row r="772" spans="1:1">
      <c r="A772" s="40" t="s">
        <v>7691</v>
      </c>
    </row>
    <row r="773" spans="1:1">
      <c r="A773" s="40" t="s">
        <v>7691</v>
      </c>
    </row>
    <row r="774" spans="1:1">
      <c r="A774" s="40" t="s">
        <v>7691</v>
      </c>
    </row>
    <row r="775" spans="1:1">
      <c r="A775" s="40" t="s">
        <v>7691</v>
      </c>
    </row>
    <row r="776" spans="1:1">
      <c r="A776" s="40" t="s">
        <v>7691</v>
      </c>
    </row>
    <row r="777" spans="1:1">
      <c r="A777" s="40" t="s">
        <v>7691</v>
      </c>
    </row>
    <row r="778" spans="1:1">
      <c r="A778" s="40" t="s">
        <v>7691</v>
      </c>
    </row>
    <row r="779" spans="1:1">
      <c r="A779" s="40" t="s">
        <v>7691</v>
      </c>
    </row>
    <row r="780" spans="1:1">
      <c r="A780" s="40" t="s">
        <v>7691</v>
      </c>
    </row>
    <row r="781" spans="1:1">
      <c r="A781" s="40" t="s">
        <v>7691</v>
      </c>
    </row>
    <row r="782" spans="1:1">
      <c r="A782" s="40" t="s">
        <v>7691</v>
      </c>
    </row>
    <row r="783" spans="1:1">
      <c r="A783" s="40" t="s">
        <v>7691</v>
      </c>
    </row>
    <row r="784" spans="1:1">
      <c r="A784" s="40" t="s">
        <v>7691</v>
      </c>
    </row>
    <row r="785" spans="1:1">
      <c r="A785" s="40" t="s">
        <v>7691</v>
      </c>
    </row>
    <row r="786" spans="1:1">
      <c r="A786" s="40" t="s">
        <v>7691</v>
      </c>
    </row>
    <row r="787" spans="1:1">
      <c r="A787" s="40" t="s">
        <v>7691</v>
      </c>
    </row>
    <row r="788" spans="1:1">
      <c r="A788" s="40" t="s">
        <v>7691</v>
      </c>
    </row>
    <row r="789" spans="1:1">
      <c r="A789" s="40" t="s">
        <v>7691</v>
      </c>
    </row>
    <row r="790" spans="1:1">
      <c r="A790" s="40" t="s">
        <v>7691</v>
      </c>
    </row>
    <row r="791" spans="1:1">
      <c r="A791" s="40" t="s">
        <v>7691</v>
      </c>
    </row>
    <row r="792" spans="1:1">
      <c r="A792" s="40" t="s">
        <v>7691</v>
      </c>
    </row>
    <row r="793" spans="1:1">
      <c r="A793" s="40" t="s">
        <v>7691</v>
      </c>
    </row>
    <row r="794" spans="1:1">
      <c r="A794" s="40" t="s">
        <v>7691</v>
      </c>
    </row>
    <row r="795" spans="1:1">
      <c r="A795" s="40" t="s">
        <v>7691</v>
      </c>
    </row>
    <row r="796" spans="1:1">
      <c r="A796" s="40" t="s">
        <v>7691</v>
      </c>
    </row>
    <row r="797" spans="1:1">
      <c r="A797" s="40" t="s">
        <v>7691</v>
      </c>
    </row>
    <row r="798" spans="1:1">
      <c r="A798" s="40" t="s">
        <v>7691</v>
      </c>
    </row>
    <row r="799" spans="1:1">
      <c r="A799" s="40" t="s">
        <v>7691</v>
      </c>
    </row>
    <row r="800" spans="1:1">
      <c r="A800" s="40" t="s">
        <v>7691</v>
      </c>
    </row>
    <row r="801" spans="1:1">
      <c r="A801" s="40" t="s">
        <v>7691</v>
      </c>
    </row>
    <row r="802" spans="1:1">
      <c r="A802" s="40" t="s">
        <v>7691</v>
      </c>
    </row>
    <row r="803" spans="1:1">
      <c r="A803" s="40" t="s">
        <v>7691</v>
      </c>
    </row>
    <row r="804" spans="1:1">
      <c r="A804" s="40" t="s">
        <v>7691</v>
      </c>
    </row>
    <row r="805" spans="1:1">
      <c r="A805" s="40" t="s">
        <v>7691</v>
      </c>
    </row>
    <row r="806" spans="1:1">
      <c r="A806" s="40" t="s">
        <v>7691</v>
      </c>
    </row>
    <row r="807" spans="1:1">
      <c r="A807" s="40" t="s">
        <v>7691</v>
      </c>
    </row>
    <row r="808" spans="1:1">
      <c r="A808" s="40" t="s">
        <v>7691</v>
      </c>
    </row>
    <row r="809" spans="1:1">
      <c r="A809" s="40" t="s">
        <v>7691</v>
      </c>
    </row>
    <row r="810" spans="1:1">
      <c r="A810" s="40" t="s">
        <v>7691</v>
      </c>
    </row>
    <row r="811" spans="1:1">
      <c r="A811" s="40" t="s">
        <v>7691</v>
      </c>
    </row>
    <row r="812" spans="1:1">
      <c r="A812" s="40" t="s">
        <v>7691</v>
      </c>
    </row>
    <row r="813" spans="1:1">
      <c r="A813" s="40" t="s">
        <v>7691</v>
      </c>
    </row>
    <row r="814" spans="1:1">
      <c r="A814" s="40" t="s">
        <v>7691</v>
      </c>
    </row>
    <row r="815" spans="1:1">
      <c r="A815" s="40" t="s">
        <v>7691</v>
      </c>
    </row>
    <row r="816" spans="1:1">
      <c r="A816" s="40" t="s">
        <v>7691</v>
      </c>
    </row>
    <row r="817" spans="1:1">
      <c r="A817" s="40" t="s">
        <v>7691</v>
      </c>
    </row>
    <row r="818" spans="1:1">
      <c r="A818" s="40" t="s">
        <v>7691</v>
      </c>
    </row>
    <row r="819" spans="1:1">
      <c r="A819" s="40" t="s">
        <v>7691</v>
      </c>
    </row>
    <row r="820" spans="1:1">
      <c r="A820" s="40" t="s">
        <v>7691</v>
      </c>
    </row>
    <row r="821" spans="1:1">
      <c r="A821" s="40" t="s">
        <v>7691</v>
      </c>
    </row>
    <row r="822" spans="1:1">
      <c r="A822" s="40" t="s">
        <v>7691</v>
      </c>
    </row>
    <row r="823" spans="1:1">
      <c r="A823" s="40" t="s">
        <v>7691</v>
      </c>
    </row>
    <row r="824" spans="1:1">
      <c r="A824" s="40" t="s">
        <v>7691</v>
      </c>
    </row>
    <row r="825" spans="1:1">
      <c r="A825" s="40" t="s">
        <v>7691</v>
      </c>
    </row>
    <row r="826" spans="1:1">
      <c r="A826" s="40" t="s">
        <v>7691</v>
      </c>
    </row>
    <row r="827" spans="1:1">
      <c r="A827" s="40" t="s">
        <v>7691</v>
      </c>
    </row>
    <row r="828" spans="1:1">
      <c r="A828" s="40" t="s">
        <v>7691</v>
      </c>
    </row>
    <row r="829" spans="1:1">
      <c r="A829" s="40" t="s">
        <v>7691</v>
      </c>
    </row>
    <row r="830" spans="1:1">
      <c r="A830" s="40" t="s">
        <v>7691</v>
      </c>
    </row>
    <row r="831" spans="1:1">
      <c r="A831" s="40" t="s">
        <v>7691</v>
      </c>
    </row>
    <row r="832" spans="1:1">
      <c r="A832" s="40" t="s">
        <v>7691</v>
      </c>
    </row>
    <row r="833" spans="1:1">
      <c r="A833" s="40" t="s">
        <v>7691</v>
      </c>
    </row>
    <row r="834" spans="1:1">
      <c r="A834" s="40" t="s">
        <v>7691</v>
      </c>
    </row>
    <row r="835" spans="1:1">
      <c r="A835" s="40" t="s">
        <v>7691</v>
      </c>
    </row>
    <row r="836" spans="1:1">
      <c r="A836" s="40" t="s">
        <v>7691</v>
      </c>
    </row>
    <row r="837" spans="1:1">
      <c r="A837" s="40" t="s">
        <v>7691</v>
      </c>
    </row>
    <row r="838" spans="1:1">
      <c r="A838" s="40" t="s">
        <v>7691</v>
      </c>
    </row>
    <row r="839" spans="1:1">
      <c r="A839" s="40" t="s">
        <v>7691</v>
      </c>
    </row>
    <row r="840" spans="1:1">
      <c r="A840" s="40" t="s">
        <v>7691</v>
      </c>
    </row>
    <row r="841" spans="1:1">
      <c r="A841" s="40" t="s">
        <v>7691</v>
      </c>
    </row>
    <row r="842" spans="1:1">
      <c r="A842" s="40" t="s">
        <v>7691</v>
      </c>
    </row>
    <row r="843" spans="1:1">
      <c r="A843" s="40" t="s">
        <v>7691</v>
      </c>
    </row>
    <row r="844" spans="1:1">
      <c r="A844" s="40" t="s">
        <v>7691</v>
      </c>
    </row>
    <row r="845" spans="1:1">
      <c r="A845" s="40" t="s">
        <v>7691</v>
      </c>
    </row>
    <row r="846" spans="1:1">
      <c r="A846" s="40" t="s">
        <v>7691</v>
      </c>
    </row>
    <row r="847" spans="1:1">
      <c r="A847" s="40" t="s">
        <v>7691</v>
      </c>
    </row>
    <row r="848" spans="1:1">
      <c r="A848" s="40" t="s">
        <v>7691</v>
      </c>
    </row>
    <row r="849" spans="1:1">
      <c r="A849" s="40" t="s">
        <v>7691</v>
      </c>
    </row>
    <row r="850" spans="1:1">
      <c r="A850" s="40" t="s">
        <v>7691</v>
      </c>
    </row>
    <row r="851" spans="1:1">
      <c r="A851" s="40" t="s">
        <v>7691</v>
      </c>
    </row>
    <row r="852" spans="1:1">
      <c r="A852" s="40" t="s">
        <v>7691</v>
      </c>
    </row>
    <row r="853" spans="1:1">
      <c r="A853" s="40" t="s">
        <v>7691</v>
      </c>
    </row>
    <row r="854" spans="1:1">
      <c r="A854" s="40" t="s">
        <v>7691</v>
      </c>
    </row>
    <row r="855" spans="1:1">
      <c r="A855" s="40" t="s">
        <v>7691</v>
      </c>
    </row>
    <row r="856" spans="1:1">
      <c r="A856" s="40" t="s">
        <v>7691</v>
      </c>
    </row>
    <row r="857" spans="1:1">
      <c r="A857" s="40" t="s">
        <v>7691</v>
      </c>
    </row>
    <row r="858" spans="1:1">
      <c r="A858" s="40" t="s">
        <v>7691</v>
      </c>
    </row>
    <row r="859" spans="1:1">
      <c r="A859" s="40" t="s">
        <v>7691</v>
      </c>
    </row>
    <row r="860" spans="1:1">
      <c r="A860" s="40" t="s">
        <v>7691</v>
      </c>
    </row>
    <row r="861" spans="1:1">
      <c r="A861" s="40" t="s">
        <v>7691</v>
      </c>
    </row>
    <row r="862" spans="1:1">
      <c r="A862" s="40" t="s">
        <v>7691</v>
      </c>
    </row>
    <row r="863" spans="1:1">
      <c r="A863" s="40" t="s">
        <v>7691</v>
      </c>
    </row>
    <row r="864" spans="1:1">
      <c r="A864" s="40" t="s">
        <v>7691</v>
      </c>
    </row>
    <row r="865" spans="1:1">
      <c r="A865" s="40" t="s">
        <v>7691</v>
      </c>
    </row>
    <row r="866" spans="1:1">
      <c r="A866" s="40" t="s">
        <v>7691</v>
      </c>
    </row>
    <row r="867" spans="1:1">
      <c r="A867" s="40" t="s">
        <v>7691</v>
      </c>
    </row>
    <row r="868" spans="1:1">
      <c r="A868" s="40" t="s">
        <v>7691</v>
      </c>
    </row>
    <row r="869" spans="1:1">
      <c r="A869" s="40" t="s">
        <v>7691</v>
      </c>
    </row>
    <row r="870" spans="1:1">
      <c r="A870" s="40" t="s">
        <v>7691</v>
      </c>
    </row>
    <row r="871" spans="1:1">
      <c r="A871" s="40" t="s">
        <v>7691</v>
      </c>
    </row>
    <row r="872" spans="1:1">
      <c r="A872" s="40" t="s">
        <v>7691</v>
      </c>
    </row>
    <row r="873" spans="1:1">
      <c r="A873" s="40" t="s">
        <v>7691</v>
      </c>
    </row>
    <row r="874" spans="1:1">
      <c r="A874" s="40" t="s">
        <v>7691</v>
      </c>
    </row>
    <row r="875" spans="1:1">
      <c r="A875" s="40" t="s">
        <v>7691</v>
      </c>
    </row>
    <row r="876" spans="1:1">
      <c r="A876" s="40" t="s">
        <v>7691</v>
      </c>
    </row>
    <row r="877" spans="1:1">
      <c r="A877" s="40" t="s">
        <v>7691</v>
      </c>
    </row>
    <row r="878" spans="1:1">
      <c r="A878" s="40" t="s">
        <v>7691</v>
      </c>
    </row>
    <row r="879" spans="1:1">
      <c r="A879" s="40" t="s">
        <v>7691</v>
      </c>
    </row>
    <row r="880" spans="1:1">
      <c r="A880" s="40" t="s">
        <v>7691</v>
      </c>
    </row>
    <row r="881" spans="1:1">
      <c r="A881" s="40" t="s">
        <v>7691</v>
      </c>
    </row>
    <row r="882" spans="1:1">
      <c r="A882" s="40" t="s">
        <v>7691</v>
      </c>
    </row>
    <row r="883" spans="1:1">
      <c r="A883" s="40" t="s">
        <v>7691</v>
      </c>
    </row>
    <row r="884" spans="1:1">
      <c r="A884" s="40" t="s">
        <v>7691</v>
      </c>
    </row>
    <row r="885" spans="1:1">
      <c r="A885" s="40" t="s">
        <v>7691</v>
      </c>
    </row>
    <row r="886" spans="1:1">
      <c r="A886" s="40" t="s">
        <v>7691</v>
      </c>
    </row>
    <row r="887" spans="1:1">
      <c r="A887" s="40" t="s">
        <v>7691</v>
      </c>
    </row>
    <row r="888" spans="1:1">
      <c r="A888" s="40" t="s">
        <v>7691</v>
      </c>
    </row>
    <row r="889" spans="1:1">
      <c r="A889" s="40" t="s">
        <v>7691</v>
      </c>
    </row>
    <row r="890" spans="1:1">
      <c r="A890" s="40" t="s">
        <v>7691</v>
      </c>
    </row>
    <row r="891" spans="1:1">
      <c r="A891" s="40" t="s">
        <v>7691</v>
      </c>
    </row>
    <row r="892" spans="1:1">
      <c r="A892" s="40" t="s">
        <v>7691</v>
      </c>
    </row>
    <row r="893" spans="1:1">
      <c r="A893" s="40" t="s">
        <v>7691</v>
      </c>
    </row>
    <row r="894" spans="1:1">
      <c r="A894" s="40" t="s">
        <v>7691</v>
      </c>
    </row>
    <row r="895" spans="1:1">
      <c r="A895" s="40" t="s">
        <v>7691</v>
      </c>
    </row>
    <row r="896" spans="1:1">
      <c r="A896" s="40" t="s">
        <v>7691</v>
      </c>
    </row>
    <row r="897" spans="1:1">
      <c r="A897" s="40" t="s">
        <v>7691</v>
      </c>
    </row>
    <row r="898" spans="1:1">
      <c r="A898" s="40" t="s">
        <v>7691</v>
      </c>
    </row>
    <row r="899" spans="1:1">
      <c r="A899" s="40" t="s">
        <v>7691</v>
      </c>
    </row>
    <row r="900" spans="1:1">
      <c r="A900" s="40" t="s">
        <v>7691</v>
      </c>
    </row>
    <row r="901" spans="1:1">
      <c r="A901" s="40" t="s">
        <v>7691</v>
      </c>
    </row>
    <row r="902" spans="1:1">
      <c r="A902" s="40" t="s">
        <v>7691</v>
      </c>
    </row>
    <row r="903" spans="1:1">
      <c r="A903" s="40" t="s">
        <v>7691</v>
      </c>
    </row>
    <row r="904" spans="1:1">
      <c r="A904" s="40" t="s">
        <v>7691</v>
      </c>
    </row>
    <row r="905" spans="1:1">
      <c r="A905" s="40" t="s">
        <v>7691</v>
      </c>
    </row>
    <row r="906" spans="1:1">
      <c r="A906" s="40" t="s">
        <v>7691</v>
      </c>
    </row>
    <row r="907" spans="1:1">
      <c r="A907" s="40" t="s">
        <v>7691</v>
      </c>
    </row>
    <row r="908" spans="1:1">
      <c r="A908" s="40" t="s">
        <v>7691</v>
      </c>
    </row>
    <row r="909" spans="1:1">
      <c r="A909" s="40" t="s">
        <v>7691</v>
      </c>
    </row>
    <row r="910" spans="1:1">
      <c r="A910" s="40" t="s">
        <v>7691</v>
      </c>
    </row>
    <row r="911" spans="1:1">
      <c r="A911" s="40" t="s">
        <v>7691</v>
      </c>
    </row>
    <row r="912" spans="1:1">
      <c r="A912" s="40" t="s">
        <v>7691</v>
      </c>
    </row>
    <row r="913" spans="1:1">
      <c r="A913" s="40" t="s">
        <v>7691</v>
      </c>
    </row>
    <row r="914" spans="1:1">
      <c r="A914" s="40" t="s">
        <v>7691</v>
      </c>
    </row>
    <row r="915" spans="1:1">
      <c r="A915" s="40" t="s">
        <v>7691</v>
      </c>
    </row>
    <row r="916" spans="1:1">
      <c r="A916" s="40" t="s">
        <v>7691</v>
      </c>
    </row>
    <row r="917" spans="1:1">
      <c r="A917" s="40" t="s">
        <v>7691</v>
      </c>
    </row>
    <row r="918" spans="1:1">
      <c r="A918" s="40" t="s">
        <v>7691</v>
      </c>
    </row>
    <row r="919" spans="1:1">
      <c r="A919" s="40" t="s">
        <v>7691</v>
      </c>
    </row>
    <row r="920" spans="1:1">
      <c r="A920" s="40" t="s">
        <v>7691</v>
      </c>
    </row>
    <row r="921" spans="1:1">
      <c r="A921" s="40" t="s">
        <v>7691</v>
      </c>
    </row>
    <row r="922" spans="1:1">
      <c r="A922" s="40" t="s">
        <v>7691</v>
      </c>
    </row>
    <row r="923" spans="1:1">
      <c r="A923" s="40" t="s">
        <v>7691</v>
      </c>
    </row>
    <row r="924" spans="1:1">
      <c r="A924" s="40" t="s">
        <v>7691</v>
      </c>
    </row>
    <row r="925" spans="1:1">
      <c r="A925" s="40" t="s">
        <v>7691</v>
      </c>
    </row>
    <row r="926" spans="1:1">
      <c r="A926" s="40" t="s">
        <v>7691</v>
      </c>
    </row>
    <row r="927" spans="1:1">
      <c r="A927" s="40" t="s">
        <v>7691</v>
      </c>
    </row>
    <row r="928" spans="1:1">
      <c r="A928" s="40" t="s">
        <v>7691</v>
      </c>
    </row>
    <row r="929" spans="1:1">
      <c r="A929" s="40" t="s">
        <v>7691</v>
      </c>
    </row>
    <row r="930" spans="1:1">
      <c r="A930" s="40" t="s">
        <v>7691</v>
      </c>
    </row>
    <row r="931" spans="1:1">
      <c r="A931" s="40" t="s">
        <v>7691</v>
      </c>
    </row>
    <row r="932" spans="1:1">
      <c r="A932" s="40" t="s">
        <v>7691</v>
      </c>
    </row>
    <row r="933" spans="1:1">
      <c r="A933" s="40" t="s">
        <v>7691</v>
      </c>
    </row>
    <row r="934" spans="1:1">
      <c r="A934" s="40" t="s">
        <v>7691</v>
      </c>
    </row>
    <row r="935" spans="1:1">
      <c r="A935" s="40" t="s">
        <v>7691</v>
      </c>
    </row>
    <row r="936" spans="1:1">
      <c r="A936" s="40" t="s">
        <v>7691</v>
      </c>
    </row>
    <row r="937" spans="1:1">
      <c r="A937" s="40" t="s">
        <v>7691</v>
      </c>
    </row>
    <row r="938" spans="1:1">
      <c r="A938" s="40" t="s">
        <v>7691</v>
      </c>
    </row>
    <row r="939" spans="1:1">
      <c r="A939" s="40" t="s">
        <v>7691</v>
      </c>
    </row>
    <row r="940" spans="1:1">
      <c r="A940" s="40" t="s">
        <v>7691</v>
      </c>
    </row>
    <row r="941" spans="1:1">
      <c r="A941" s="40" t="s">
        <v>7691</v>
      </c>
    </row>
    <row r="942" spans="1:1">
      <c r="A942" s="40" t="s">
        <v>7691</v>
      </c>
    </row>
    <row r="943" spans="1:1">
      <c r="A943" s="40" t="s">
        <v>7691</v>
      </c>
    </row>
    <row r="944" spans="1:1">
      <c r="A944" s="40" t="s">
        <v>7691</v>
      </c>
    </row>
    <row r="945" spans="1:1">
      <c r="A945" s="40" t="s">
        <v>7691</v>
      </c>
    </row>
    <row r="946" spans="1:1">
      <c r="A946" s="40" t="s">
        <v>7691</v>
      </c>
    </row>
    <row r="947" spans="1:1">
      <c r="A947" s="40" t="s">
        <v>7691</v>
      </c>
    </row>
    <row r="948" spans="1:1">
      <c r="A948" s="40" t="s">
        <v>7691</v>
      </c>
    </row>
    <row r="949" spans="1:1">
      <c r="A949" s="40" t="s">
        <v>7691</v>
      </c>
    </row>
    <row r="950" spans="1:1">
      <c r="A950" s="40" t="s">
        <v>7691</v>
      </c>
    </row>
    <row r="951" spans="1:1">
      <c r="A951" s="40" t="s">
        <v>7691</v>
      </c>
    </row>
    <row r="952" spans="1:1">
      <c r="A952" s="40" t="s">
        <v>7691</v>
      </c>
    </row>
    <row r="953" spans="1:1">
      <c r="A953" s="40" t="s">
        <v>7691</v>
      </c>
    </row>
    <row r="954" spans="1:1">
      <c r="A954" s="40" t="s">
        <v>7691</v>
      </c>
    </row>
    <row r="955" spans="1:1">
      <c r="A955" s="40" t="s">
        <v>7691</v>
      </c>
    </row>
    <row r="956" spans="1:1">
      <c r="A956" s="40" t="s">
        <v>7691</v>
      </c>
    </row>
    <row r="957" spans="1:1">
      <c r="A957" s="40" t="s">
        <v>7691</v>
      </c>
    </row>
    <row r="958" spans="1:1">
      <c r="A958" s="40" t="s">
        <v>7691</v>
      </c>
    </row>
    <row r="959" spans="1:1">
      <c r="A959" s="40" t="s">
        <v>7691</v>
      </c>
    </row>
    <row r="960" spans="1:1">
      <c r="A960" s="40" t="s">
        <v>7691</v>
      </c>
    </row>
    <row r="961" spans="1:1">
      <c r="A961" s="40" t="s">
        <v>7691</v>
      </c>
    </row>
    <row r="962" spans="1:1">
      <c r="A962" s="40" t="s">
        <v>7691</v>
      </c>
    </row>
    <row r="963" spans="1:1">
      <c r="A963" s="40" t="s">
        <v>7691</v>
      </c>
    </row>
    <row r="964" spans="1:1">
      <c r="A964" s="40" t="s">
        <v>7691</v>
      </c>
    </row>
    <row r="965" spans="1:1">
      <c r="A965" s="40" t="s">
        <v>7691</v>
      </c>
    </row>
    <row r="966" spans="1:1">
      <c r="A966" s="40" t="s">
        <v>7691</v>
      </c>
    </row>
    <row r="967" spans="1:1">
      <c r="A967" s="40" t="s">
        <v>7691</v>
      </c>
    </row>
    <row r="968" spans="1:1">
      <c r="A968" s="40" t="s">
        <v>7691</v>
      </c>
    </row>
    <row r="969" spans="1:1">
      <c r="A969" s="40" t="s">
        <v>7691</v>
      </c>
    </row>
    <row r="970" spans="1:1">
      <c r="A970" s="40" t="s">
        <v>7691</v>
      </c>
    </row>
    <row r="971" spans="1:1">
      <c r="A971" s="40" t="s">
        <v>7691</v>
      </c>
    </row>
    <row r="972" spans="1:1">
      <c r="A972" s="40" t="s">
        <v>7691</v>
      </c>
    </row>
    <row r="973" spans="1:1">
      <c r="A973" s="40" t="s">
        <v>7691</v>
      </c>
    </row>
    <row r="974" spans="1:1">
      <c r="A974" s="40" t="s">
        <v>7691</v>
      </c>
    </row>
    <row r="975" spans="1:1">
      <c r="A975" s="40" t="s">
        <v>7691</v>
      </c>
    </row>
    <row r="976" spans="1:1">
      <c r="A976" s="40" t="s">
        <v>7691</v>
      </c>
    </row>
    <row r="977" spans="1:1">
      <c r="A977" s="40" t="s">
        <v>7691</v>
      </c>
    </row>
    <row r="978" spans="1:1">
      <c r="A978" s="40" t="s">
        <v>7691</v>
      </c>
    </row>
    <row r="979" spans="1:1">
      <c r="A979" s="40" t="s">
        <v>7691</v>
      </c>
    </row>
    <row r="980" spans="1:1">
      <c r="A980" s="40" t="s">
        <v>7691</v>
      </c>
    </row>
    <row r="981" spans="1:1">
      <c r="A981" s="40" t="s">
        <v>7691</v>
      </c>
    </row>
    <row r="982" spans="1:1">
      <c r="A982" s="40" t="s">
        <v>7691</v>
      </c>
    </row>
    <row r="983" spans="1:1">
      <c r="A983" s="40" t="s">
        <v>7691</v>
      </c>
    </row>
    <row r="984" spans="1:1">
      <c r="A984" s="40" t="s">
        <v>7691</v>
      </c>
    </row>
    <row r="985" spans="1:1">
      <c r="A985" s="40" t="s">
        <v>7691</v>
      </c>
    </row>
    <row r="986" spans="1:1">
      <c r="A986" s="40" t="s">
        <v>7691</v>
      </c>
    </row>
    <row r="987" spans="1:1">
      <c r="A987" s="40" t="s">
        <v>7691</v>
      </c>
    </row>
    <row r="988" spans="1:1">
      <c r="A988" s="40" t="s">
        <v>7691</v>
      </c>
    </row>
    <row r="989" spans="1:1">
      <c r="A989" s="40" t="s">
        <v>7691</v>
      </c>
    </row>
    <row r="990" spans="1:1">
      <c r="A990" s="40" t="s">
        <v>7691</v>
      </c>
    </row>
    <row r="991" spans="1:1">
      <c r="A991" s="40" t="s">
        <v>7691</v>
      </c>
    </row>
    <row r="992" spans="1:1">
      <c r="A992" s="40" t="s">
        <v>7691</v>
      </c>
    </row>
    <row r="993" spans="1:1">
      <c r="A993" s="40" t="s">
        <v>7691</v>
      </c>
    </row>
    <row r="994" spans="1:1">
      <c r="A994" s="40" t="s">
        <v>7691</v>
      </c>
    </row>
    <row r="995" spans="1:1">
      <c r="A995" s="40" t="s">
        <v>7691</v>
      </c>
    </row>
    <row r="996" spans="1:1">
      <c r="A996" s="40" t="s">
        <v>7691</v>
      </c>
    </row>
    <row r="997" spans="1:1">
      <c r="A997" s="40" t="s">
        <v>7691</v>
      </c>
    </row>
    <row r="998" spans="1:1">
      <c r="A998" s="40" t="s">
        <v>7691</v>
      </c>
    </row>
    <row r="999" spans="1:1">
      <c r="A999" s="40" t="s">
        <v>7691</v>
      </c>
    </row>
    <row r="1000" spans="1:1">
      <c r="A1000" s="40" t="s">
        <v>7691</v>
      </c>
    </row>
    <row r="1001" spans="1:1">
      <c r="A1001" s="40" t="s">
        <v>7691</v>
      </c>
    </row>
    <row r="1002" spans="1:1">
      <c r="A1002" s="40" t="s">
        <v>7691</v>
      </c>
    </row>
    <row r="1003" spans="1:1">
      <c r="A1003" s="40" t="s">
        <v>7691</v>
      </c>
    </row>
    <row r="1004" spans="1:1">
      <c r="A1004" s="40" t="s">
        <v>7691</v>
      </c>
    </row>
    <row r="1005" spans="1:1">
      <c r="A1005" s="40" t="s">
        <v>7691</v>
      </c>
    </row>
    <row r="1006" spans="1:1">
      <c r="A1006" s="40" t="s">
        <v>7691</v>
      </c>
    </row>
    <row r="1007" spans="1:1">
      <c r="A1007" s="40" t="s">
        <v>7691</v>
      </c>
    </row>
    <row r="1008" spans="1:1">
      <c r="A1008" s="40" t="s">
        <v>7691</v>
      </c>
    </row>
    <row r="1009" spans="1:1">
      <c r="A1009" s="40" t="s">
        <v>7691</v>
      </c>
    </row>
    <row r="1010" spans="1:1">
      <c r="A1010" s="40" t="s">
        <v>7691</v>
      </c>
    </row>
    <row r="1011" spans="1:1">
      <c r="A1011" s="40" t="s">
        <v>7691</v>
      </c>
    </row>
    <row r="1012" spans="1:1">
      <c r="A1012" s="40" t="s">
        <v>7691</v>
      </c>
    </row>
    <row r="1013" spans="1:1">
      <c r="A1013" s="40" t="s">
        <v>7691</v>
      </c>
    </row>
    <row r="1014" spans="1:1">
      <c r="A1014" s="40" t="s">
        <v>7691</v>
      </c>
    </row>
    <row r="1015" spans="1:1">
      <c r="A1015" s="40" t="s">
        <v>7691</v>
      </c>
    </row>
    <row r="1016" spans="1:1">
      <c r="A1016" s="40" t="s">
        <v>7691</v>
      </c>
    </row>
    <row r="1017" spans="1:1">
      <c r="A1017" s="40" t="s">
        <v>7691</v>
      </c>
    </row>
    <row r="1018" spans="1:1">
      <c r="A1018" s="40" t="s">
        <v>7691</v>
      </c>
    </row>
    <row r="1019" spans="1:1">
      <c r="A1019" s="40" t="s">
        <v>7691</v>
      </c>
    </row>
    <row r="1020" spans="1:1">
      <c r="A1020" s="40" t="s">
        <v>7691</v>
      </c>
    </row>
    <row r="1021" spans="1:1">
      <c r="A1021" s="40" t="s">
        <v>7691</v>
      </c>
    </row>
    <row r="1022" spans="1:1">
      <c r="A1022" s="40" t="s">
        <v>7691</v>
      </c>
    </row>
    <row r="1023" spans="1:1">
      <c r="A1023" s="40" t="s">
        <v>7691</v>
      </c>
    </row>
    <row r="1024" spans="1:1">
      <c r="A1024" s="40" t="s">
        <v>7691</v>
      </c>
    </row>
    <row r="1025" spans="1:1">
      <c r="A1025" s="40" t="s">
        <v>7691</v>
      </c>
    </row>
    <row r="1026" spans="1:1">
      <c r="A1026" s="40" t="s">
        <v>7691</v>
      </c>
    </row>
    <row r="1027" spans="1:1">
      <c r="A1027" s="40" t="s">
        <v>7691</v>
      </c>
    </row>
    <row r="1028" spans="1:1">
      <c r="A1028" s="40" t="s">
        <v>7691</v>
      </c>
    </row>
    <row r="1029" spans="1:1">
      <c r="A1029" s="40" t="s">
        <v>7691</v>
      </c>
    </row>
    <row r="1030" spans="1:1">
      <c r="A1030" s="40" t="s">
        <v>7691</v>
      </c>
    </row>
    <row r="1031" spans="1:1">
      <c r="A1031" s="40" t="s">
        <v>7691</v>
      </c>
    </row>
    <row r="1032" spans="1:1">
      <c r="A1032" s="40" t="s">
        <v>7691</v>
      </c>
    </row>
    <row r="1033" spans="1:1">
      <c r="A1033" s="40" t="s">
        <v>7691</v>
      </c>
    </row>
    <row r="1034" spans="1:1">
      <c r="A1034" s="40" t="s">
        <v>7691</v>
      </c>
    </row>
    <row r="1035" spans="1:1">
      <c r="A1035" s="40" t="s">
        <v>7691</v>
      </c>
    </row>
    <row r="1036" spans="1:1">
      <c r="A1036" s="40" t="s">
        <v>7691</v>
      </c>
    </row>
    <row r="1037" spans="1:1">
      <c r="A1037" s="40" t="s">
        <v>7691</v>
      </c>
    </row>
    <row r="1038" spans="1:1">
      <c r="A1038" s="40" t="s">
        <v>7691</v>
      </c>
    </row>
    <row r="1039" spans="1:1">
      <c r="A1039" s="40" t="s">
        <v>7691</v>
      </c>
    </row>
    <row r="1040" spans="1:1">
      <c r="A1040" s="40" t="s">
        <v>7691</v>
      </c>
    </row>
    <row r="1041" spans="1:1">
      <c r="A1041" s="40" t="s">
        <v>7691</v>
      </c>
    </row>
    <row r="1042" spans="1:1">
      <c r="A1042" s="40" t="s">
        <v>7691</v>
      </c>
    </row>
    <row r="1043" spans="1:1">
      <c r="A1043" s="40" t="s">
        <v>7691</v>
      </c>
    </row>
    <row r="1044" spans="1:1">
      <c r="A1044" s="40" t="s">
        <v>7691</v>
      </c>
    </row>
    <row r="1045" spans="1:1">
      <c r="A1045" s="40" t="s">
        <v>7691</v>
      </c>
    </row>
    <row r="1046" spans="1:1">
      <c r="A1046" s="40" t="s">
        <v>7691</v>
      </c>
    </row>
    <row r="1047" spans="1:1">
      <c r="A1047" s="40" t="s">
        <v>7691</v>
      </c>
    </row>
    <row r="1048" spans="1:1">
      <c r="A1048" s="40" t="s">
        <v>7691</v>
      </c>
    </row>
    <row r="1049" spans="1:1">
      <c r="A1049" s="40" t="s">
        <v>7691</v>
      </c>
    </row>
    <row r="1050" spans="1:1">
      <c r="A1050" s="40" t="s">
        <v>7691</v>
      </c>
    </row>
    <row r="1051" spans="1:1">
      <c r="A1051" s="40" t="s">
        <v>7691</v>
      </c>
    </row>
    <row r="1052" spans="1:1">
      <c r="A1052" s="40" t="s">
        <v>7691</v>
      </c>
    </row>
    <row r="1053" spans="1:1">
      <c r="A1053" s="40" t="s">
        <v>7691</v>
      </c>
    </row>
    <row r="1054" spans="1:1">
      <c r="A1054" s="40" t="s">
        <v>7691</v>
      </c>
    </row>
    <row r="1055" spans="1:1">
      <c r="A1055" s="40" t="s">
        <v>7691</v>
      </c>
    </row>
    <row r="1056" spans="1:1">
      <c r="A1056" s="40" t="s">
        <v>7691</v>
      </c>
    </row>
    <row r="1057" spans="1:1">
      <c r="A1057" s="40" t="s">
        <v>7691</v>
      </c>
    </row>
    <row r="1058" spans="1:1">
      <c r="A1058" s="40" t="s">
        <v>7691</v>
      </c>
    </row>
    <row r="1059" spans="1:1">
      <c r="A1059" s="40" t="s">
        <v>7691</v>
      </c>
    </row>
    <row r="1060" spans="1:1">
      <c r="A1060" s="40" t="s">
        <v>7691</v>
      </c>
    </row>
    <row r="1061" spans="1:1">
      <c r="A1061" s="40" t="s">
        <v>7691</v>
      </c>
    </row>
    <row r="1062" spans="1:1">
      <c r="A1062" s="40" t="s">
        <v>7691</v>
      </c>
    </row>
    <row r="1063" spans="1:1">
      <c r="A1063" s="40" t="s">
        <v>7691</v>
      </c>
    </row>
    <row r="1064" spans="1:1">
      <c r="A1064" s="40" t="s">
        <v>7691</v>
      </c>
    </row>
    <row r="1065" spans="1:1">
      <c r="A1065" s="40" t="s">
        <v>7691</v>
      </c>
    </row>
    <row r="1066" spans="1:1">
      <c r="A1066" s="40" t="s">
        <v>7691</v>
      </c>
    </row>
    <row r="1067" spans="1:1">
      <c r="A1067" s="40" t="s">
        <v>7691</v>
      </c>
    </row>
    <row r="1068" spans="1:1">
      <c r="A1068" s="40" t="s">
        <v>7691</v>
      </c>
    </row>
    <row r="1069" spans="1:1">
      <c r="A1069" s="40" t="s">
        <v>7691</v>
      </c>
    </row>
    <row r="1070" spans="1:1">
      <c r="A1070" s="40" t="s">
        <v>7691</v>
      </c>
    </row>
    <row r="1071" spans="1:1">
      <c r="A1071" s="40" t="s">
        <v>7691</v>
      </c>
    </row>
    <row r="1072" spans="1:1">
      <c r="A1072" s="40" t="s">
        <v>7691</v>
      </c>
    </row>
    <row r="1073" spans="1:1">
      <c r="A1073" s="40" t="s">
        <v>7691</v>
      </c>
    </row>
    <row r="1074" spans="1:1">
      <c r="A1074" s="40" t="s">
        <v>7691</v>
      </c>
    </row>
    <row r="1075" spans="1:1">
      <c r="A1075" s="40" t="s">
        <v>7691</v>
      </c>
    </row>
    <row r="1076" spans="1:1">
      <c r="A1076" s="40" t="s">
        <v>7691</v>
      </c>
    </row>
    <row r="1077" spans="1:1">
      <c r="A1077" s="40" t="s">
        <v>7691</v>
      </c>
    </row>
    <row r="1078" spans="1:1">
      <c r="A1078" s="40" t="s">
        <v>7691</v>
      </c>
    </row>
    <row r="1079" spans="1:1">
      <c r="A1079" s="40" t="s">
        <v>7691</v>
      </c>
    </row>
    <row r="1080" spans="1:1">
      <c r="A1080" s="40" t="s">
        <v>7691</v>
      </c>
    </row>
    <row r="1081" spans="1:1">
      <c r="A1081" s="40" t="s">
        <v>7691</v>
      </c>
    </row>
    <row r="1082" spans="1:1">
      <c r="A1082" s="40" t="s">
        <v>7691</v>
      </c>
    </row>
    <row r="1083" spans="1:1">
      <c r="A1083" s="40" t="s">
        <v>7691</v>
      </c>
    </row>
    <row r="1084" spans="1:1">
      <c r="A1084" s="40" t="s">
        <v>7691</v>
      </c>
    </row>
    <row r="1085" spans="1:1">
      <c r="A1085" s="40" t="s">
        <v>7691</v>
      </c>
    </row>
    <row r="1086" spans="1:1">
      <c r="A1086" s="40" t="s">
        <v>7691</v>
      </c>
    </row>
    <row r="1087" spans="1:1">
      <c r="A1087" s="40" t="s">
        <v>7691</v>
      </c>
    </row>
    <row r="1088" spans="1:1">
      <c r="A1088" s="40" t="s">
        <v>7691</v>
      </c>
    </row>
    <row r="1089" spans="1:1">
      <c r="A1089" s="40" t="s">
        <v>7691</v>
      </c>
    </row>
    <row r="1090" spans="1:1">
      <c r="A1090" s="40" t="s">
        <v>7691</v>
      </c>
    </row>
    <row r="1091" spans="1:1">
      <c r="A1091" s="40" t="s">
        <v>7691</v>
      </c>
    </row>
    <row r="1092" spans="1:1">
      <c r="A1092" s="40" t="s">
        <v>7691</v>
      </c>
    </row>
    <row r="1093" spans="1:1">
      <c r="A1093" s="40" t="s">
        <v>7691</v>
      </c>
    </row>
    <row r="1094" spans="1:1">
      <c r="A1094" s="40" t="s">
        <v>7691</v>
      </c>
    </row>
    <row r="1095" spans="1:1">
      <c r="A1095" s="40" t="s">
        <v>7691</v>
      </c>
    </row>
    <row r="1096" spans="1:1">
      <c r="A1096" s="40" t="s">
        <v>7691</v>
      </c>
    </row>
    <row r="1097" spans="1:1">
      <c r="A1097" s="40" t="s">
        <v>7691</v>
      </c>
    </row>
    <row r="1098" spans="1:1">
      <c r="A1098" s="40" t="s">
        <v>7691</v>
      </c>
    </row>
    <row r="1099" spans="1:1">
      <c r="A1099" s="40" t="s">
        <v>7691</v>
      </c>
    </row>
    <row r="1100" spans="1:1">
      <c r="A1100" s="40" t="s">
        <v>7691</v>
      </c>
    </row>
    <row r="1101" spans="1:1">
      <c r="A1101" s="40" t="s">
        <v>7691</v>
      </c>
    </row>
    <row r="1102" spans="1:1">
      <c r="A1102" s="40" t="s">
        <v>7691</v>
      </c>
    </row>
    <row r="1103" spans="1:1">
      <c r="A1103" s="40" t="s">
        <v>7691</v>
      </c>
    </row>
    <row r="1104" spans="1:1">
      <c r="A1104" s="40" t="s">
        <v>7691</v>
      </c>
    </row>
    <row r="1105" spans="1:1">
      <c r="A1105" s="40" t="s">
        <v>7691</v>
      </c>
    </row>
    <row r="1106" spans="1:1">
      <c r="A1106" s="40" t="s">
        <v>7691</v>
      </c>
    </row>
    <row r="1107" spans="1:1">
      <c r="A1107" s="40" t="s">
        <v>7691</v>
      </c>
    </row>
    <row r="1108" spans="1:1">
      <c r="A1108" s="40" t="s">
        <v>7691</v>
      </c>
    </row>
    <row r="1109" spans="1:1">
      <c r="A1109" s="40" t="s">
        <v>7691</v>
      </c>
    </row>
    <row r="1110" spans="1:1">
      <c r="A1110" s="40" t="s">
        <v>7691</v>
      </c>
    </row>
    <row r="1111" spans="1:1">
      <c r="A1111" s="40" t="s">
        <v>7691</v>
      </c>
    </row>
    <row r="1112" spans="1:1">
      <c r="A1112" s="40" t="s">
        <v>7691</v>
      </c>
    </row>
    <row r="1113" spans="1:1">
      <c r="A1113" s="40" t="s">
        <v>7691</v>
      </c>
    </row>
    <row r="1114" spans="1:1">
      <c r="A1114" s="40" t="s">
        <v>7691</v>
      </c>
    </row>
    <row r="1115" spans="1:1">
      <c r="A1115" s="40" t="s">
        <v>7691</v>
      </c>
    </row>
    <row r="1116" spans="1:1">
      <c r="A1116" s="40" t="s">
        <v>7691</v>
      </c>
    </row>
    <row r="1117" spans="1:1">
      <c r="A1117" s="40" t="s">
        <v>7691</v>
      </c>
    </row>
    <row r="1118" spans="1:1">
      <c r="A1118" s="40" t="s">
        <v>7691</v>
      </c>
    </row>
    <row r="1119" spans="1:1">
      <c r="A1119" s="40" t="s">
        <v>7691</v>
      </c>
    </row>
    <row r="1120" spans="1:1">
      <c r="A1120" s="40" t="s">
        <v>7691</v>
      </c>
    </row>
    <row r="1121" spans="1:1">
      <c r="A1121" s="40" t="s">
        <v>7691</v>
      </c>
    </row>
    <row r="1122" spans="1:1">
      <c r="A1122" s="40" t="s">
        <v>7691</v>
      </c>
    </row>
    <row r="1123" spans="1:1">
      <c r="A1123" s="40" t="s">
        <v>7691</v>
      </c>
    </row>
    <row r="1124" spans="1:1">
      <c r="A1124" s="40" t="s">
        <v>7691</v>
      </c>
    </row>
    <row r="1125" spans="1:1">
      <c r="A1125" s="40" t="s">
        <v>7691</v>
      </c>
    </row>
    <row r="1126" spans="1:1">
      <c r="A1126" s="40" t="s">
        <v>7691</v>
      </c>
    </row>
    <row r="1127" spans="1:1">
      <c r="A1127" s="40" t="s">
        <v>7691</v>
      </c>
    </row>
    <row r="1128" spans="1:1">
      <c r="A1128" s="40" t="s">
        <v>7691</v>
      </c>
    </row>
    <row r="1129" spans="1:1">
      <c r="A1129" s="40" t="s">
        <v>7691</v>
      </c>
    </row>
    <row r="1130" spans="1:1">
      <c r="A1130" s="40" t="s">
        <v>7691</v>
      </c>
    </row>
    <row r="1131" spans="1:1">
      <c r="A1131" s="40" t="s">
        <v>7691</v>
      </c>
    </row>
    <row r="1132" spans="1:1">
      <c r="A1132" s="40" t="s">
        <v>7691</v>
      </c>
    </row>
    <row r="1133" spans="1:1">
      <c r="A1133" s="40" t="s">
        <v>7691</v>
      </c>
    </row>
    <row r="1134" spans="1:1">
      <c r="A1134" s="40" t="s">
        <v>7691</v>
      </c>
    </row>
    <row r="1135" spans="1:1">
      <c r="A1135" s="40" t="s">
        <v>7691</v>
      </c>
    </row>
    <row r="1136" spans="1:1">
      <c r="A1136" s="40" t="s">
        <v>7691</v>
      </c>
    </row>
    <row r="1137" spans="1:1">
      <c r="A1137" s="40" t="s">
        <v>7691</v>
      </c>
    </row>
    <row r="1138" spans="1:1">
      <c r="A1138" s="40" t="s">
        <v>7691</v>
      </c>
    </row>
    <row r="1139" spans="1:1">
      <c r="A1139" s="40" t="s">
        <v>7691</v>
      </c>
    </row>
    <row r="1140" spans="1:1">
      <c r="A1140" s="40" t="s">
        <v>7691</v>
      </c>
    </row>
    <row r="1141" spans="1:1">
      <c r="A1141" s="40" t="s">
        <v>7691</v>
      </c>
    </row>
    <row r="1142" spans="1:1">
      <c r="A1142" s="40" t="s">
        <v>7691</v>
      </c>
    </row>
    <row r="1143" spans="1:1">
      <c r="A1143" s="40" t="s">
        <v>7691</v>
      </c>
    </row>
    <row r="1144" spans="1:1">
      <c r="A1144" s="40" t="s">
        <v>7691</v>
      </c>
    </row>
    <row r="1145" spans="1:1">
      <c r="A1145" s="40" t="s">
        <v>7691</v>
      </c>
    </row>
    <row r="1146" spans="1:1">
      <c r="A1146" s="40" t="s">
        <v>7691</v>
      </c>
    </row>
    <row r="1147" spans="1:1">
      <c r="A1147" s="40" t="s">
        <v>7691</v>
      </c>
    </row>
    <row r="1148" spans="1:1">
      <c r="A1148" s="40" t="s">
        <v>7691</v>
      </c>
    </row>
    <row r="1149" spans="1:1">
      <c r="A1149" s="40" t="s">
        <v>7691</v>
      </c>
    </row>
    <row r="1150" spans="1:1">
      <c r="A1150" s="40" t="s">
        <v>7691</v>
      </c>
    </row>
    <row r="1151" spans="1:1">
      <c r="A1151" s="40" t="s">
        <v>7691</v>
      </c>
    </row>
    <row r="1152" spans="1:1">
      <c r="A1152" s="40" t="s">
        <v>7691</v>
      </c>
    </row>
    <row r="1153" spans="1:1">
      <c r="A1153" s="40" t="s">
        <v>7691</v>
      </c>
    </row>
    <row r="1154" spans="1:1">
      <c r="A1154" s="40" t="s">
        <v>7691</v>
      </c>
    </row>
    <row r="1155" spans="1:1">
      <c r="A1155" s="40" t="s">
        <v>7691</v>
      </c>
    </row>
    <row r="1156" spans="1:1">
      <c r="A1156" s="40" t="s">
        <v>7691</v>
      </c>
    </row>
    <row r="1157" spans="1:1" ht="15" customHeight="1">
      <c r="A1157" s="40" t="s">
        <v>7691</v>
      </c>
    </row>
    <row r="1158" spans="1:1" ht="15" customHeight="1">
      <c r="A1158" s="40" t="s">
        <v>7691</v>
      </c>
    </row>
    <row r="1159" spans="1:1" ht="15" customHeight="1">
      <c r="A1159" s="40" t="s">
        <v>7691</v>
      </c>
    </row>
  </sheetData>
  <phoneticPr fontId="8" type="noConversion"/>
  <conditionalFormatting sqref="Z2:Z29 X30:X31 Z32:Z35">
    <cfRule type="cellIs" dxfId="4" priority="2" operator="greaterThan">
      <formula>1</formula>
    </cfRule>
  </conditionalFormatting>
  <conditionalFormatting sqref="Z36:Z1048576">
    <cfRule type="cellIs" dxfId="3" priority="1" operator="greaterThan">
      <formula>1</formula>
    </cfRule>
  </conditionalFormatting>
  <dataValidations disablePrompts="1" count="2">
    <dataValidation type="list" allowBlank="1" showInputMessage="1" showErrorMessage="1" sqref="F27" xr:uid="{AB8825B6-86A2-4545-A36A-8177AD75774D}">
      <formula1>Software_Type</formula1>
    </dataValidation>
    <dataValidation type="list" allowBlank="1" showInputMessage="1" showErrorMessage="1" sqref="G16" xr:uid="{F04A90C5-F0CE-4667-AA82-A06A388F1630}">
      <formula1>Equip_Type</formula1>
    </dataValidation>
  </dataValidations>
  <hyperlinks>
    <hyperlink ref="AB6" r:id="rId1" display="https://www.ansys.com/" xr:uid="{1F4540C6-D6D8-418B-9009-A1B6659B8466}"/>
    <hyperlink ref="AB7" r:id="rId2" display="https://www.ascendanalytics.com/" xr:uid="{BFB25B16-1314-4A7A-B1D4-463CA3E02EF5}"/>
    <hyperlink ref="AB8" r:id="rId3" display="https://www.bitrode.com/" xr:uid="{E1F49CBB-7850-43E3-8E99-C7E6B48B3D57}"/>
    <hyperlink ref="AB9" r:id="rId4" display="https://www.bloomy.com/" xr:uid="{07D7AA95-C784-46EF-9D29-32F917BA7695}"/>
    <hyperlink ref="AB11" r:id="rId5" xr:uid="{A5609AFD-A916-4BC3-8CFF-0DAE365C9ED1}"/>
    <hyperlink ref="AB13" r:id="rId6" display="https://www.3ds.com/" xr:uid="{65CBE61E-1A98-4AC9-AEDA-288724FBE990}"/>
    <hyperlink ref="AB14" r:id="rId7" display="https://www.eyelit.com/" xr:uid="{86539F4C-FA00-4EE4-B0FC-75B5E9925166}"/>
    <hyperlink ref="AB15" r:id="rId8" display="https://www.eyelit.com/" xr:uid="{E9571CCE-3EEF-4DCE-837E-C59CDC9D8DCC}"/>
    <hyperlink ref="AB16" r:id="rId9" xr:uid="{413A6A98-BD98-491E-9C58-6F9C493550E1}"/>
    <hyperlink ref="AB17" r:id="rId10" xr:uid="{7A1BF9A1-5919-4AE4-8A73-3FC51106D1FD}"/>
    <hyperlink ref="AB20" r:id="rId11" display="https://www.intertek.com/" xr:uid="{5CC0661D-3F3C-4749-8F9F-C5BAB7B4B685}"/>
    <hyperlink ref="AB21" r:id="rId12" xr:uid="{153BBA3B-1F9C-4FB9-A530-39E0512F2F07}"/>
    <hyperlink ref="AB22" r:id="rId13" display="https://www.maplesoft.com/products/toolboxes/battery/" xr:uid="{FDF1E249-8DA8-4B82-918D-49E65D81FA51}"/>
    <hyperlink ref="AB23" r:id="rId14" xr:uid="{E76BE0B2-25B4-492D-BD3B-7685463CF732}"/>
    <hyperlink ref="AB25" r:id="rId15" display="https://www.modelon.com/" xr:uid="{2D40C019-D757-4A05-9541-94C7B84BFC60}"/>
    <hyperlink ref="AB27" r:id="rId16" display="https://www.peaxy.net/" xr:uid="{0476C789-848C-4CF1-BDB0-539ADDAF4C4D}"/>
    <hyperlink ref="AB28" r:id="rId17" display="https://www.qad.com/" xr:uid="{115F3EF2-655B-4B76-BBE6-3F5853368417}"/>
    <hyperlink ref="AB30" r:id="rId18" display="https://www.sensata.com/sendyne-redirect" xr:uid="{A4AAC2B4-99CD-4AEC-9147-16CCBDC4C4E7}"/>
    <hyperlink ref="AB31" r:id="rId19" location="top" xr:uid="{CA9FB3A0-CEE8-4325-8B27-150F5D12FAE5}"/>
    <hyperlink ref="AB33" r:id="rId20" display="https://www.voltaiq.com/" xr:uid="{394FCB3A-0275-4E7E-A01F-867ABCD97476}"/>
    <hyperlink ref="H32" r:id="rId21" xr:uid="{EBAD4E5D-21F3-4DC5-B5D4-B36F054636F6}"/>
    <hyperlink ref="Q32" r:id="rId22" xr:uid="{9689318D-24F3-4DC2-8C70-7B542160E4C6}"/>
    <hyperlink ref="W32" r:id="rId23" xr:uid="{EBD5E63C-C7DA-41B8-B095-B5CB9BCDCC14}"/>
    <hyperlink ref="AB32" r:id="rId24" xr:uid="{7F7BA74E-E8F5-41EF-9990-959B82756D94}"/>
    <hyperlink ref="Q26" r:id="rId25" xr:uid="{2C316CB7-E897-48D9-87D0-3B5FA27A67FF}"/>
    <hyperlink ref="W26" r:id="rId26" xr:uid="{4B813896-D53E-46DD-BD78-C5552972270C}"/>
    <hyperlink ref="AB26" r:id="rId27" xr:uid="{ABF5BB30-5051-4AED-B708-A88F5294736F}"/>
    <hyperlink ref="AE12" r:id="rId28" xr:uid="{6F789F22-D240-2B4A-8674-841980523227}"/>
    <hyperlink ref="Q24" r:id="rId29" xr:uid="{D024178C-519B-4F8C-AAB2-6E218E801CF7}"/>
    <hyperlink ref="AE24" r:id="rId30" display="mailto:howard.alt@micantis.io" xr:uid="{4A8FCDDC-D2F7-4A8D-A28C-43D5476EA3B3}"/>
    <hyperlink ref="Q36" r:id="rId31" tooltip="Original URL: https://coulomb.ai/. Click or tap if you trust this link." display="https://gcc02.safelinks.protection.outlook.com/?url=https%3A%2F%2Fcoulomb.ai%2F&amp;data=05%7C02%7CSara.Dunn%40nrel.gov%7Cdc339f0e2df34167960508dd4c6b9c87%7Ca0f29d7e28cd4f5484427885aee7c080%7C0%7C0%7C638750748270708521%7CUnknown%7CTWFpbGZsb3d8eyJFbXB0eU1hcGkiOnRydWUsIlYiOiIwLjAuMDAwMCIsIlAiOiJXaW4zMiIsIkFOIjoiTWFpbCIsIldUIjoyfQ%3D%3D%7C0%7C%7C%7C&amp;sdata=v6svhqCwXuyE36%2F5gfeHXsPM8E28my3hNrenBVRXVK8%3D&amp;reserved=0" xr:uid="{4D0E3A16-970C-9A43-8244-7D48B24D8013}"/>
    <hyperlink ref="H36" r:id="rId32" tooltip="Original URL: https://coulomb.ai/. Click or tap if you trust this link." display="https://gcc02.safelinks.protection.outlook.com/?url=https%3A%2F%2Fcoulomb.ai%2F&amp;data=05%7C02%7CSara.Dunn%40nrel.gov%7Cdc339f0e2df34167960508dd4c6b9c87%7Ca0f29d7e28cd4f5484427885aee7c080%7C0%7C0%7C638750748270708521%7CUnknown%7CTWFpbGZsb3d8eyJFbXB0eU1hcGkiOnRydWUsIlYiOiIwLjAuMDAwMCIsIlAiOiJXaW4zMiIsIkFOIjoiTWFpbCIsIldUIjoyfQ%3D%3D%7C0%7C%7C%7C&amp;sdata=v6svhqCwXuyE36%2F5gfeHXsPM8E28my3hNrenBVRXVK8%3D&amp;reserved=0" xr:uid="{BBAA1D14-995F-EA4F-9D57-61DFDFB78948}"/>
  </hyperlinks>
  <pageMargins left="0.7" right="0.7" top="0.75" bottom="0.75" header="0.3" footer="0.3"/>
  <pageSetup orientation="portrait" r:id="rId33"/>
  <ignoredErrors>
    <ignoredError sqref="M5" numberStoredAsText="1"/>
  </ignoredErrors>
  <tableParts count="1">
    <tablePart r:id="rId3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DA9EC-DDBE-4644-B7EA-8597A8445841}">
  <sheetPr codeName="Sheet18">
    <tabColor theme="5" tint="0.59999389629810485"/>
  </sheetPr>
  <dimension ref="A1:AK67"/>
  <sheetViews>
    <sheetView zoomScale="130" zoomScaleNormal="130" workbookViewId="0">
      <pane ySplit="1" topLeftCell="A21" activePane="bottomLeft" state="frozen"/>
      <selection pane="bottomLeft" activeCell="Q15" sqref="Q15"/>
    </sheetView>
  </sheetViews>
  <sheetFormatPr defaultColWidth="9.140625" defaultRowHeight="15" customHeight="1"/>
  <cols>
    <col min="1" max="1" width="8.7109375" style="40" customWidth="1"/>
    <col min="2" max="2" width="7.28515625" style="3" customWidth="1"/>
    <col min="3" max="3" width="12" style="3" customWidth="1"/>
    <col min="4" max="4" width="18.140625" style="7" customWidth="1"/>
    <col min="5" max="5" width="11.7109375" style="47" customWidth="1"/>
    <col min="6" max="6" width="15.42578125" style="47" customWidth="1"/>
    <col min="7" max="7" width="21.42578125" style="7" customWidth="1"/>
    <col min="8" max="8" width="18.7109375" style="7" customWidth="1"/>
    <col min="9" max="9" width="27.42578125" style="7" customWidth="1"/>
    <col min="10" max="10" width="13.7109375" style="7" customWidth="1"/>
    <col min="11" max="11" width="12.28515625" style="47" customWidth="1"/>
    <col min="12" max="12" width="9.140625" style="47" customWidth="1"/>
    <col min="13" max="13" width="10.140625" style="47" customWidth="1"/>
    <col min="14" max="14" width="13.28515625" style="47" customWidth="1"/>
    <col min="15" max="16" width="16.140625" style="7" customWidth="1"/>
    <col min="17" max="17" width="9.140625" style="60"/>
    <col min="18" max="18" width="17.42578125" style="7" customWidth="1"/>
    <col min="19" max="19" width="20.42578125" style="7" customWidth="1"/>
    <col min="20" max="20" width="15.140625" style="7" customWidth="1"/>
    <col min="21" max="21" width="9.7109375" style="47" customWidth="1"/>
    <col min="22" max="22" width="12" style="47" customWidth="1"/>
    <col min="23" max="23" width="9.7109375" style="7" customWidth="1"/>
    <col min="24" max="24" width="15" style="48" customWidth="1"/>
    <col min="25" max="25" width="32.7109375" style="7" customWidth="1"/>
    <col min="26" max="26" width="23.140625" style="7" customWidth="1"/>
    <col min="27" max="27" width="31.7109375" style="7" customWidth="1"/>
    <col min="28" max="28" width="19.42578125" style="7" customWidth="1"/>
    <col min="29" max="29" width="21.140625" style="7" customWidth="1"/>
    <col min="30" max="30" width="13.28515625" style="7" customWidth="1"/>
    <col min="31" max="31" width="11.140625" style="7" customWidth="1"/>
    <col min="32" max="32" width="15.42578125" style="7" customWidth="1"/>
    <col min="33" max="16384" width="9.140625" style="7"/>
  </cols>
  <sheetData>
    <row r="1" spans="1:32" s="45" customFormat="1" ht="39">
      <c r="A1" s="41" t="s">
        <v>113</v>
      </c>
      <c r="B1" s="42" t="s">
        <v>135</v>
      </c>
      <c r="C1" s="42" t="s">
        <v>4</v>
      </c>
      <c r="D1" s="42" t="s">
        <v>112</v>
      </c>
      <c r="E1" s="42" t="s">
        <v>136</v>
      </c>
      <c r="F1" s="111" t="s">
        <v>137</v>
      </c>
      <c r="G1" s="42" t="s">
        <v>133</v>
      </c>
      <c r="H1" s="42" t="s">
        <v>138</v>
      </c>
      <c r="I1" s="42" t="s">
        <v>139</v>
      </c>
      <c r="J1" s="42" t="s">
        <v>117</v>
      </c>
      <c r="K1" s="42" t="s">
        <v>118</v>
      </c>
      <c r="L1" s="42" t="s">
        <v>119</v>
      </c>
      <c r="M1" s="42" t="s">
        <v>140</v>
      </c>
      <c r="N1" s="42" t="s">
        <v>141</v>
      </c>
      <c r="O1" s="42" t="s">
        <v>142</v>
      </c>
      <c r="P1" s="42" t="s">
        <v>143</v>
      </c>
      <c r="Q1" s="43" t="s">
        <v>144</v>
      </c>
      <c r="R1" s="42" t="s">
        <v>146</v>
      </c>
      <c r="S1" s="42" t="s">
        <v>147</v>
      </c>
      <c r="T1" s="42" t="s">
        <v>148</v>
      </c>
      <c r="U1" s="42" t="s">
        <v>149</v>
      </c>
      <c r="V1" s="42" t="s">
        <v>150</v>
      </c>
      <c r="W1" s="42" t="s">
        <v>151</v>
      </c>
      <c r="X1" s="44" t="s">
        <v>152</v>
      </c>
      <c r="Y1" s="42" t="s">
        <v>153</v>
      </c>
      <c r="Z1" s="42" t="s">
        <v>156</v>
      </c>
      <c r="AA1" s="203" t="s">
        <v>154</v>
      </c>
      <c r="AB1" s="203" t="s">
        <v>160</v>
      </c>
      <c r="AC1" s="203" t="s">
        <v>155</v>
      </c>
      <c r="AD1" s="42" t="s">
        <v>157</v>
      </c>
      <c r="AE1" s="42" t="s">
        <v>158</v>
      </c>
      <c r="AF1" s="42" t="s">
        <v>159</v>
      </c>
    </row>
    <row r="2" spans="1:32" s="45" customFormat="1" ht="105">
      <c r="A2" s="219">
        <v>11001</v>
      </c>
      <c r="B2" s="47" t="s">
        <v>176</v>
      </c>
      <c r="C2" s="47" t="s">
        <v>748</v>
      </c>
      <c r="D2" s="65" t="s">
        <v>6741</v>
      </c>
      <c r="E2" s="47" t="s">
        <v>166</v>
      </c>
      <c r="F2" s="65" t="s">
        <v>7541</v>
      </c>
      <c r="G2" s="65" t="s">
        <v>8322</v>
      </c>
      <c r="H2" s="444" t="s">
        <v>6742</v>
      </c>
      <c r="I2" s="65" t="s">
        <v>6743</v>
      </c>
      <c r="J2" s="65" t="s">
        <v>6744</v>
      </c>
      <c r="K2" s="47" t="s">
        <v>6745</v>
      </c>
      <c r="L2" s="47" t="s">
        <v>5</v>
      </c>
      <c r="M2" s="47">
        <v>91745</v>
      </c>
      <c r="N2" s="47" t="s">
        <v>6746</v>
      </c>
      <c r="O2" s="90">
        <v>34.003025593350003</v>
      </c>
      <c r="P2" s="90">
        <v>-117.944598374862</v>
      </c>
      <c r="Q2" s="143">
        <v>100</v>
      </c>
      <c r="R2" s="65" t="s">
        <v>6741</v>
      </c>
      <c r="S2" s="65" t="s">
        <v>6742</v>
      </c>
      <c r="T2" s="65" t="s">
        <v>3238</v>
      </c>
      <c r="U2" s="47" t="s">
        <v>172</v>
      </c>
      <c r="V2" s="47" t="s">
        <v>5</v>
      </c>
      <c r="W2" s="47" t="s">
        <v>8068</v>
      </c>
      <c r="X2" s="59" t="s">
        <v>8123</v>
      </c>
      <c r="Y2" s="118" t="s">
        <v>6742</v>
      </c>
      <c r="Z2" s="65"/>
      <c r="AA2" s="125" t="s">
        <v>8486</v>
      </c>
      <c r="AB2" s="13"/>
      <c r="AC2" s="13">
        <f t="shared" ref="AC2:AC22" si="0">IF(LEN(TRIM(AA2))=0,0,LEN(TRIM(AA2))-LEN(SUBSTITUTE(AA2," ",""))+1)</f>
        <v>22</v>
      </c>
      <c r="AD2" s="6"/>
      <c r="AE2" s="6"/>
      <c r="AF2" s="13"/>
    </row>
    <row r="3" spans="1:32" s="45" customFormat="1" ht="105">
      <c r="A3" s="61">
        <v>11002</v>
      </c>
      <c r="B3" s="47" t="s">
        <v>176</v>
      </c>
      <c r="C3" s="47" t="s">
        <v>748</v>
      </c>
      <c r="D3" s="65" t="s">
        <v>5774</v>
      </c>
      <c r="E3" s="47" t="s">
        <v>166</v>
      </c>
      <c r="F3" s="65" t="s">
        <v>5775</v>
      </c>
      <c r="G3" s="65" t="s">
        <v>5776</v>
      </c>
      <c r="H3" s="65" t="s">
        <v>5777</v>
      </c>
      <c r="I3" s="65" t="s">
        <v>5778</v>
      </c>
      <c r="J3" s="65" t="s">
        <v>1639</v>
      </c>
      <c r="K3" s="47" t="s">
        <v>1089</v>
      </c>
      <c r="L3" s="47" t="s">
        <v>5</v>
      </c>
      <c r="M3" s="47">
        <v>85706</v>
      </c>
      <c r="N3" s="47" t="s">
        <v>5779</v>
      </c>
      <c r="O3" s="90">
        <v>32.135219928444499</v>
      </c>
      <c r="P3" s="90">
        <v>-110.919397829804</v>
      </c>
      <c r="Q3" s="104">
        <v>13</v>
      </c>
      <c r="R3" s="65" t="s">
        <v>5780</v>
      </c>
      <c r="S3" s="65" t="s">
        <v>5777</v>
      </c>
      <c r="T3" s="65" t="s">
        <v>1639</v>
      </c>
      <c r="U3" s="47" t="s">
        <v>1089</v>
      </c>
      <c r="V3" s="47" t="s">
        <v>5</v>
      </c>
      <c r="W3" s="65" t="s">
        <v>174</v>
      </c>
      <c r="X3" s="59">
        <v>44867</v>
      </c>
      <c r="Y3" s="65" t="s">
        <v>5781</v>
      </c>
      <c r="Z3" s="65"/>
      <c r="AA3" s="276" t="s">
        <v>5782</v>
      </c>
      <c r="AB3" s="235" t="s">
        <v>5783</v>
      </c>
      <c r="AC3" s="65">
        <f t="shared" si="0"/>
        <v>27</v>
      </c>
      <c r="AD3" s="65"/>
      <c r="AE3" s="65"/>
      <c r="AF3" s="65"/>
    </row>
    <row r="4" spans="1:32" s="45" customFormat="1" ht="208.5" customHeight="1">
      <c r="A4" s="61">
        <v>11003</v>
      </c>
      <c r="B4" s="47" t="s">
        <v>176</v>
      </c>
      <c r="C4" s="47" t="s">
        <v>748</v>
      </c>
      <c r="D4" s="65" t="s">
        <v>5774</v>
      </c>
      <c r="E4" s="47" t="s">
        <v>166</v>
      </c>
      <c r="F4" s="65" t="s">
        <v>5784</v>
      </c>
      <c r="G4" s="65" t="s">
        <v>5785</v>
      </c>
      <c r="H4" s="65" t="s">
        <v>5777</v>
      </c>
      <c r="I4" s="65" t="s">
        <v>5778</v>
      </c>
      <c r="J4" s="65" t="s">
        <v>1639</v>
      </c>
      <c r="K4" s="47" t="s">
        <v>1089</v>
      </c>
      <c r="L4" s="47" t="s">
        <v>5</v>
      </c>
      <c r="M4" s="47">
        <v>85706</v>
      </c>
      <c r="N4" s="47" t="s">
        <v>5779</v>
      </c>
      <c r="O4" s="90">
        <v>32.135219928444499</v>
      </c>
      <c r="P4" s="90">
        <v>-110.919397829804</v>
      </c>
      <c r="Q4" s="104">
        <v>13</v>
      </c>
      <c r="R4" s="65" t="s">
        <v>5780</v>
      </c>
      <c r="S4" s="65" t="s">
        <v>5777</v>
      </c>
      <c r="T4" s="65" t="s">
        <v>1639</v>
      </c>
      <c r="U4" s="47" t="s">
        <v>1089</v>
      </c>
      <c r="V4" s="47" t="s">
        <v>5</v>
      </c>
      <c r="W4" s="65" t="s">
        <v>174</v>
      </c>
      <c r="X4" s="59">
        <v>44867</v>
      </c>
      <c r="Y4" s="65" t="s">
        <v>5781</v>
      </c>
      <c r="Z4" s="65"/>
      <c r="AA4" s="276" t="s">
        <v>5782</v>
      </c>
      <c r="AB4" s="235" t="s">
        <v>5783</v>
      </c>
      <c r="AC4" s="65">
        <f t="shared" si="0"/>
        <v>27</v>
      </c>
      <c r="AD4" s="65"/>
      <c r="AE4" s="65"/>
      <c r="AF4" s="65"/>
    </row>
    <row r="5" spans="1:32" s="45" customFormat="1" ht="131.25" customHeight="1">
      <c r="A5" s="61">
        <v>11004</v>
      </c>
      <c r="B5" s="47" t="s">
        <v>176</v>
      </c>
      <c r="C5" s="47" t="s">
        <v>748</v>
      </c>
      <c r="D5" s="65" t="s">
        <v>5397</v>
      </c>
      <c r="E5" s="47" t="s">
        <v>166</v>
      </c>
      <c r="F5" s="47" t="s">
        <v>5398</v>
      </c>
      <c r="G5" s="65" t="s">
        <v>5399</v>
      </c>
      <c r="H5" s="65" t="s">
        <v>5400</v>
      </c>
      <c r="I5" t="s">
        <v>5401</v>
      </c>
      <c r="J5" s="65" t="s">
        <v>5402</v>
      </c>
      <c r="K5" s="47" t="s">
        <v>392</v>
      </c>
      <c r="L5" s="47" t="s">
        <v>5</v>
      </c>
      <c r="M5" s="47">
        <v>84098</v>
      </c>
      <c r="N5" s="47"/>
      <c r="O5" s="90">
        <v>40.748399691177902</v>
      </c>
      <c r="P5" s="90">
        <v>-111.563123520367</v>
      </c>
      <c r="Q5" s="195">
        <v>10</v>
      </c>
      <c r="R5" s="65" t="s">
        <v>5403</v>
      </c>
      <c r="S5" s="65" t="s">
        <v>5400</v>
      </c>
      <c r="T5" s="65" t="s">
        <v>5402</v>
      </c>
      <c r="U5" s="47" t="s">
        <v>392</v>
      </c>
      <c r="V5" s="47" t="s">
        <v>5</v>
      </c>
      <c r="W5" s="65" t="s">
        <v>174</v>
      </c>
      <c r="X5" s="59">
        <v>45092</v>
      </c>
      <c r="Y5" s="65" t="s">
        <v>5404</v>
      </c>
      <c r="Z5" s="65"/>
      <c r="AA5" s="65" t="s">
        <v>5786</v>
      </c>
      <c r="AB5" s="326" t="s">
        <v>5787</v>
      </c>
      <c r="AC5" s="65">
        <f t="shared" si="0"/>
        <v>19</v>
      </c>
      <c r="AD5" s="65"/>
      <c r="AE5" s="65"/>
      <c r="AF5" s="65"/>
    </row>
    <row r="6" spans="1:32" s="45" customFormat="1" ht="135">
      <c r="A6" s="61">
        <v>11005</v>
      </c>
      <c r="B6" s="47" t="s">
        <v>176</v>
      </c>
      <c r="C6" s="47" t="s">
        <v>7</v>
      </c>
      <c r="D6" s="65" t="s">
        <v>5788</v>
      </c>
      <c r="E6" s="47" t="s">
        <v>166</v>
      </c>
      <c r="F6" s="47" t="s">
        <v>5789</v>
      </c>
      <c r="G6" s="65" t="s">
        <v>5790</v>
      </c>
      <c r="H6" s="65" t="s">
        <v>3596</v>
      </c>
      <c r="I6" s="65" t="s">
        <v>3593</v>
      </c>
      <c r="J6" s="65" t="s">
        <v>499</v>
      </c>
      <c r="K6" s="47" t="s">
        <v>495</v>
      </c>
      <c r="L6" s="47" t="s">
        <v>5</v>
      </c>
      <c r="M6" s="47">
        <v>63123</v>
      </c>
      <c r="N6" s="451" t="s">
        <v>3594</v>
      </c>
      <c r="O6" s="90">
        <v>38.525295041657202</v>
      </c>
      <c r="P6" s="90">
        <v>-90.332958793253994</v>
      </c>
      <c r="Q6" s="195">
        <v>2</v>
      </c>
      <c r="R6" s="65" t="s">
        <v>3595</v>
      </c>
      <c r="S6" s="65" t="s">
        <v>3596</v>
      </c>
      <c r="T6" s="65" t="s">
        <v>3598</v>
      </c>
      <c r="U6" s="47" t="s">
        <v>5791</v>
      </c>
      <c r="V6" s="47" t="s">
        <v>3599</v>
      </c>
      <c r="W6" s="65" t="s">
        <v>174</v>
      </c>
      <c r="X6" s="59">
        <v>45092</v>
      </c>
      <c r="Y6" s="65"/>
      <c r="Z6" s="65"/>
      <c r="AA6" s="65" t="s">
        <v>5792</v>
      </c>
      <c r="AB6" s="326" t="s">
        <v>5793</v>
      </c>
      <c r="AC6" s="65">
        <f t="shared" si="0"/>
        <v>26</v>
      </c>
      <c r="AD6" s="65"/>
      <c r="AE6" s="65"/>
      <c r="AF6" s="65"/>
    </row>
    <row r="7" spans="1:32" ht="75">
      <c r="A7" s="61">
        <v>11006</v>
      </c>
      <c r="B7" s="47" t="s">
        <v>176</v>
      </c>
      <c r="C7" s="47" t="s">
        <v>7</v>
      </c>
      <c r="D7" s="65" t="s">
        <v>5794</v>
      </c>
      <c r="E7" s="47" t="s">
        <v>166</v>
      </c>
      <c r="F7" s="47" t="s">
        <v>5789</v>
      </c>
      <c r="G7" s="65" t="s">
        <v>5795</v>
      </c>
      <c r="H7" s="65" t="s">
        <v>5796</v>
      </c>
      <c r="I7" s="65" t="s">
        <v>5797</v>
      </c>
      <c r="J7" s="65" t="s">
        <v>5798</v>
      </c>
      <c r="K7" s="47" t="s">
        <v>392</v>
      </c>
      <c r="L7" s="47" t="s">
        <v>5</v>
      </c>
      <c r="M7" s="47">
        <v>84092</v>
      </c>
      <c r="N7" s="47" t="s">
        <v>5799</v>
      </c>
      <c r="O7" s="90">
        <v>40.565159328991598</v>
      </c>
      <c r="P7" s="90">
        <v>-111.828788093254</v>
      </c>
      <c r="Q7" s="195">
        <v>1</v>
      </c>
      <c r="R7" s="65" t="s">
        <v>5800</v>
      </c>
      <c r="S7" s="65" t="s">
        <v>5796</v>
      </c>
      <c r="T7" s="65" t="s">
        <v>5801</v>
      </c>
      <c r="U7" s="47" t="s">
        <v>5801</v>
      </c>
      <c r="V7" s="47" t="s">
        <v>333</v>
      </c>
      <c r="W7" s="65" t="s">
        <v>174</v>
      </c>
      <c r="X7" s="59">
        <v>45092</v>
      </c>
      <c r="Y7" s="65" t="s">
        <v>5802</v>
      </c>
      <c r="Z7" s="65"/>
      <c r="AA7" s="65" t="s">
        <v>5803</v>
      </c>
      <c r="AB7" s="326" t="s">
        <v>5804</v>
      </c>
      <c r="AC7" s="65">
        <f t="shared" si="0"/>
        <v>19</v>
      </c>
      <c r="AD7" s="65"/>
      <c r="AE7" s="65"/>
      <c r="AF7" s="65"/>
    </row>
    <row r="8" spans="1:32" ht="135.94999999999999" customHeight="1">
      <c r="A8" s="61">
        <v>11007</v>
      </c>
      <c r="B8" s="47" t="s">
        <v>176</v>
      </c>
      <c r="C8" s="47" t="s">
        <v>748</v>
      </c>
      <c r="D8" s="65" t="s">
        <v>5805</v>
      </c>
      <c r="E8" s="47" t="s">
        <v>178</v>
      </c>
      <c r="F8" s="65" t="s">
        <v>4586</v>
      </c>
      <c r="G8" s="65" t="s">
        <v>4586</v>
      </c>
      <c r="H8" s="246" t="s">
        <v>5806</v>
      </c>
      <c r="I8" s="65" t="s">
        <v>5807</v>
      </c>
      <c r="J8" s="65" t="s">
        <v>5808</v>
      </c>
      <c r="K8" s="58" t="s">
        <v>151</v>
      </c>
      <c r="L8" s="58" t="s">
        <v>6</v>
      </c>
      <c r="M8" s="58" t="s">
        <v>5809</v>
      </c>
      <c r="N8" s="47" t="s">
        <v>5810</v>
      </c>
      <c r="O8" s="90">
        <v>45.445678276993903</v>
      </c>
      <c r="P8" s="90">
        <v>-73.875020286826498</v>
      </c>
      <c r="Q8" s="104">
        <v>20</v>
      </c>
      <c r="R8" s="65" t="s">
        <v>5811</v>
      </c>
      <c r="S8" s="65" t="s">
        <v>5806</v>
      </c>
      <c r="T8" s="65" t="s">
        <v>5808</v>
      </c>
      <c r="U8" s="47" t="s">
        <v>151</v>
      </c>
      <c r="V8" s="47" t="s">
        <v>6</v>
      </c>
      <c r="W8" s="47" t="s">
        <v>174</v>
      </c>
      <c r="X8" s="59">
        <v>44430</v>
      </c>
      <c r="Y8" s="65" t="s">
        <v>5812</v>
      </c>
      <c r="Z8" s="65"/>
      <c r="AA8" s="65" t="s">
        <v>5813</v>
      </c>
      <c r="AB8" s="235" t="s">
        <v>5814</v>
      </c>
      <c r="AC8" s="65">
        <f t="shared" si="0"/>
        <v>21</v>
      </c>
      <c r="AD8" s="65"/>
      <c r="AE8" s="65"/>
      <c r="AF8" s="65"/>
    </row>
    <row r="9" spans="1:32" ht="90">
      <c r="A9" s="61">
        <v>11008</v>
      </c>
      <c r="B9" s="47" t="s">
        <v>176</v>
      </c>
      <c r="C9" s="47" t="s">
        <v>748</v>
      </c>
      <c r="D9" s="65" t="s">
        <v>5805</v>
      </c>
      <c r="E9" s="47" t="s">
        <v>178</v>
      </c>
      <c r="F9" s="65" t="s">
        <v>51</v>
      </c>
      <c r="G9" s="65" t="s">
        <v>904</v>
      </c>
      <c r="H9" s="7" t="s">
        <v>5806</v>
      </c>
      <c r="I9" s="65" t="s">
        <v>5807</v>
      </c>
      <c r="J9" s="7" t="s">
        <v>5808</v>
      </c>
      <c r="K9" s="58" t="s">
        <v>151</v>
      </c>
      <c r="L9" s="58" t="s">
        <v>6</v>
      </c>
      <c r="M9" s="58" t="s">
        <v>5809</v>
      </c>
      <c r="N9" s="47" t="s">
        <v>5810</v>
      </c>
      <c r="O9" s="90">
        <v>45.445678276993903</v>
      </c>
      <c r="P9" s="90">
        <v>-73.875020286826498</v>
      </c>
      <c r="Q9" s="104">
        <v>20</v>
      </c>
      <c r="R9" s="65" t="s">
        <v>5811</v>
      </c>
      <c r="S9" s="65" t="s">
        <v>5806</v>
      </c>
      <c r="T9" s="65" t="s">
        <v>5808</v>
      </c>
      <c r="U9" s="47" t="s">
        <v>151</v>
      </c>
      <c r="V9" s="47" t="s">
        <v>6</v>
      </c>
      <c r="W9" s="47" t="s">
        <v>174</v>
      </c>
      <c r="X9" s="59">
        <v>44430</v>
      </c>
      <c r="Y9" s="65" t="s">
        <v>5812</v>
      </c>
      <c r="Z9" s="65"/>
      <c r="AA9" s="65" t="s">
        <v>5813</v>
      </c>
      <c r="AB9" s="235" t="s">
        <v>5814</v>
      </c>
      <c r="AC9" s="65">
        <f t="shared" si="0"/>
        <v>21</v>
      </c>
      <c r="AD9" s="65"/>
      <c r="AE9" s="65"/>
      <c r="AF9" s="65"/>
    </row>
    <row r="10" spans="1:32" ht="90">
      <c r="A10" s="61">
        <v>11009</v>
      </c>
      <c r="B10" s="47" t="s">
        <v>176</v>
      </c>
      <c r="C10" s="47" t="s">
        <v>748</v>
      </c>
      <c r="D10" s="65" t="s">
        <v>5805</v>
      </c>
      <c r="E10" s="47" t="s">
        <v>178</v>
      </c>
      <c r="F10" s="65" t="s">
        <v>51</v>
      </c>
      <c r="G10" s="65" t="s">
        <v>1745</v>
      </c>
      <c r="H10" s="7" t="s">
        <v>5806</v>
      </c>
      <c r="I10" s="65" t="s">
        <v>5807</v>
      </c>
      <c r="J10" s="7" t="s">
        <v>5808</v>
      </c>
      <c r="K10" s="58" t="s">
        <v>151</v>
      </c>
      <c r="L10" s="58" t="s">
        <v>6</v>
      </c>
      <c r="M10" s="58" t="s">
        <v>5809</v>
      </c>
      <c r="N10" s="47" t="s">
        <v>5810</v>
      </c>
      <c r="O10" s="90">
        <v>45.445678276993903</v>
      </c>
      <c r="P10" s="90">
        <v>-73.875020286826498</v>
      </c>
      <c r="Q10" s="104">
        <v>20</v>
      </c>
      <c r="R10" s="65" t="s">
        <v>5811</v>
      </c>
      <c r="S10" s="65" t="s">
        <v>5806</v>
      </c>
      <c r="T10" s="65" t="s">
        <v>5808</v>
      </c>
      <c r="U10" s="47" t="s">
        <v>151</v>
      </c>
      <c r="V10" s="47" t="s">
        <v>6</v>
      </c>
      <c r="W10" s="47" t="s">
        <v>174</v>
      </c>
      <c r="X10" s="59">
        <v>44430</v>
      </c>
      <c r="Y10" s="65" t="s">
        <v>5812</v>
      </c>
      <c r="Z10" s="65"/>
      <c r="AA10" s="65" t="s">
        <v>5813</v>
      </c>
      <c r="AB10" s="235" t="s">
        <v>5814</v>
      </c>
      <c r="AC10" s="65">
        <f t="shared" si="0"/>
        <v>21</v>
      </c>
      <c r="AD10" s="65"/>
      <c r="AE10" s="65"/>
      <c r="AF10" s="65"/>
    </row>
    <row r="11" spans="1:32" ht="90">
      <c r="A11" s="61">
        <v>11010</v>
      </c>
      <c r="B11" s="47" t="s">
        <v>176</v>
      </c>
      <c r="C11" s="47" t="s">
        <v>748</v>
      </c>
      <c r="D11" s="65" t="s">
        <v>5805</v>
      </c>
      <c r="E11" s="47" t="s">
        <v>178</v>
      </c>
      <c r="F11" s="65" t="s">
        <v>51</v>
      </c>
      <c r="G11" s="65" t="s">
        <v>5815</v>
      </c>
      <c r="H11" s="7" t="s">
        <v>5806</v>
      </c>
      <c r="I11" s="65" t="s">
        <v>5807</v>
      </c>
      <c r="J11" s="7" t="s">
        <v>5808</v>
      </c>
      <c r="K11" s="58" t="s">
        <v>151</v>
      </c>
      <c r="L11" s="58" t="s">
        <v>6</v>
      </c>
      <c r="M11" s="58" t="s">
        <v>5809</v>
      </c>
      <c r="N11" s="47" t="s">
        <v>5810</v>
      </c>
      <c r="O11" s="90">
        <v>45.445678276993903</v>
      </c>
      <c r="P11" s="90">
        <v>-73.875020286826498</v>
      </c>
      <c r="Q11" s="104">
        <v>20</v>
      </c>
      <c r="R11" s="65" t="s">
        <v>5811</v>
      </c>
      <c r="S11" s="65" t="s">
        <v>5806</v>
      </c>
      <c r="T11" s="65" t="s">
        <v>5808</v>
      </c>
      <c r="U11" s="47" t="s">
        <v>151</v>
      </c>
      <c r="V11" s="47" t="s">
        <v>6</v>
      </c>
      <c r="W11" s="47" t="s">
        <v>174</v>
      </c>
      <c r="X11" s="59">
        <v>44430</v>
      </c>
      <c r="Y11" s="65" t="s">
        <v>5812</v>
      </c>
      <c r="Z11" s="65"/>
      <c r="AA11" s="65" t="s">
        <v>5813</v>
      </c>
      <c r="AB11" s="235" t="s">
        <v>5814</v>
      </c>
      <c r="AC11" s="65">
        <f t="shared" si="0"/>
        <v>21</v>
      </c>
      <c r="AD11" s="65"/>
      <c r="AE11" s="65"/>
      <c r="AF11" s="65"/>
    </row>
    <row r="12" spans="1:32" ht="90">
      <c r="A12" s="61">
        <v>11011</v>
      </c>
      <c r="B12" s="47" t="s">
        <v>176</v>
      </c>
      <c r="C12" s="47" t="s">
        <v>748</v>
      </c>
      <c r="D12" s="65" t="s">
        <v>5805</v>
      </c>
      <c r="E12" s="47" t="s">
        <v>178</v>
      </c>
      <c r="F12" s="65" t="s">
        <v>51</v>
      </c>
      <c r="G12" s="65" t="s">
        <v>1789</v>
      </c>
      <c r="H12" s="7" t="s">
        <v>5806</v>
      </c>
      <c r="I12" s="65" t="s">
        <v>5807</v>
      </c>
      <c r="J12" s="7" t="s">
        <v>5808</v>
      </c>
      <c r="K12" s="58" t="s">
        <v>151</v>
      </c>
      <c r="L12" s="58" t="s">
        <v>6</v>
      </c>
      <c r="M12" s="58" t="s">
        <v>5809</v>
      </c>
      <c r="N12" s="47" t="s">
        <v>5810</v>
      </c>
      <c r="O12" s="90">
        <v>45.445678276993903</v>
      </c>
      <c r="P12" s="90">
        <v>-73.875020286826498</v>
      </c>
      <c r="Q12" s="104">
        <v>20</v>
      </c>
      <c r="R12" s="65" t="s">
        <v>5811</v>
      </c>
      <c r="S12" s="65" t="s">
        <v>5806</v>
      </c>
      <c r="T12" s="65" t="s">
        <v>5808</v>
      </c>
      <c r="U12" s="47" t="s">
        <v>151</v>
      </c>
      <c r="V12" s="47" t="s">
        <v>6</v>
      </c>
      <c r="W12" s="47" t="s">
        <v>174</v>
      </c>
      <c r="X12" s="59">
        <v>44430</v>
      </c>
      <c r="Y12" s="65" t="s">
        <v>5812</v>
      </c>
      <c r="Z12" s="65"/>
      <c r="AA12" s="65" t="s">
        <v>5813</v>
      </c>
      <c r="AB12" s="235" t="s">
        <v>5814</v>
      </c>
      <c r="AC12" s="65">
        <f t="shared" si="0"/>
        <v>21</v>
      </c>
      <c r="AD12" s="65"/>
      <c r="AE12" s="65"/>
      <c r="AF12" s="65"/>
    </row>
    <row r="13" spans="1:32" ht="90">
      <c r="A13" s="61">
        <v>11012</v>
      </c>
      <c r="B13" s="191" t="s">
        <v>176</v>
      </c>
      <c r="C13" s="191" t="s">
        <v>748</v>
      </c>
      <c r="D13" s="192" t="s">
        <v>5805</v>
      </c>
      <c r="E13" s="191" t="s">
        <v>178</v>
      </c>
      <c r="F13" s="192" t="s">
        <v>32</v>
      </c>
      <c r="G13" s="65" t="s">
        <v>868</v>
      </c>
      <c r="H13" s="193" t="s">
        <v>5806</v>
      </c>
      <c r="I13" s="192" t="s">
        <v>5807</v>
      </c>
      <c r="J13" s="193" t="s">
        <v>5808</v>
      </c>
      <c r="K13" s="401" t="s">
        <v>151</v>
      </c>
      <c r="L13" s="401" t="s">
        <v>6</v>
      </c>
      <c r="M13" s="401" t="s">
        <v>5809</v>
      </c>
      <c r="N13" s="191" t="s">
        <v>5810</v>
      </c>
      <c r="O13" s="90">
        <v>45.445678276993903</v>
      </c>
      <c r="P13" s="90">
        <v>-73.875020286826498</v>
      </c>
      <c r="Q13" s="104">
        <v>20</v>
      </c>
      <c r="R13" s="65" t="s">
        <v>5811</v>
      </c>
      <c r="S13" s="65" t="s">
        <v>5806</v>
      </c>
      <c r="T13" s="65" t="s">
        <v>5808</v>
      </c>
      <c r="U13" s="47" t="s">
        <v>151</v>
      </c>
      <c r="V13" s="47" t="s">
        <v>6</v>
      </c>
      <c r="W13" s="47" t="s">
        <v>174</v>
      </c>
      <c r="X13" s="59">
        <v>44430</v>
      </c>
      <c r="Y13" s="65" t="s">
        <v>5812</v>
      </c>
      <c r="Z13" s="65"/>
      <c r="AA13" s="65" t="s">
        <v>5813</v>
      </c>
      <c r="AB13" s="65" t="s">
        <v>5814</v>
      </c>
      <c r="AC13" s="65">
        <f t="shared" si="0"/>
        <v>21</v>
      </c>
      <c r="AD13" s="65"/>
      <c r="AE13" s="65"/>
      <c r="AF13" s="65"/>
    </row>
    <row r="14" spans="1:32" ht="135">
      <c r="A14" s="61">
        <v>11013</v>
      </c>
      <c r="B14" s="789" t="s">
        <v>176</v>
      </c>
      <c r="C14" s="191" t="s">
        <v>2445</v>
      </c>
      <c r="D14" s="192" t="s">
        <v>7894</v>
      </c>
      <c r="E14" s="191" t="s">
        <v>178</v>
      </c>
      <c r="F14" s="193" t="s">
        <v>7612</v>
      </c>
      <c r="G14" s="193" t="s">
        <v>7895</v>
      </c>
      <c r="H14" s="790" t="s">
        <v>7896</v>
      </c>
      <c r="I14" s="193" t="s">
        <v>7897</v>
      </c>
      <c r="J14" s="193" t="s">
        <v>7898</v>
      </c>
      <c r="K14" s="191" t="s">
        <v>863</v>
      </c>
      <c r="L14" s="191" t="s">
        <v>5</v>
      </c>
      <c r="M14" s="791">
        <v>60515</v>
      </c>
      <c r="N14" s="792" t="s">
        <v>7899</v>
      </c>
      <c r="O14" s="633">
        <v>41.832847132466597</v>
      </c>
      <c r="P14" s="633">
        <v>-88.005195915935005</v>
      </c>
      <c r="Q14" s="187">
        <v>5000</v>
      </c>
      <c r="R14" s="7" t="s">
        <v>7900</v>
      </c>
      <c r="S14" s="7" t="s">
        <v>7896</v>
      </c>
      <c r="T14" s="7" t="s">
        <v>7901</v>
      </c>
      <c r="U14" s="47" t="s">
        <v>863</v>
      </c>
      <c r="V14" s="47" t="s">
        <v>5</v>
      </c>
      <c r="W14" s="47" t="s">
        <v>6608</v>
      </c>
      <c r="X14" s="59" t="s">
        <v>7735</v>
      </c>
      <c r="Y14" s="7" t="s">
        <v>7902</v>
      </c>
      <c r="Z14" s="7" t="s">
        <v>7903</v>
      </c>
      <c r="AA14" s="7" t="s">
        <v>8487</v>
      </c>
      <c r="AB14" s="354" t="s">
        <v>7896</v>
      </c>
      <c r="AC14" s="47">
        <f t="shared" si="0"/>
        <v>24</v>
      </c>
      <c r="AD14" s="11"/>
      <c r="AE14" s="11"/>
      <c r="AF14" s="11"/>
    </row>
    <row r="15" spans="1:32" ht="120">
      <c r="A15" s="61">
        <v>11014</v>
      </c>
      <c r="B15" s="191" t="s">
        <v>176</v>
      </c>
      <c r="C15" s="191" t="s">
        <v>748</v>
      </c>
      <c r="D15" s="192" t="s">
        <v>5816</v>
      </c>
      <c r="E15" s="191" t="s">
        <v>166</v>
      </c>
      <c r="F15" s="192" t="s">
        <v>1619</v>
      </c>
      <c r="G15" s="65" t="s">
        <v>1789</v>
      </c>
      <c r="H15" s="192" t="s">
        <v>5817</v>
      </c>
      <c r="I15" s="192" t="s">
        <v>5818</v>
      </c>
      <c r="J15" s="192" t="s">
        <v>5819</v>
      </c>
      <c r="K15" s="191" t="s">
        <v>113</v>
      </c>
      <c r="L15" s="191" t="s">
        <v>5</v>
      </c>
      <c r="M15" s="191">
        <v>83858</v>
      </c>
      <c r="N15" s="191" t="s">
        <v>5820</v>
      </c>
      <c r="O15" s="90">
        <v>47.799529447804503</v>
      </c>
      <c r="P15" s="90">
        <v>-116.890487086329</v>
      </c>
      <c r="Q15" s="127">
        <v>20</v>
      </c>
      <c r="R15" s="65" t="s">
        <v>5816</v>
      </c>
      <c r="S15" s="65" t="s">
        <v>5817</v>
      </c>
      <c r="T15" s="65" t="s">
        <v>5819</v>
      </c>
      <c r="U15" s="47" t="s">
        <v>113</v>
      </c>
      <c r="V15" s="47" t="s">
        <v>5</v>
      </c>
      <c r="W15" s="47" t="s">
        <v>174</v>
      </c>
      <c r="X15" s="59">
        <v>44435</v>
      </c>
      <c r="Y15" s="65" t="s">
        <v>5821</v>
      </c>
      <c r="Z15" s="201" t="s">
        <v>5823</v>
      </c>
      <c r="AA15" s="65" t="s">
        <v>5822</v>
      </c>
      <c r="AB15" s="65"/>
      <c r="AC15" s="65">
        <f t="shared" si="0"/>
        <v>28</v>
      </c>
      <c r="AD15" s="65"/>
      <c r="AE15" s="65"/>
      <c r="AF15" s="65"/>
    </row>
    <row r="16" spans="1:32" ht="120">
      <c r="A16" s="61">
        <v>11015</v>
      </c>
      <c r="B16" s="191" t="s">
        <v>176</v>
      </c>
      <c r="C16" s="191" t="s">
        <v>748</v>
      </c>
      <c r="D16" s="192" t="s">
        <v>5816</v>
      </c>
      <c r="E16" s="191" t="s">
        <v>166</v>
      </c>
      <c r="F16" s="192" t="s">
        <v>1636</v>
      </c>
      <c r="G16" s="65" t="s">
        <v>1183</v>
      </c>
      <c r="H16" s="192" t="s">
        <v>5817</v>
      </c>
      <c r="I16" s="192" t="s">
        <v>5818</v>
      </c>
      <c r="J16" s="192" t="s">
        <v>5819</v>
      </c>
      <c r="K16" s="191" t="s">
        <v>113</v>
      </c>
      <c r="L16" s="191" t="s">
        <v>5</v>
      </c>
      <c r="M16" s="191">
        <v>83858</v>
      </c>
      <c r="N16" s="191" t="s">
        <v>5820</v>
      </c>
      <c r="O16" s="90">
        <v>47.799529447804503</v>
      </c>
      <c r="P16" s="90">
        <v>-116.890487086329</v>
      </c>
      <c r="Q16" s="127">
        <v>20</v>
      </c>
      <c r="R16" s="65" t="s">
        <v>5816</v>
      </c>
      <c r="S16" s="65" t="s">
        <v>5817</v>
      </c>
      <c r="T16" s="65" t="s">
        <v>5819</v>
      </c>
      <c r="U16" s="47" t="s">
        <v>113</v>
      </c>
      <c r="V16" s="47" t="s">
        <v>5</v>
      </c>
      <c r="W16" s="47" t="s">
        <v>174</v>
      </c>
      <c r="X16" s="59">
        <v>44435</v>
      </c>
      <c r="Y16" s="65" t="s">
        <v>5821</v>
      </c>
      <c r="Z16" s="201" t="s">
        <v>5823</v>
      </c>
      <c r="AA16" s="65" t="s">
        <v>5822</v>
      </c>
      <c r="AB16" s="65"/>
      <c r="AC16" s="65">
        <f t="shared" si="0"/>
        <v>28</v>
      </c>
      <c r="AD16" s="65"/>
      <c r="AE16" s="65"/>
      <c r="AF16" s="65"/>
    </row>
    <row r="17" spans="1:37" ht="120">
      <c r="A17" s="61">
        <v>11016</v>
      </c>
      <c r="B17" s="191" t="s">
        <v>176</v>
      </c>
      <c r="C17" s="191" t="s">
        <v>748</v>
      </c>
      <c r="D17" s="192" t="s">
        <v>5816</v>
      </c>
      <c r="E17" s="191" t="s">
        <v>166</v>
      </c>
      <c r="F17" s="192" t="s">
        <v>1874</v>
      </c>
      <c r="G17" s="65" t="s">
        <v>904</v>
      </c>
      <c r="H17" s="192" t="s">
        <v>5817</v>
      </c>
      <c r="I17" s="192" t="s">
        <v>5818</v>
      </c>
      <c r="J17" s="192" t="s">
        <v>5819</v>
      </c>
      <c r="K17" s="191" t="s">
        <v>113</v>
      </c>
      <c r="L17" s="191" t="s">
        <v>5</v>
      </c>
      <c r="M17" s="191">
        <v>83858</v>
      </c>
      <c r="N17" s="191" t="s">
        <v>5820</v>
      </c>
      <c r="O17" s="90">
        <v>47.799529447804503</v>
      </c>
      <c r="P17" s="90">
        <v>-116.890487086329</v>
      </c>
      <c r="Q17" s="127">
        <v>20</v>
      </c>
      <c r="R17" s="65" t="s">
        <v>5816</v>
      </c>
      <c r="S17" s="65" t="s">
        <v>5817</v>
      </c>
      <c r="T17" s="65" t="s">
        <v>5819</v>
      </c>
      <c r="U17" s="47" t="s">
        <v>113</v>
      </c>
      <c r="V17" s="47" t="s">
        <v>5</v>
      </c>
      <c r="W17" s="47" t="s">
        <v>174</v>
      </c>
      <c r="X17" s="59">
        <v>44435</v>
      </c>
      <c r="Y17" s="65" t="s">
        <v>5821</v>
      </c>
      <c r="Z17" s="201" t="s">
        <v>5823</v>
      </c>
      <c r="AA17" s="65" t="s">
        <v>5822</v>
      </c>
      <c r="AB17" s="65"/>
      <c r="AC17" s="65">
        <f t="shared" si="0"/>
        <v>28</v>
      </c>
      <c r="AD17" s="65"/>
      <c r="AE17" s="65"/>
      <c r="AF17" s="65"/>
    </row>
    <row r="18" spans="1:37" ht="120">
      <c r="A18" s="61">
        <v>11017</v>
      </c>
      <c r="B18" s="191" t="s">
        <v>176</v>
      </c>
      <c r="C18" s="191" t="s">
        <v>748</v>
      </c>
      <c r="D18" s="192" t="s">
        <v>5816</v>
      </c>
      <c r="E18" s="191" t="s">
        <v>166</v>
      </c>
      <c r="F18" s="192" t="s">
        <v>1874</v>
      </c>
      <c r="G18" s="192" t="s">
        <v>5815</v>
      </c>
      <c r="H18" s="192" t="s">
        <v>5817</v>
      </c>
      <c r="I18" s="192" t="s">
        <v>5818</v>
      </c>
      <c r="J18" s="192" t="s">
        <v>5819</v>
      </c>
      <c r="K18" s="191" t="s">
        <v>113</v>
      </c>
      <c r="L18" s="191" t="s">
        <v>5</v>
      </c>
      <c r="M18" s="191">
        <v>83858</v>
      </c>
      <c r="N18" s="191" t="s">
        <v>5820</v>
      </c>
      <c r="O18" s="90">
        <v>47.799529447804503</v>
      </c>
      <c r="P18" s="90">
        <v>-116.890487086329</v>
      </c>
      <c r="Q18" s="127">
        <v>20</v>
      </c>
      <c r="R18" s="65" t="s">
        <v>5816</v>
      </c>
      <c r="S18" s="65" t="s">
        <v>5817</v>
      </c>
      <c r="T18" s="65" t="s">
        <v>5819</v>
      </c>
      <c r="U18" s="47" t="s">
        <v>113</v>
      </c>
      <c r="V18" s="47" t="s">
        <v>5</v>
      </c>
      <c r="W18" s="47" t="s">
        <v>174</v>
      </c>
      <c r="X18" s="59">
        <v>44435</v>
      </c>
      <c r="Y18" s="65" t="s">
        <v>5821</v>
      </c>
      <c r="Z18" s="201" t="s">
        <v>5823</v>
      </c>
      <c r="AA18" s="65" t="s">
        <v>5822</v>
      </c>
      <c r="AB18" s="65"/>
      <c r="AC18" s="65">
        <f t="shared" si="0"/>
        <v>28</v>
      </c>
      <c r="AD18" s="65"/>
      <c r="AE18" s="65"/>
      <c r="AF18" s="65"/>
    </row>
    <row r="19" spans="1:37" ht="120">
      <c r="A19" s="61">
        <v>11018</v>
      </c>
      <c r="B19" s="191" t="s">
        <v>176</v>
      </c>
      <c r="C19" s="191" t="s">
        <v>748</v>
      </c>
      <c r="D19" s="192" t="s">
        <v>5816</v>
      </c>
      <c r="E19" s="191" t="s">
        <v>166</v>
      </c>
      <c r="F19" s="192" t="s">
        <v>1874</v>
      </c>
      <c r="G19" s="192" t="s">
        <v>1789</v>
      </c>
      <c r="H19" s="192" t="s">
        <v>5817</v>
      </c>
      <c r="I19" s="192" t="s">
        <v>5818</v>
      </c>
      <c r="J19" s="192" t="s">
        <v>5819</v>
      </c>
      <c r="K19" s="191" t="s">
        <v>113</v>
      </c>
      <c r="L19" s="191" t="s">
        <v>5</v>
      </c>
      <c r="M19" s="191">
        <v>83858</v>
      </c>
      <c r="N19" s="191" t="s">
        <v>5820</v>
      </c>
      <c r="O19" s="90">
        <v>47.799529447804503</v>
      </c>
      <c r="P19" s="90">
        <v>-116.890487086329</v>
      </c>
      <c r="Q19" s="127">
        <v>20</v>
      </c>
      <c r="R19" s="65" t="s">
        <v>5816</v>
      </c>
      <c r="S19" s="65" t="s">
        <v>5817</v>
      </c>
      <c r="T19" s="65" t="s">
        <v>5819</v>
      </c>
      <c r="U19" s="47" t="s">
        <v>113</v>
      </c>
      <c r="V19" s="47" t="s">
        <v>5</v>
      </c>
      <c r="W19" s="47" t="s">
        <v>174</v>
      </c>
      <c r="X19" s="59">
        <v>44435</v>
      </c>
      <c r="Y19" s="65" t="s">
        <v>5821</v>
      </c>
      <c r="Z19" s="201" t="s">
        <v>5823</v>
      </c>
      <c r="AA19" s="65" t="s">
        <v>5822</v>
      </c>
      <c r="AB19" s="65"/>
      <c r="AC19" s="65">
        <f t="shared" si="0"/>
        <v>28</v>
      </c>
      <c r="AD19" s="65"/>
      <c r="AE19" s="65"/>
      <c r="AF19" s="65"/>
    </row>
    <row r="20" spans="1:37" s="11" customFormat="1" ht="114" customHeight="1">
      <c r="A20" s="61">
        <v>11019</v>
      </c>
      <c r="B20" s="47" t="s">
        <v>176</v>
      </c>
      <c r="C20" s="47" t="s">
        <v>748</v>
      </c>
      <c r="D20" s="65" t="s">
        <v>5816</v>
      </c>
      <c r="E20" s="47" t="s">
        <v>166</v>
      </c>
      <c r="F20" s="65" t="s">
        <v>1874</v>
      </c>
      <c r="G20" s="65" t="s">
        <v>1183</v>
      </c>
      <c r="H20" s="65" t="s">
        <v>5817</v>
      </c>
      <c r="I20" s="65" t="s">
        <v>5818</v>
      </c>
      <c r="J20" s="65" t="s">
        <v>5819</v>
      </c>
      <c r="K20" s="47" t="s">
        <v>113</v>
      </c>
      <c r="L20" s="47" t="s">
        <v>5</v>
      </c>
      <c r="M20" s="47">
        <v>83858</v>
      </c>
      <c r="N20" s="47" t="s">
        <v>5820</v>
      </c>
      <c r="O20" s="90">
        <v>47.799529447804503</v>
      </c>
      <c r="P20" s="90">
        <v>-116.890487086329</v>
      </c>
      <c r="Q20" s="127">
        <v>20</v>
      </c>
      <c r="R20" s="65" t="s">
        <v>5816</v>
      </c>
      <c r="S20" s="65" t="s">
        <v>5817</v>
      </c>
      <c r="T20" s="65" t="s">
        <v>5819</v>
      </c>
      <c r="U20" s="47" t="s">
        <v>113</v>
      </c>
      <c r="V20" s="47" t="s">
        <v>5</v>
      </c>
      <c r="W20" s="47" t="s">
        <v>174</v>
      </c>
      <c r="X20" s="59">
        <v>44435</v>
      </c>
      <c r="Y20" s="65" t="s">
        <v>5821</v>
      </c>
      <c r="Z20" s="201" t="s">
        <v>5823</v>
      </c>
      <c r="AA20" s="65" t="s">
        <v>5822</v>
      </c>
      <c r="AB20" s="65"/>
      <c r="AC20" s="65">
        <f t="shared" si="0"/>
        <v>28</v>
      </c>
      <c r="AD20" s="65"/>
      <c r="AE20" s="65"/>
      <c r="AF20" s="65"/>
      <c r="AI20" s="7"/>
      <c r="AJ20" s="7"/>
      <c r="AK20" s="7"/>
    </row>
    <row r="21" spans="1:37" s="6" customFormat="1" ht="120">
      <c r="A21" s="61">
        <v>11020</v>
      </c>
      <c r="B21" s="47" t="s">
        <v>176</v>
      </c>
      <c r="C21" s="47" t="s">
        <v>748</v>
      </c>
      <c r="D21" s="65" t="s">
        <v>5816</v>
      </c>
      <c r="E21" s="47" t="s">
        <v>166</v>
      </c>
      <c r="F21" s="65" t="s">
        <v>5824</v>
      </c>
      <c r="G21" s="65" t="s">
        <v>5825</v>
      </c>
      <c r="H21" s="413" t="s">
        <v>5817</v>
      </c>
      <c r="I21" s="65" t="s">
        <v>5818</v>
      </c>
      <c r="J21" s="65" t="s">
        <v>5819</v>
      </c>
      <c r="K21" s="47" t="s">
        <v>113</v>
      </c>
      <c r="L21" s="47" t="s">
        <v>5</v>
      </c>
      <c r="M21" s="47">
        <v>83858</v>
      </c>
      <c r="N21" s="47" t="s">
        <v>5820</v>
      </c>
      <c r="O21" s="90">
        <v>47.799529447804503</v>
      </c>
      <c r="P21" s="90">
        <v>-116.890487086329</v>
      </c>
      <c r="Q21" s="127">
        <v>20</v>
      </c>
      <c r="R21" s="65" t="s">
        <v>5816</v>
      </c>
      <c r="S21" s="65" t="s">
        <v>5817</v>
      </c>
      <c r="T21" s="65" t="s">
        <v>5819</v>
      </c>
      <c r="U21" s="47" t="s">
        <v>113</v>
      </c>
      <c r="V21" s="47" t="s">
        <v>5</v>
      </c>
      <c r="W21" s="47" t="s">
        <v>174</v>
      </c>
      <c r="X21" s="59">
        <v>44435</v>
      </c>
      <c r="Y21" s="65" t="s">
        <v>5821</v>
      </c>
      <c r="Z21" s="201" t="s">
        <v>5823</v>
      </c>
      <c r="AA21" s="65" t="s">
        <v>5822</v>
      </c>
      <c r="AB21" s="65"/>
      <c r="AC21" s="65">
        <f t="shared" si="0"/>
        <v>28</v>
      </c>
      <c r="AD21" s="65"/>
      <c r="AE21" s="65"/>
      <c r="AF21" s="65"/>
      <c r="AG21" s="13"/>
      <c r="AI21" s="13"/>
      <c r="AJ21" s="13"/>
    </row>
    <row r="22" spans="1:37" ht="105">
      <c r="A22" s="61">
        <v>11021</v>
      </c>
      <c r="B22" s="191" t="s">
        <v>176</v>
      </c>
      <c r="C22" s="191" t="s">
        <v>748</v>
      </c>
      <c r="D22" s="192" t="s">
        <v>3434</v>
      </c>
      <c r="E22" s="191" t="s">
        <v>166</v>
      </c>
      <c r="F22" s="192" t="s">
        <v>1674</v>
      </c>
      <c r="G22" s="192" t="s">
        <v>1183</v>
      </c>
      <c r="H22" s="192" t="s">
        <v>3435</v>
      </c>
      <c r="I22" s="192" t="s">
        <v>3436</v>
      </c>
      <c r="J22" s="192" t="s">
        <v>3437</v>
      </c>
      <c r="K22" s="191" t="s">
        <v>172</v>
      </c>
      <c r="L22" s="191" t="s">
        <v>5</v>
      </c>
      <c r="M22" s="191">
        <v>92688</v>
      </c>
      <c r="N22" s="191" t="s">
        <v>5826</v>
      </c>
      <c r="O22" s="90">
        <v>33.637099394388102</v>
      </c>
      <c r="P22" s="90">
        <v>-117.602319545141</v>
      </c>
      <c r="Q22" s="127">
        <v>30</v>
      </c>
      <c r="R22" s="65" t="s">
        <v>3439</v>
      </c>
      <c r="S22" s="65" t="s">
        <v>3440</v>
      </c>
      <c r="T22" s="65" t="s">
        <v>3437</v>
      </c>
      <c r="U22" s="47" t="s">
        <v>172</v>
      </c>
      <c r="V22" s="47" t="s">
        <v>5</v>
      </c>
      <c r="W22" s="47" t="s">
        <v>174</v>
      </c>
      <c r="X22" s="59">
        <v>44435</v>
      </c>
      <c r="Y22" s="65" t="s">
        <v>5827</v>
      </c>
      <c r="Z22" s="65"/>
      <c r="AA22" s="65" t="s">
        <v>5828</v>
      </c>
      <c r="AB22" s="235" t="s">
        <v>3443</v>
      </c>
      <c r="AC22" s="65">
        <f t="shared" si="0"/>
        <v>23</v>
      </c>
      <c r="AD22" s="65"/>
      <c r="AE22" s="65"/>
      <c r="AF22" s="65"/>
    </row>
    <row r="23" spans="1:37">
      <c r="A23" s="40" t="s">
        <v>7691</v>
      </c>
      <c r="D23" s="3"/>
      <c r="E23" s="3"/>
      <c r="F23" s="3"/>
      <c r="G23" s="3"/>
      <c r="H23" s="3"/>
      <c r="I23" s="3"/>
      <c r="J23" s="3"/>
      <c r="K23" s="3"/>
      <c r="L23" s="3"/>
      <c r="M23" s="3"/>
      <c r="N23" s="3"/>
      <c r="O23" s="3"/>
      <c r="P23" s="3"/>
      <c r="S23" s="3"/>
      <c r="T23" s="3"/>
      <c r="U23" s="3"/>
      <c r="V23" s="3"/>
      <c r="W23" s="3"/>
      <c r="X23" s="15"/>
      <c r="Y23" s="3"/>
      <c r="Z23" s="3"/>
    </row>
    <row r="24" spans="1:37">
      <c r="A24" s="40" t="s">
        <v>7691</v>
      </c>
      <c r="D24" s="3"/>
      <c r="E24" s="3"/>
      <c r="F24" s="3"/>
      <c r="G24" s="3"/>
      <c r="H24" s="3"/>
      <c r="I24" s="3"/>
      <c r="J24" s="3"/>
      <c r="K24" s="3"/>
      <c r="L24" s="3"/>
      <c r="M24" s="3"/>
      <c r="N24" s="3"/>
      <c r="O24" s="3"/>
      <c r="P24" s="3"/>
      <c r="S24" s="3"/>
      <c r="T24" s="3"/>
      <c r="U24" s="3"/>
      <c r="V24" s="3"/>
      <c r="W24" s="3"/>
      <c r="X24" s="15"/>
      <c r="Y24" s="3"/>
      <c r="Z24" s="3"/>
    </row>
    <row r="25" spans="1:37">
      <c r="A25" s="40" t="s">
        <v>7691</v>
      </c>
      <c r="D25" s="3"/>
      <c r="E25" s="3"/>
      <c r="F25" s="3"/>
      <c r="G25" s="3"/>
      <c r="H25" s="3"/>
      <c r="I25" s="3"/>
      <c r="J25" s="3"/>
      <c r="K25" s="3"/>
      <c r="L25" s="3"/>
      <c r="M25" s="3"/>
      <c r="N25" s="3"/>
      <c r="O25" s="3"/>
      <c r="P25" s="3"/>
      <c r="S25" s="3"/>
      <c r="T25" s="3"/>
      <c r="U25" s="3"/>
      <c r="V25" s="3"/>
      <c r="W25" s="3"/>
      <c r="X25" s="15"/>
      <c r="Y25" s="3"/>
      <c r="Z25" s="3"/>
    </row>
    <row r="26" spans="1:37">
      <c r="A26" s="40" t="s">
        <v>7691</v>
      </c>
      <c r="D26" s="3"/>
      <c r="E26" s="3"/>
      <c r="F26" s="3"/>
      <c r="G26" s="3"/>
      <c r="H26" s="3"/>
      <c r="I26" s="3"/>
      <c r="J26" s="3"/>
      <c r="K26" s="3"/>
      <c r="L26" s="3"/>
      <c r="M26" s="3"/>
      <c r="N26" s="3"/>
      <c r="O26" s="3"/>
      <c r="P26" s="3"/>
      <c r="S26" s="3"/>
      <c r="T26" s="3"/>
      <c r="U26" s="3"/>
      <c r="V26" s="3"/>
      <c r="W26" s="3"/>
      <c r="X26" s="15"/>
      <c r="Y26" s="3"/>
      <c r="Z26" s="3"/>
    </row>
    <row r="27" spans="1:37">
      <c r="A27" s="40" t="s">
        <v>7691</v>
      </c>
      <c r="D27" s="3"/>
      <c r="E27" s="3"/>
      <c r="F27" s="3"/>
      <c r="G27" s="3"/>
      <c r="H27" s="3"/>
      <c r="I27" s="3"/>
      <c r="J27" s="3"/>
      <c r="K27" s="3"/>
      <c r="L27" s="3"/>
      <c r="M27" s="3"/>
      <c r="N27" s="3"/>
      <c r="O27" s="3"/>
      <c r="P27" s="3"/>
      <c r="S27" s="3"/>
      <c r="T27" s="3"/>
      <c r="U27" s="3"/>
      <c r="V27" s="3"/>
      <c r="W27" s="3"/>
      <c r="X27" s="15"/>
      <c r="Y27" s="3"/>
      <c r="Z27" s="3"/>
    </row>
    <row r="28" spans="1:37">
      <c r="A28" s="40" t="s">
        <v>7691</v>
      </c>
      <c r="D28" s="3"/>
      <c r="E28" s="3"/>
      <c r="F28" s="3"/>
      <c r="G28" s="3"/>
      <c r="H28" s="3"/>
      <c r="I28" s="3"/>
      <c r="J28" s="3"/>
      <c r="K28" s="3"/>
      <c r="L28" s="3"/>
      <c r="M28" s="3"/>
      <c r="N28" s="3"/>
      <c r="O28" s="3"/>
      <c r="P28" s="3"/>
      <c r="S28" s="3"/>
      <c r="T28" s="3"/>
      <c r="U28" s="3"/>
      <c r="V28" s="3"/>
      <c r="W28" s="3"/>
      <c r="X28" s="15"/>
      <c r="Y28" s="3"/>
      <c r="Z28" s="3"/>
    </row>
    <row r="29" spans="1:37">
      <c r="A29" s="40" t="s">
        <v>7691</v>
      </c>
      <c r="D29" s="3"/>
      <c r="E29" s="3"/>
      <c r="F29" s="3"/>
      <c r="G29" s="3"/>
      <c r="H29" s="3"/>
      <c r="I29" s="3"/>
      <c r="J29" s="3"/>
      <c r="K29" s="3"/>
      <c r="L29" s="3"/>
      <c r="M29" s="3"/>
      <c r="N29" s="3"/>
      <c r="O29" s="3"/>
      <c r="P29" s="3"/>
      <c r="S29" s="3"/>
      <c r="T29" s="3"/>
      <c r="U29" s="3"/>
      <c r="V29" s="3"/>
      <c r="W29" s="3"/>
      <c r="X29" s="15"/>
      <c r="Y29" s="3"/>
      <c r="Z29" s="3"/>
    </row>
    <row r="30" spans="1:37">
      <c r="A30" s="40" t="s">
        <v>7691</v>
      </c>
      <c r="D30" s="3"/>
      <c r="E30" s="3"/>
      <c r="F30" s="3"/>
      <c r="G30" s="3"/>
      <c r="H30" s="3"/>
      <c r="I30" s="3"/>
      <c r="J30" s="3"/>
      <c r="K30" s="3"/>
      <c r="L30" s="3"/>
      <c r="M30" s="3"/>
      <c r="N30" s="3"/>
      <c r="O30" s="3"/>
      <c r="P30" s="3"/>
      <c r="S30" s="3"/>
      <c r="T30" s="3"/>
      <c r="U30" s="3"/>
      <c r="V30" s="3"/>
      <c r="W30" s="3"/>
      <c r="X30" s="15"/>
      <c r="Y30" s="3"/>
      <c r="Z30" s="3"/>
    </row>
    <row r="31" spans="1:37">
      <c r="A31" s="40" t="s">
        <v>7691</v>
      </c>
      <c r="D31" s="3"/>
      <c r="E31" s="3"/>
      <c r="F31" s="3"/>
      <c r="G31" s="3"/>
      <c r="H31" s="3"/>
      <c r="I31" s="3"/>
      <c r="J31" s="3"/>
      <c r="K31" s="3"/>
      <c r="L31" s="3"/>
      <c r="M31" s="3"/>
      <c r="N31" s="3"/>
      <c r="O31" s="3"/>
      <c r="P31" s="3"/>
      <c r="S31" s="3"/>
      <c r="T31" s="3"/>
      <c r="U31" s="3"/>
      <c r="V31" s="3"/>
      <c r="W31" s="3"/>
      <c r="X31" s="15"/>
      <c r="Y31" s="3"/>
      <c r="Z31" s="3"/>
    </row>
    <row r="32" spans="1:37">
      <c r="A32" s="40" t="s">
        <v>7691</v>
      </c>
      <c r="D32" s="3"/>
      <c r="E32" s="3"/>
      <c r="F32" s="3"/>
      <c r="G32" s="3"/>
      <c r="H32" s="3"/>
      <c r="I32" s="3"/>
      <c r="J32" s="3"/>
      <c r="K32" s="3"/>
      <c r="L32" s="3"/>
      <c r="M32" s="3"/>
      <c r="N32" s="3"/>
      <c r="O32" s="3"/>
      <c r="P32" s="3"/>
      <c r="S32" s="3"/>
      <c r="T32" s="3"/>
      <c r="U32" s="3"/>
      <c r="V32" s="3"/>
      <c r="W32" s="3"/>
      <c r="X32" s="15"/>
      <c r="Y32" s="3"/>
      <c r="Z32" s="3"/>
    </row>
    <row r="33" spans="1:26">
      <c r="A33" s="40" t="s">
        <v>7691</v>
      </c>
      <c r="D33" s="3"/>
      <c r="E33" s="3"/>
      <c r="F33" s="3"/>
      <c r="G33" s="3"/>
      <c r="H33" s="3"/>
      <c r="I33" s="3"/>
      <c r="J33" s="3"/>
      <c r="K33" s="3"/>
      <c r="L33" s="3"/>
      <c r="M33" s="3"/>
      <c r="N33" s="3"/>
      <c r="O33" s="3"/>
      <c r="P33" s="3"/>
      <c r="S33" s="3"/>
      <c r="T33" s="3"/>
      <c r="U33" s="3"/>
      <c r="V33" s="3"/>
      <c r="W33" s="3"/>
      <c r="X33" s="15"/>
      <c r="Y33" s="3"/>
      <c r="Z33" s="3"/>
    </row>
    <row r="34" spans="1:26">
      <c r="A34" s="40" t="s">
        <v>7691</v>
      </c>
      <c r="D34" s="3"/>
      <c r="E34" s="3"/>
      <c r="F34" s="3"/>
      <c r="G34" s="3"/>
      <c r="H34" s="3"/>
      <c r="I34" s="3"/>
      <c r="J34" s="3"/>
      <c r="K34" s="3"/>
      <c r="L34" s="3"/>
      <c r="M34" s="3"/>
      <c r="N34" s="3"/>
      <c r="O34" s="3"/>
      <c r="P34" s="3"/>
      <c r="S34" s="3"/>
      <c r="T34" s="3"/>
      <c r="U34" s="3"/>
      <c r="V34" s="3"/>
      <c r="W34" s="3"/>
      <c r="X34" s="15"/>
      <c r="Y34" s="3"/>
      <c r="Z34" s="3"/>
    </row>
    <row r="35" spans="1:26">
      <c r="A35" s="40" t="s">
        <v>7691</v>
      </c>
      <c r="D35" s="3"/>
      <c r="E35" s="3"/>
      <c r="F35" s="3"/>
      <c r="G35" s="3"/>
      <c r="H35" s="3"/>
      <c r="I35" s="3"/>
      <c r="J35" s="3"/>
      <c r="K35" s="3"/>
      <c r="L35" s="3"/>
      <c r="M35" s="3"/>
      <c r="N35" s="3"/>
      <c r="O35" s="3"/>
      <c r="P35" s="3"/>
      <c r="S35" s="3"/>
      <c r="T35" s="3"/>
      <c r="U35" s="3"/>
      <c r="V35" s="3"/>
      <c r="W35" s="3"/>
      <c r="X35" s="15"/>
      <c r="Y35" s="3"/>
      <c r="Z35" s="3"/>
    </row>
    <row r="36" spans="1:26">
      <c r="A36" s="40" t="s">
        <v>7691</v>
      </c>
      <c r="D36" s="3"/>
      <c r="E36" s="3"/>
      <c r="F36" s="3"/>
      <c r="G36" s="3"/>
      <c r="H36" s="3"/>
      <c r="I36" s="3"/>
      <c r="J36" s="3"/>
      <c r="K36" s="3"/>
      <c r="L36" s="3"/>
      <c r="M36" s="3"/>
      <c r="N36" s="3"/>
      <c r="O36" s="3"/>
      <c r="P36" s="3"/>
      <c r="S36" s="3"/>
      <c r="T36" s="3"/>
      <c r="U36" s="3"/>
      <c r="V36" s="3"/>
      <c r="W36" s="3"/>
      <c r="X36" s="15"/>
      <c r="Y36" s="3"/>
      <c r="Z36" s="3"/>
    </row>
    <row r="37" spans="1:26">
      <c r="A37" s="40" t="s">
        <v>7691</v>
      </c>
      <c r="D37" s="3"/>
      <c r="E37" s="3"/>
      <c r="F37" s="3"/>
      <c r="G37" s="3"/>
      <c r="H37" s="3"/>
      <c r="I37" s="3"/>
      <c r="J37" s="3"/>
      <c r="K37" s="3"/>
      <c r="L37" s="3"/>
      <c r="M37" s="3"/>
      <c r="N37" s="3"/>
      <c r="O37" s="3"/>
      <c r="P37" s="3"/>
      <c r="S37" s="3"/>
      <c r="T37" s="3"/>
      <c r="U37" s="3"/>
      <c r="V37" s="3"/>
      <c r="W37" s="3"/>
      <c r="X37" s="15"/>
      <c r="Y37" s="3"/>
      <c r="Z37" s="3"/>
    </row>
    <row r="38" spans="1:26">
      <c r="A38" s="40" t="s">
        <v>7691</v>
      </c>
      <c r="D38" s="3"/>
      <c r="E38" s="3"/>
      <c r="F38" s="3"/>
      <c r="G38" s="3"/>
      <c r="H38" s="3"/>
      <c r="I38" s="3"/>
      <c r="J38" s="3"/>
      <c r="K38" s="3"/>
      <c r="L38" s="3"/>
      <c r="M38" s="3"/>
      <c r="N38" s="3"/>
      <c r="O38" s="3"/>
      <c r="P38" s="3"/>
      <c r="S38" s="3"/>
      <c r="T38" s="3"/>
      <c r="U38" s="3"/>
      <c r="V38" s="3"/>
      <c r="W38" s="3"/>
      <c r="X38" s="15"/>
      <c r="Y38" s="3"/>
      <c r="Z38" s="3"/>
    </row>
    <row r="39" spans="1:26">
      <c r="A39" s="40" t="s">
        <v>7691</v>
      </c>
      <c r="D39" s="3"/>
      <c r="E39" s="3"/>
      <c r="F39" s="3"/>
      <c r="G39" s="3"/>
      <c r="H39" s="3"/>
      <c r="I39" s="3"/>
      <c r="J39" s="3"/>
      <c r="K39" s="3"/>
      <c r="L39" s="3"/>
      <c r="M39" s="3"/>
      <c r="N39" s="3"/>
      <c r="O39" s="3"/>
      <c r="P39" s="3"/>
      <c r="S39" s="3"/>
      <c r="T39" s="3"/>
      <c r="U39" s="3"/>
      <c r="V39" s="3"/>
      <c r="W39" s="3"/>
      <c r="X39" s="15"/>
      <c r="Y39" s="3"/>
      <c r="Z39" s="3"/>
    </row>
    <row r="40" spans="1:26">
      <c r="A40" s="40" t="s">
        <v>7691</v>
      </c>
      <c r="D40" s="3"/>
      <c r="E40" s="3"/>
      <c r="F40" s="3"/>
      <c r="G40" s="3"/>
      <c r="H40" s="3"/>
      <c r="I40" s="3"/>
      <c r="J40" s="3"/>
      <c r="K40" s="3"/>
      <c r="L40" s="3"/>
      <c r="M40" s="3"/>
      <c r="N40" s="3"/>
      <c r="O40" s="3"/>
      <c r="P40" s="3"/>
      <c r="S40" s="3"/>
      <c r="T40" s="3"/>
      <c r="U40" s="3"/>
      <c r="V40" s="3"/>
      <c r="W40" s="3"/>
      <c r="X40" s="15"/>
      <c r="Y40" s="3"/>
      <c r="Z40" s="3"/>
    </row>
    <row r="41" spans="1:26">
      <c r="A41" s="40" t="s">
        <v>7691</v>
      </c>
      <c r="D41" s="3"/>
      <c r="E41" s="3"/>
      <c r="F41" s="3"/>
      <c r="G41" s="3"/>
      <c r="H41" s="3"/>
      <c r="I41" s="3"/>
      <c r="J41" s="3"/>
      <c r="K41" s="3"/>
      <c r="L41" s="3"/>
      <c r="M41" s="3"/>
      <c r="N41" s="3"/>
      <c r="O41" s="3"/>
      <c r="P41" s="3"/>
      <c r="S41" s="3"/>
      <c r="T41" s="3"/>
      <c r="U41" s="3"/>
      <c r="V41" s="3"/>
      <c r="W41" s="3"/>
      <c r="X41" s="15"/>
      <c r="Y41" s="3"/>
      <c r="Z41" s="3"/>
    </row>
    <row r="42" spans="1:26">
      <c r="A42" s="40" t="s">
        <v>7691</v>
      </c>
      <c r="D42" s="3"/>
      <c r="E42" s="3"/>
      <c r="F42" s="3"/>
      <c r="G42" s="3"/>
      <c r="H42" s="3"/>
      <c r="I42" s="3"/>
      <c r="J42" s="3"/>
      <c r="K42" s="3"/>
      <c r="L42" s="3"/>
      <c r="M42" s="3"/>
      <c r="N42" s="3"/>
      <c r="O42" s="3"/>
      <c r="P42" s="3"/>
      <c r="S42" s="3"/>
      <c r="T42" s="3"/>
      <c r="U42" s="3"/>
      <c r="V42" s="3"/>
      <c r="W42" s="3"/>
      <c r="X42" s="15"/>
      <c r="Y42" s="3"/>
      <c r="Z42" s="3"/>
    </row>
    <row r="43" spans="1:26">
      <c r="A43" s="40" t="s">
        <v>7691</v>
      </c>
      <c r="D43" s="3"/>
      <c r="E43" s="3"/>
      <c r="F43" s="3"/>
      <c r="G43" s="3"/>
      <c r="H43" s="3"/>
      <c r="I43" s="3"/>
      <c r="J43" s="3"/>
      <c r="K43" s="3"/>
      <c r="L43" s="3"/>
      <c r="M43" s="3"/>
      <c r="N43" s="3"/>
      <c r="O43" s="3"/>
      <c r="P43" s="3"/>
      <c r="S43" s="3"/>
      <c r="T43" s="3"/>
      <c r="U43" s="3"/>
      <c r="V43" s="3"/>
      <c r="W43" s="3"/>
      <c r="X43" s="15"/>
      <c r="Y43" s="3"/>
      <c r="Z43" s="3"/>
    </row>
    <row r="44" spans="1:26">
      <c r="A44" s="40" t="s">
        <v>7691</v>
      </c>
      <c r="D44" s="3"/>
      <c r="E44" s="3"/>
      <c r="F44" s="3"/>
      <c r="G44" s="3"/>
      <c r="H44" s="3"/>
      <c r="I44" s="3"/>
      <c r="J44" s="3"/>
      <c r="K44" s="3"/>
      <c r="L44" s="3"/>
      <c r="M44" s="3"/>
      <c r="N44" s="3"/>
      <c r="O44" s="3"/>
      <c r="P44" s="3"/>
      <c r="S44" s="3"/>
      <c r="T44" s="3"/>
      <c r="U44" s="3"/>
      <c r="V44" s="3"/>
      <c r="W44" s="3"/>
      <c r="X44" s="15"/>
      <c r="Y44" s="3"/>
      <c r="Z44" s="3"/>
    </row>
    <row r="45" spans="1:26">
      <c r="A45" s="40" t="s">
        <v>7691</v>
      </c>
      <c r="D45" s="3"/>
      <c r="E45" s="3"/>
      <c r="F45" s="3"/>
      <c r="G45" s="3"/>
      <c r="H45" s="3"/>
      <c r="I45" s="3"/>
      <c r="J45" s="3"/>
      <c r="K45" s="3"/>
      <c r="L45" s="3"/>
      <c r="M45" s="3"/>
      <c r="N45" s="3"/>
      <c r="O45" s="3"/>
      <c r="P45" s="3"/>
      <c r="S45" s="3"/>
      <c r="T45" s="3"/>
      <c r="U45" s="3"/>
      <c r="V45" s="3"/>
      <c r="W45" s="3"/>
      <c r="X45" s="15"/>
      <c r="Y45" s="3"/>
      <c r="Z45" s="3"/>
    </row>
    <row r="46" spans="1:26">
      <c r="A46" s="40" t="s">
        <v>7691</v>
      </c>
      <c r="D46" s="3"/>
      <c r="E46" s="3"/>
      <c r="F46" s="3"/>
      <c r="G46" s="3"/>
      <c r="H46" s="3"/>
      <c r="I46" s="3"/>
      <c r="J46" s="3"/>
      <c r="K46" s="3"/>
      <c r="L46" s="3"/>
      <c r="M46" s="3"/>
      <c r="N46" s="3"/>
      <c r="O46" s="3"/>
      <c r="P46" s="3"/>
      <c r="S46" s="3"/>
      <c r="T46" s="3"/>
      <c r="U46" s="3"/>
      <c r="V46" s="3"/>
      <c r="W46" s="3"/>
      <c r="X46" s="15"/>
      <c r="Y46" s="3"/>
      <c r="Z46" s="3"/>
    </row>
    <row r="47" spans="1:26">
      <c r="A47" s="40" t="s">
        <v>7691</v>
      </c>
      <c r="D47" s="3"/>
      <c r="E47" s="3"/>
      <c r="F47" s="3"/>
      <c r="G47" s="3"/>
      <c r="H47" s="3"/>
      <c r="I47" s="3"/>
      <c r="J47" s="3"/>
      <c r="K47" s="3"/>
      <c r="L47" s="3"/>
      <c r="M47" s="3"/>
      <c r="N47" s="3"/>
      <c r="O47" s="3"/>
      <c r="P47" s="3"/>
      <c r="S47" s="3"/>
      <c r="T47" s="3"/>
      <c r="U47" s="3"/>
      <c r="V47" s="3"/>
      <c r="W47" s="3"/>
      <c r="X47" s="15"/>
      <c r="Y47" s="3"/>
      <c r="Z47" s="3"/>
    </row>
    <row r="48" spans="1:26">
      <c r="A48" s="40" t="s">
        <v>7691</v>
      </c>
      <c r="D48" s="3"/>
      <c r="E48" s="3"/>
      <c r="F48" s="3"/>
      <c r="G48" s="3"/>
      <c r="H48" s="3"/>
      <c r="I48" s="3"/>
      <c r="J48" s="3"/>
      <c r="K48" s="3"/>
      <c r="L48" s="3"/>
      <c r="M48" s="3"/>
      <c r="N48" s="3"/>
      <c r="O48" s="3"/>
      <c r="P48" s="3"/>
      <c r="S48" s="3"/>
      <c r="T48" s="3"/>
      <c r="U48" s="3"/>
      <c r="V48" s="3"/>
      <c r="W48" s="3"/>
      <c r="X48" s="15"/>
      <c r="Y48" s="3"/>
      <c r="Z48" s="3"/>
    </row>
    <row r="49" spans="1:26">
      <c r="A49" s="40" t="s">
        <v>7691</v>
      </c>
      <c r="D49" s="3"/>
      <c r="E49" s="3"/>
      <c r="F49" s="3"/>
      <c r="G49" s="3"/>
      <c r="H49" s="3"/>
      <c r="I49" s="3"/>
      <c r="J49" s="3"/>
      <c r="K49" s="3"/>
      <c r="L49" s="3"/>
      <c r="M49" s="3"/>
      <c r="N49" s="3"/>
      <c r="O49" s="3"/>
      <c r="P49" s="3"/>
      <c r="S49" s="3"/>
      <c r="T49" s="3"/>
      <c r="U49" s="3"/>
      <c r="V49" s="3"/>
      <c r="W49" s="3"/>
      <c r="X49" s="15"/>
      <c r="Y49" s="3"/>
      <c r="Z49" s="3"/>
    </row>
    <row r="50" spans="1:26">
      <c r="A50" s="40" t="s">
        <v>7691</v>
      </c>
      <c r="D50" s="3"/>
      <c r="E50" s="3"/>
      <c r="F50" s="3"/>
      <c r="G50" s="3"/>
      <c r="H50" s="3"/>
      <c r="I50" s="3"/>
      <c r="J50" s="3"/>
      <c r="K50" s="3"/>
      <c r="L50" s="3"/>
      <c r="M50" s="3"/>
      <c r="N50" s="3"/>
      <c r="O50" s="3"/>
      <c r="P50" s="3"/>
      <c r="S50" s="3"/>
      <c r="T50" s="3"/>
      <c r="U50" s="3"/>
      <c r="V50" s="3"/>
      <c r="W50" s="3"/>
      <c r="X50" s="15"/>
      <c r="Y50" s="3"/>
      <c r="Z50" s="3"/>
    </row>
    <row r="51" spans="1:26">
      <c r="A51" s="40" t="s">
        <v>7691</v>
      </c>
      <c r="D51" s="3"/>
      <c r="E51" s="3"/>
      <c r="F51" s="3"/>
      <c r="G51" s="3"/>
      <c r="H51" s="3"/>
      <c r="I51" s="3"/>
      <c r="J51" s="3"/>
      <c r="K51" s="3"/>
      <c r="L51" s="3"/>
      <c r="M51" s="3"/>
      <c r="N51" s="3"/>
      <c r="O51" s="3"/>
      <c r="P51" s="3"/>
      <c r="S51" s="3"/>
      <c r="T51" s="3"/>
      <c r="U51" s="3"/>
      <c r="V51" s="3"/>
      <c r="W51" s="3"/>
      <c r="X51" s="15"/>
      <c r="Y51" s="3"/>
      <c r="Z51" s="3"/>
    </row>
    <row r="52" spans="1:26">
      <c r="A52" s="40" t="s">
        <v>7691</v>
      </c>
      <c r="D52" s="3"/>
      <c r="E52" s="3"/>
      <c r="F52" s="3"/>
      <c r="G52" s="3"/>
      <c r="H52" s="3"/>
      <c r="I52" s="3"/>
      <c r="J52" s="3"/>
      <c r="K52" s="3"/>
      <c r="L52" s="3"/>
      <c r="M52" s="3"/>
      <c r="N52" s="3"/>
      <c r="O52" s="3"/>
      <c r="P52" s="3"/>
      <c r="S52" s="3"/>
      <c r="T52" s="3"/>
      <c r="U52" s="3"/>
      <c r="V52" s="3"/>
      <c r="W52" s="3"/>
      <c r="X52" s="15"/>
      <c r="Y52" s="3"/>
      <c r="Z52" s="3"/>
    </row>
    <row r="53" spans="1:26">
      <c r="A53" s="40" t="s">
        <v>7691</v>
      </c>
      <c r="D53" s="3"/>
      <c r="E53" s="3"/>
      <c r="F53" s="3"/>
      <c r="G53" s="3"/>
      <c r="H53" s="3"/>
      <c r="I53" s="3"/>
      <c r="J53" s="3"/>
      <c r="K53" s="3"/>
      <c r="L53" s="3"/>
      <c r="M53" s="3"/>
      <c r="N53" s="3"/>
      <c r="O53" s="3"/>
      <c r="P53" s="3"/>
      <c r="S53" s="3"/>
      <c r="T53" s="3"/>
      <c r="U53" s="3"/>
      <c r="V53" s="3"/>
      <c r="W53" s="3"/>
      <c r="X53" s="15"/>
      <c r="Y53" s="3"/>
      <c r="Z53" s="3"/>
    </row>
    <row r="54" spans="1:26">
      <c r="A54" s="40" t="s">
        <v>7691</v>
      </c>
      <c r="D54" s="3"/>
      <c r="E54" s="3"/>
      <c r="F54" s="3"/>
      <c r="G54" s="3"/>
      <c r="H54" s="3"/>
      <c r="I54" s="3"/>
      <c r="J54" s="3"/>
      <c r="K54" s="3"/>
      <c r="L54" s="3"/>
      <c r="M54" s="3"/>
      <c r="N54" s="3"/>
      <c r="O54" s="3"/>
      <c r="P54" s="3"/>
      <c r="S54" s="3"/>
      <c r="T54" s="3"/>
      <c r="U54" s="3"/>
      <c r="V54" s="3"/>
      <c r="W54" s="3"/>
      <c r="X54" s="15"/>
      <c r="Y54" s="3"/>
      <c r="Z54" s="3"/>
    </row>
    <row r="55" spans="1:26">
      <c r="A55" s="40" t="s">
        <v>7691</v>
      </c>
      <c r="D55" s="3"/>
      <c r="E55" s="3"/>
      <c r="F55" s="3"/>
      <c r="G55" s="3"/>
      <c r="H55" s="3"/>
      <c r="I55" s="3"/>
      <c r="J55" s="3"/>
      <c r="K55" s="3"/>
      <c r="L55" s="3"/>
      <c r="M55" s="3"/>
      <c r="N55" s="3"/>
      <c r="O55" s="3"/>
      <c r="P55" s="3"/>
      <c r="S55" s="3"/>
      <c r="T55" s="3"/>
      <c r="U55" s="3"/>
      <c r="V55" s="3"/>
      <c r="W55" s="3"/>
      <c r="X55" s="15"/>
      <c r="Y55" s="3"/>
      <c r="Z55" s="3"/>
    </row>
    <row r="56" spans="1:26">
      <c r="A56" s="40" t="s">
        <v>7691</v>
      </c>
      <c r="D56" s="3"/>
      <c r="E56" s="3"/>
      <c r="F56" s="3"/>
      <c r="G56" s="3"/>
      <c r="H56" s="3"/>
      <c r="I56" s="3"/>
      <c r="J56" s="3"/>
      <c r="K56" s="3"/>
      <c r="L56" s="3"/>
      <c r="M56" s="3"/>
      <c r="N56" s="3"/>
      <c r="O56" s="3"/>
      <c r="P56" s="3"/>
      <c r="S56" s="3"/>
      <c r="T56" s="3"/>
      <c r="U56" s="3"/>
      <c r="V56" s="3"/>
      <c r="W56" s="3"/>
      <c r="X56" s="15"/>
      <c r="Y56" s="3"/>
      <c r="Z56" s="3"/>
    </row>
    <row r="57" spans="1:26">
      <c r="A57" s="40" t="s">
        <v>7691</v>
      </c>
      <c r="D57" s="3"/>
      <c r="E57" s="3"/>
      <c r="F57" s="3"/>
      <c r="G57" s="3"/>
      <c r="H57" s="3"/>
      <c r="I57" s="3"/>
      <c r="J57" s="3"/>
      <c r="K57" s="3"/>
      <c r="L57" s="3"/>
      <c r="M57" s="3"/>
      <c r="N57" s="3"/>
      <c r="O57" s="3"/>
      <c r="P57" s="3"/>
      <c r="S57" s="3"/>
      <c r="T57" s="3"/>
      <c r="U57" s="3"/>
      <c r="V57" s="3"/>
      <c r="W57" s="3"/>
      <c r="X57" s="15"/>
      <c r="Y57" s="3"/>
      <c r="Z57" s="3"/>
    </row>
    <row r="58" spans="1:26">
      <c r="A58" s="40" t="s">
        <v>7691</v>
      </c>
      <c r="D58" s="3"/>
      <c r="E58" s="3"/>
      <c r="F58" s="3"/>
      <c r="G58" s="3"/>
      <c r="H58" s="3"/>
      <c r="I58" s="3"/>
      <c r="J58" s="3"/>
      <c r="K58" s="3"/>
      <c r="L58" s="3"/>
      <c r="M58" s="3"/>
      <c r="N58" s="3"/>
      <c r="O58" s="3"/>
      <c r="P58" s="3"/>
      <c r="S58" s="3"/>
      <c r="T58" s="3"/>
      <c r="U58" s="3"/>
      <c r="V58" s="3"/>
      <c r="W58" s="3"/>
      <c r="X58" s="15"/>
      <c r="Y58" s="3"/>
      <c r="Z58" s="3"/>
    </row>
    <row r="59" spans="1:26">
      <c r="A59" s="40" t="s">
        <v>7691</v>
      </c>
      <c r="D59" s="3"/>
      <c r="E59" s="3"/>
      <c r="F59" s="3"/>
      <c r="G59" s="3"/>
      <c r="H59" s="3"/>
      <c r="I59" s="3"/>
      <c r="J59" s="3"/>
      <c r="K59" s="3"/>
      <c r="L59" s="3"/>
      <c r="M59" s="3"/>
      <c r="N59" s="3"/>
      <c r="O59" s="3"/>
      <c r="P59" s="3"/>
      <c r="S59" s="3"/>
      <c r="T59" s="3"/>
      <c r="U59" s="3"/>
      <c r="V59" s="3"/>
      <c r="W59" s="3"/>
      <c r="X59" s="15"/>
      <c r="Y59" s="3"/>
      <c r="Z59" s="3"/>
    </row>
    <row r="60" spans="1:26">
      <c r="A60" s="40" t="s">
        <v>7691</v>
      </c>
      <c r="D60" s="3"/>
      <c r="E60" s="3"/>
      <c r="F60" s="3"/>
      <c r="G60" s="3"/>
      <c r="H60" s="3"/>
      <c r="I60" s="3"/>
      <c r="J60" s="3"/>
      <c r="K60" s="3"/>
      <c r="L60" s="3"/>
      <c r="M60" s="3"/>
      <c r="N60" s="3"/>
      <c r="O60" s="3"/>
      <c r="P60" s="3"/>
      <c r="S60" s="3"/>
      <c r="T60" s="3"/>
      <c r="U60" s="3"/>
      <c r="V60" s="3"/>
      <c r="W60" s="3"/>
      <c r="X60" s="15"/>
      <c r="Y60" s="3"/>
      <c r="Z60" s="3"/>
    </row>
    <row r="61" spans="1:26">
      <c r="A61" s="40" t="s">
        <v>7691</v>
      </c>
      <c r="D61" s="3"/>
      <c r="E61" s="3"/>
      <c r="F61" s="3"/>
      <c r="G61" s="3"/>
      <c r="H61" s="3"/>
      <c r="I61" s="3"/>
      <c r="J61" s="3"/>
      <c r="K61" s="3"/>
      <c r="L61" s="3"/>
      <c r="M61" s="3"/>
      <c r="N61" s="3"/>
      <c r="O61" s="3"/>
      <c r="P61" s="3"/>
      <c r="S61" s="3"/>
      <c r="T61" s="3"/>
      <c r="U61" s="3"/>
      <c r="V61" s="3"/>
      <c r="W61" s="3"/>
      <c r="X61" s="15"/>
      <c r="Y61" s="3"/>
      <c r="Z61" s="3"/>
    </row>
    <row r="62" spans="1:26">
      <c r="A62" s="40" t="s">
        <v>7691</v>
      </c>
      <c r="D62" s="3"/>
      <c r="E62" s="3"/>
      <c r="F62" s="3"/>
      <c r="G62" s="3"/>
      <c r="H62" s="3"/>
      <c r="I62" s="3"/>
      <c r="J62" s="3"/>
      <c r="K62" s="3"/>
      <c r="L62" s="3"/>
      <c r="M62" s="3"/>
      <c r="N62" s="3"/>
      <c r="O62" s="3"/>
      <c r="P62" s="3"/>
      <c r="S62" s="3"/>
      <c r="T62" s="3"/>
      <c r="U62" s="3"/>
      <c r="V62" s="3"/>
      <c r="W62" s="3"/>
      <c r="X62" s="15"/>
      <c r="Y62" s="3"/>
      <c r="Z62" s="3"/>
    </row>
    <row r="63" spans="1:26">
      <c r="A63" s="40" t="s">
        <v>7691</v>
      </c>
      <c r="D63" s="3"/>
      <c r="E63" s="3"/>
      <c r="F63" s="3"/>
      <c r="G63" s="3"/>
      <c r="H63" s="3"/>
      <c r="I63" s="3"/>
      <c r="J63" s="3"/>
      <c r="K63" s="3"/>
      <c r="L63" s="3"/>
      <c r="M63" s="3"/>
      <c r="N63" s="3"/>
      <c r="O63" s="3"/>
      <c r="P63" s="3"/>
      <c r="S63" s="3"/>
      <c r="T63" s="3"/>
      <c r="U63" s="3"/>
      <c r="V63" s="3"/>
      <c r="W63" s="3"/>
      <c r="X63" s="15"/>
      <c r="Y63" s="3"/>
      <c r="Z63" s="3"/>
    </row>
    <row r="64" spans="1:26">
      <c r="A64" s="40" t="s">
        <v>7691</v>
      </c>
      <c r="D64" s="3"/>
      <c r="E64" s="3"/>
      <c r="F64" s="3"/>
      <c r="G64" s="3"/>
      <c r="H64" s="3"/>
      <c r="I64" s="3"/>
      <c r="J64" s="3"/>
      <c r="K64" s="3"/>
      <c r="L64" s="3"/>
      <c r="M64" s="3"/>
      <c r="N64" s="3"/>
      <c r="O64" s="3"/>
      <c r="P64" s="3"/>
      <c r="S64" s="3"/>
      <c r="T64" s="3"/>
      <c r="U64" s="3"/>
      <c r="V64" s="3"/>
      <c r="W64" s="3"/>
      <c r="X64" s="15"/>
      <c r="Y64" s="3"/>
      <c r="Z64" s="3"/>
    </row>
    <row r="65" spans="1:26">
      <c r="A65" s="40" t="s">
        <v>7691</v>
      </c>
      <c r="D65" s="3"/>
      <c r="E65" s="3"/>
      <c r="F65" s="3"/>
      <c r="G65" s="3"/>
      <c r="H65" s="3"/>
      <c r="I65" s="3"/>
      <c r="J65" s="3"/>
      <c r="K65" s="3"/>
      <c r="L65" s="3"/>
      <c r="M65" s="3"/>
      <c r="N65" s="3"/>
      <c r="O65" s="3"/>
      <c r="P65" s="3"/>
      <c r="S65" s="3"/>
      <c r="T65" s="3"/>
      <c r="U65" s="3"/>
      <c r="V65" s="3"/>
      <c r="W65" s="3"/>
      <c r="X65" s="15"/>
      <c r="Y65" s="3"/>
      <c r="Z65" s="3"/>
    </row>
    <row r="66" spans="1:26">
      <c r="A66" s="40" t="s">
        <v>7691</v>
      </c>
      <c r="D66" s="3"/>
      <c r="E66" s="3"/>
      <c r="F66" s="3"/>
      <c r="G66" s="3"/>
      <c r="H66" s="3"/>
      <c r="I66" s="3"/>
      <c r="J66" s="3"/>
      <c r="K66" s="3"/>
      <c r="L66" s="3"/>
      <c r="M66" s="3"/>
      <c r="N66" s="3"/>
      <c r="O66" s="3"/>
      <c r="P66" s="3"/>
      <c r="S66" s="3"/>
      <c r="T66" s="3"/>
      <c r="U66" s="3"/>
      <c r="V66" s="3"/>
      <c r="W66" s="3"/>
      <c r="X66" s="15"/>
      <c r="Y66" s="3"/>
      <c r="Z66" s="3"/>
    </row>
    <row r="67" spans="1:26">
      <c r="A67" s="40" t="s">
        <v>7691</v>
      </c>
      <c r="D67" s="3"/>
      <c r="E67" s="3"/>
      <c r="F67" s="3"/>
      <c r="G67" s="3"/>
      <c r="H67" s="3"/>
      <c r="I67" s="3"/>
      <c r="J67" s="3"/>
      <c r="K67" s="3"/>
      <c r="L67" s="3"/>
      <c r="M67" s="3"/>
      <c r="N67" s="3"/>
      <c r="O67" s="3"/>
      <c r="P67" s="3"/>
      <c r="S67" s="3"/>
      <c r="T67" s="3"/>
      <c r="U67" s="3"/>
      <c r="V67" s="3"/>
      <c r="W67" s="3"/>
      <c r="X67" s="15"/>
      <c r="Y67" s="3"/>
    </row>
  </sheetData>
  <conditionalFormatting sqref="P2:P1048576">
    <cfRule type="cellIs" dxfId="2" priority="3" operator="greaterThan">
      <formula>1</formula>
    </cfRule>
  </conditionalFormatting>
  <hyperlinks>
    <hyperlink ref="AB4" r:id="rId1" display="https://www.msesupplies.com/" xr:uid="{71D78BFF-2ACC-44F9-9C67-E57CB30FCB79}"/>
    <hyperlink ref="AB3" r:id="rId2" display="https://www.msesupplies.com/" xr:uid="{9A2B4418-3CA5-4031-B4BE-483037269C71}"/>
    <hyperlink ref="AB5" r:id="rId3" display="https://www.paleblueearth.com/" xr:uid="{C4DB2A17-F6EE-4FFD-BF01-2757B4A633F3}"/>
    <hyperlink ref="AB6" r:id="rId4" display="https://www.sovemagroup.com/" xr:uid="{B2276F31-0FBF-4605-8C3F-6FF39A1016B4}"/>
    <hyperlink ref="AB7" r:id="rId5" display="https://www.statpeel.com/" xr:uid="{74920A28-B9F3-46FC-B2BB-14A112F2D822}"/>
    <hyperlink ref="AB22" r:id="rId6" display="https://www.voltronix.com/" xr:uid="{75AF5BDE-58FA-4D32-BCE2-10EA74F20951}"/>
    <hyperlink ref="AB8" r:id="rId7" display="https://www.targray.com/" xr:uid="{F3983AA0-F798-4F03-B809-CF672A34BBCA}"/>
    <hyperlink ref="AB9" r:id="rId8" display="https://www.targray.com/" xr:uid="{5074749D-C950-4BA1-8FFA-3101959A652D}"/>
    <hyperlink ref="AB10" r:id="rId9" display="https://www.targray.com/" xr:uid="{CB8D7589-8274-468B-BDDA-F072165B25D0}"/>
    <hyperlink ref="AB11" r:id="rId10" display="https://www.targray.com/" xr:uid="{B85F076D-8927-44BC-B648-1821FBD0BD50}"/>
    <hyperlink ref="AB12" r:id="rId11" display="https://www.targray.com/" xr:uid="{7BD862C7-9761-441B-BDF1-845D2405C070}"/>
    <hyperlink ref="H8" r:id="rId12" xr:uid="{23BCBE1B-01EF-45C4-8C67-951CAE177CDD}"/>
    <hyperlink ref="AB14" r:id="rId13" xr:uid="{C2F29327-20FF-DA44-BCDC-8DFC6CD457F8}"/>
  </hyperlinks>
  <pageMargins left="0.7" right="0.7" top="0.75" bottom="0.75" header="0.3" footer="0.3"/>
  <pageSetup orientation="portrait" r:id="rId14"/>
  <tableParts count="1">
    <tablePart r:id="rId15"/>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73CFA-8C99-4F50-A2DC-B3A1C4ED8802}">
  <sheetPr codeName="Sheet21">
    <tabColor theme="5" tint="0.59999389629810485"/>
  </sheetPr>
  <dimension ref="X2:X44"/>
  <sheetViews>
    <sheetView workbookViewId="0">
      <selection activeCell="F31" sqref="F31"/>
    </sheetView>
  </sheetViews>
  <sheetFormatPr defaultColWidth="8.7109375" defaultRowHeight="15"/>
  <cols>
    <col min="1" max="1" width="6" bestFit="1" customWidth="1"/>
    <col min="2" max="2" width="11.28515625" bestFit="1" customWidth="1"/>
    <col min="3" max="3" width="22.7109375" bestFit="1" customWidth="1"/>
    <col min="4" max="4" width="48.28515625" bestFit="1" customWidth="1"/>
    <col min="5" max="5" width="19.7109375" bestFit="1" customWidth="1"/>
    <col min="6" max="6" width="35.7109375" bestFit="1" customWidth="1"/>
    <col min="7" max="7" width="49.42578125" bestFit="1" customWidth="1"/>
    <col min="8" max="8" width="80.7109375" bestFit="1" customWidth="1"/>
    <col min="9" max="9" width="45.28515625" bestFit="1" customWidth="1"/>
    <col min="10" max="10" width="18.7109375" bestFit="1" customWidth="1"/>
    <col min="11" max="11" width="24.7109375" bestFit="1" customWidth="1"/>
    <col min="12" max="12" width="16.7109375" bestFit="1" customWidth="1"/>
    <col min="13" max="13" width="12.28515625" bestFit="1" customWidth="1"/>
    <col min="14" max="14" width="16.140625" bestFit="1" customWidth="1"/>
    <col min="15" max="15" width="12" bestFit="1" customWidth="1"/>
    <col min="16" max="16" width="12.7109375" bestFit="1" customWidth="1"/>
    <col min="17" max="17" width="19.140625" bestFit="1" customWidth="1"/>
    <col min="18" max="18" width="48.28515625" bestFit="1" customWidth="1"/>
    <col min="19" max="19" width="35.42578125" bestFit="1" customWidth="1"/>
    <col min="20" max="20" width="16.28515625" bestFit="1" customWidth="1"/>
    <col min="21" max="21" width="21.140625" bestFit="1" customWidth="1"/>
    <col min="22" max="22" width="13" bestFit="1" customWidth="1"/>
    <col min="23" max="23" width="5.7109375" bestFit="1" customWidth="1"/>
    <col min="24" max="24" width="14.7109375" bestFit="1" customWidth="1"/>
    <col min="25" max="29" width="80.7109375" bestFit="1" customWidth="1"/>
    <col min="30" max="30" width="22.28515625" bestFit="1" customWidth="1"/>
    <col min="31" max="31" width="27.7109375" bestFit="1" customWidth="1"/>
  </cols>
  <sheetData>
    <row r="2" spans="24:24">
      <c r="X2" s="260"/>
    </row>
    <row r="3" spans="24:24">
      <c r="X3" s="260"/>
    </row>
    <row r="4" spans="24:24">
      <c r="X4" s="260"/>
    </row>
    <row r="5" spans="24:24">
      <c r="X5" s="260"/>
    </row>
    <row r="6" spans="24:24">
      <c r="X6" s="260"/>
    </row>
    <row r="7" spans="24:24">
      <c r="X7" s="260"/>
    </row>
    <row r="8" spans="24:24">
      <c r="X8" s="260"/>
    </row>
    <row r="9" spans="24:24">
      <c r="X9" s="260"/>
    </row>
    <row r="10" spans="24:24">
      <c r="X10" s="260"/>
    </row>
    <row r="11" spans="24:24">
      <c r="X11" s="260"/>
    </row>
    <row r="12" spans="24:24">
      <c r="X12" s="260"/>
    </row>
    <row r="13" spans="24:24">
      <c r="X13" s="260"/>
    </row>
    <row r="14" spans="24:24">
      <c r="X14" s="260"/>
    </row>
    <row r="15" spans="24:24">
      <c r="X15" s="260"/>
    </row>
    <row r="16" spans="24:24">
      <c r="X16" s="260"/>
    </row>
    <row r="17" spans="24:24">
      <c r="X17" s="260"/>
    </row>
    <row r="18" spans="24:24">
      <c r="X18" s="260"/>
    </row>
    <row r="19" spans="24:24">
      <c r="X19" s="260"/>
    </row>
    <row r="20" spans="24:24">
      <c r="X20" s="260"/>
    </row>
    <row r="21" spans="24:24">
      <c r="X21" s="260"/>
    </row>
    <row r="22" spans="24:24">
      <c r="X22" s="260"/>
    </row>
    <row r="23" spans="24:24">
      <c r="X23" s="260"/>
    </row>
    <row r="24" spans="24:24">
      <c r="X24" s="260"/>
    </row>
    <row r="25" spans="24:24">
      <c r="X25" s="260"/>
    </row>
    <row r="26" spans="24:24">
      <c r="X26" s="260"/>
    </row>
    <row r="27" spans="24:24">
      <c r="X27" s="260"/>
    </row>
    <row r="28" spans="24:24">
      <c r="X28" s="260"/>
    </row>
    <row r="29" spans="24:24">
      <c r="X29" s="260"/>
    </row>
    <row r="30" spans="24:24">
      <c r="X30" s="260"/>
    </row>
    <row r="31" spans="24:24">
      <c r="X31" s="260"/>
    </row>
    <row r="32" spans="24:24">
      <c r="X32" s="260"/>
    </row>
    <row r="33" spans="24:24">
      <c r="X33" s="260"/>
    </row>
    <row r="34" spans="24:24">
      <c r="X34" s="260"/>
    </row>
    <row r="35" spans="24:24">
      <c r="X35" s="260"/>
    </row>
    <row r="36" spans="24:24">
      <c r="X36" s="260"/>
    </row>
    <row r="37" spans="24:24">
      <c r="X37" s="260"/>
    </row>
    <row r="38" spans="24:24">
      <c r="X38" s="260"/>
    </row>
    <row r="39" spans="24:24">
      <c r="X39" s="260"/>
    </row>
    <row r="40" spans="24:24">
      <c r="X40" s="260"/>
    </row>
    <row r="41" spans="24:24">
      <c r="X41" s="260"/>
    </row>
    <row r="42" spans="24:24">
      <c r="X42" s="260"/>
    </row>
    <row r="43" spans="24:24">
      <c r="X43" s="260"/>
    </row>
    <row r="44" spans="24:24">
      <c r="X44" s="26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A9355-A9AF-4962-8C45-3780CFC9BEB8}">
  <sheetPr codeName="Sheet2"/>
  <dimension ref="A1:L20"/>
  <sheetViews>
    <sheetView topLeftCell="A5" zoomScale="125" zoomScaleNormal="125" workbookViewId="0">
      <selection activeCell="P17" sqref="P17"/>
    </sheetView>
  </sheetViews>
  <sheetFormatPr defaultColWidth="8.7109375" defaultRowHeight="15"/>
  <cols>
    <col min="1" max="1" width="29.7109375" customWidth="1"/>
    <col min="2" max="2" width="13" customWidth="1"/>
    <col min="3" max="3" width="11.7109375" customWidth="1"/>
    <col min="4" max="4" width="13" customWidth="1"/>
    <col min="5" max="5" width="11.7109375" customWidth="1"/>
    <col min="6" max="6" width="13.28515625" customWidth="1"/>
    <col min="7" max="7" width="11.7109375" customWidth="1"/>
    <col min="8" max="8" width="13.28515625" customWidth="1"/>
    <col min="9" max="9" width="11.7109375" customWidth="1"/>
    <col min="11" max="11" width="0" hidden="1" customWidth="1"/>
    <col min="12" max="12" width="8.7109375" hidden="1" customWidth="1"/>
    <col min="13" max="13" width="0" hidden="1" customWidth="1"/>
  </cols>
  <sheetData>
    <row r="1" spans="1:12" ht="14.85" customHeight="1">
      <c r="A1" s="1260" t="s">
        <v>3</v>
      </c>
      <c r="B1" s="1260"/>
      <c r="C1" s="1260"/>
      <c r="D1" s="1260"/>
      <c r="E1" s="1262" t="s">
        <v>9358</v>
      </c>
      <c r="F1" s="1262"/>
      <c r="G1" s="1262"/>
      <c r="H1" s="1262"/>
      <c r="I1" s="1262"/>
    </row>
    <row r="2" spans="1:12" ht="20.25" customHeight="1" thickBot="1">
      <c r="A2" s="1261"/>
      <c r="B2" s="1261"/>
      <c r="C2" s="1261"/>
      <c r="D2" s="1261"/>
      <c r="E2" s="1263"/>
      <c r="F2" s="1263"/>
      <c r="G2" s="1263"/>
      <c r="H2" s="1263"/>
      <c r="I2" s="1263"/>
    </row>
    <row r="3" spans="1:12" ht="34.5" customHeight="1" thickBot="1">
      <c r="A3" s="1264" t="s">
        <v>4</v>
      </c>
      <c r="B3" s="1266" t="s">
        <v>5</v>
      </c>
      <c r="C3" s="1267"/>
      <c r="D3" s="1268" t="s">
        <v>6</v>
      </c>
      <c r="E3" s="1267"/>
      <c r="F3" s="1269" t="s">
        <v>7</v>
      </c>
      <c r="G3" s="1270"/>
      <c r="H3" s="1269" t="s">
        <v>8</v>
      </c>
      <c r="I3" s="1271"/>
      <c r="L3" s="570" t="s">
        <v>6</v>
      </c>
    </row>
    <row r="4" spans="1:12" ht="39" customHeight="1" thickTop="1" thickBot="1">
      <c r="A4" s="1265"/>
      <c r="B4" s="22" t="s">
        <v>9</v>
      </c>
      <c r="C4" s="25" t="s">
        <v>10</v>
      </c>
      <c r="D4" s="23" t="s">
        <v>9</v>
      </c>
      <c r="E4" s="28" t="s">
        <v>10</v>
      </c>
      <c r="F4" s="23" t="s">
        <v>9</v>
      </c>
      <c r="G4" s="29" t="s">
        <v>10</v>
      </c>
      <c r="H4" s="24" t="s">
        <v>9</v>
      </c>
      <c r="I4" s="31" t="s">
        <v>10</v>
      </c>
      <c r="L4" s="570" t="s">
        <v>5</v>
      </c>
    </row>
    <row r="5" spans="1:12" ht="21" customHeight="1" thickTop="1" thickBot="1">
      <c r="A5" s="32" t="s">
        <v>11</v>
      </c>
      <c r="B5" s="19" cm="1">
        <f t="array" ref="B5">IFERROR(ROWS(_xlfn.UNIQUE(_xlfn._xlws.FILTER('Raw Materials'!$D$2:$D$89,'Raw Materials'!$M$2:$M$89=B3))),0)</f>
        <v>31</v>
      </c>
      <c r="C5" s="26" cm="1">
        <f t="array" ref="C5">IFERROR(ROWS(_xlfn.UNIQUE(_xlfn._xlws.FILTER('Raw Materials'!$F$2:$F$89,'Raw Materials'!$M$2:$M$89=B3))),0)</f>
        <v>34</v>
      </c>
      <c r="D5" s="19" cm="1">
        <f t="array" ref="D5">IFERROR(ROWS(_xlfn.UNIQUE(_xlfn._xlws.FILTER('Raw Materials'!$D$2:$D$89,'Raw Materials'!$M$2:$M$89=D3))),0)</f>
        <v>27</v>
      </c>
      <c r="E5" s="26" cm="1">
        <f t="array" ref="E5">IFERROR(ROWS(_xlfn.UNIQUE(_xlfn._xlws.FILTER('Raw Materials'!$F$2:$F$89,'Raw Materials'!$M$2:$M$89=D3))),0)</f>
        <v>40</v>
      </c>
      <c r="F5" s="19" cm="1">
        <f t="array" ref="F5">IFERROR(ROWS(_xlfn.UNIQUE(_xlfn._xlws.FILTER('Raw Materials'!$D$2:$D$89,ISNUMBER(MATCH('Raw Materials'!$M$2:$M$89,$L$3:$L$4,0))=FALSE))),0)</f>
        <v>2</v>
      </c>
      <c r="G5" s="19" cm="1">
        <f t="array" ref="G5">IFERROR(ROWS(_xlfn.UNIQUE(_xlfn._xlws.FILTER('Raw Materials'!$F$2:$F$89,ISNUMBER(MATCH('Raw Materials'!$M$2:$M$89,$L$3:$L$4,0))=FALSE))),0)</f>
        <v>3</v>
      </c>
      <c r="H5" s="889">
        <f>IFERROR(ROWS(_xlfn.UNIQUE('Raw Materials'!$D$2:$D$89)),0)</f>
        <v>60</v>
      </c>
      <c r="I5" s="888">
        <f>IFERROR(ROWS(_xlfn.UNIQUE('Raw Materials'!$F$2:$F$89)),0)</f>
        <v>77</v>
      </c>
    </row>
    <row r="6" spans="1:12" ht="32.25" thickBot="1">
      <c r="A6" s="33" t="s">
        <v>8325</v>
      </c>
      <c r="B6" s="62" cm="1">
        <f t="array" ref="B6">IFERROR(ROWS(_xlfn.UNIQUE(_xlfn._xlws.FILTER('Battery Grade Materials'!$D$2:$D$130,'Battery Grade Materials'!$M$2:$M$130=B$3))),0)</f>
        <v>68</v>
      </c>
      <c r="C6" s="63" cm="1">
        <f t="array" ref="C6">IFERROR(ROWS(_xlfn.UNIQUE(_xlfn._xlws.FILTER('Battery Grade Materials'!$F$2:$F$130,'Battery Grade Materials'!$M$2:$M$130=B$3))),0)</f>
        <v>84</v>
      </c>
      <c r="D6" s="62" cm="1">
        <f t="array" ref="D6">IFERROR(ROWS(_xlfn.UNIQUE(_xlfn._xlws.FILTER('Battery Grade Materials'!$D$2:$D$130,'Battery Grade Materials'!$M$2:$M$130=D$3))),0)</f>
        <v>20</v>
      </c>
      <c r="E6" s="63" cm="1">
        <f t="array" ref="E6">IFERROR(ROWS(_xlfn.UNIQUE(_xlfn._xlws.FILTER('Battery Grade Materials'!$F$2:$F$130,'Battery Grade Materials'!$M$2:$M$130=D$3))),0)</f>
        <v>21</v>
      </c>
      <c r="F6" s="571" cm="1">
        <f t="array" ref="F6">IFERROR(ROWS(_xlfn.UNIQUE(_xlfn._xlws.FILTER('Battery Grade Materials'!$D$2:$D$130,ISNUMBER(MATCH('Battery Grade Materials'!$M$2:$M$130,$L$3:$L$4,0))=FALSE))),0)</f>
        <v>3</v>
      </c>
      <c r="G6" s="571" cm="1">
        <f t="array" ref="G6">IFERROR(ROWS(_xlfn.UNIQUE(_xlfn._xlws.FILTER('Battery Grade Materials'!$F$2:$F$130,ISNUMBER(MATCH('Battery Grade Materials'!$M$2:$M$130,$L$3:$L$4,0))=FALSE))),0)</f>
        <v>3</v>
      </c>
      <c r="H6" s="879">
        <f>IFERROR(ROWS(_xlfn.UNIQUE('Battery Grade Materials'!$D$2:$D$130)),0)</f>
        <v>91</v>
      </c>
      <c r="I6" s="878">
        <f>IFERROR(ROWS(_xlfn.UNIQUE('Battery Grade Materials'!$F$2:$F$130)),0)</f>
        <v>108</v>
      </c>
    </row>
    <row r="7" spans="1:12" ht="32.25" thickBot="1">
      <c r="A7" s="34" t="s">
        <v>12</v>
      </c>
      <c r="B7" s="19" cm="1">
        <f t="array" ref="B7">IFERROR(ROWS(_xlfn.UNIQUE(_xlfn._xlws.FILTER('Other Battery Component &amp; Mat.'!$D$2:$D$75,'Other Battery Component &amp; Mat.'!$M$2:$M$75=B$3))),0)</f>
        <v>57</v>
      </c>
      <c r="C7" s="26" cm="1">
        <f t="array" ref="C7">IFERROR(ROWS(_xlfn.UNIQUE(_xlfn._xlws.FILTER('Other Battery Component &amp; Mat.'!$F$2:$F$75,'Other Battery Component &amp; Mat.'!$M$2:$M$75=B$3))),0)</f>
        <v>68</v>
      </c>
      <c r="D7" s="19" cm="1">
        <f t="array" ref="D7">IFERROR(ROWS(_xlfn.UNIQUE(_xlfn._xlws.FILTER('Other Battery Component &amp; Mat.'!$D$2:$D$75,'Other Battery Component &amp; Mat.'!$M$2:$M$75=D$3))),0)</f>
        <v>4</v>
      </c>
      <c r="E7" s="26" cm="1">
        <f t="array" ref="E7">IFERROR(ROWS(_xlfn.UNIQUE(_xlfn._xlws.FILTER('Other Battery Component &amp; Mat.'!$F$2:$F$75,'Other Battery Component &amp; Mat.'!$M$2:$M$75=D$3))),0)</f>
        <v>4</v>
      </c>
      <c r="F7" s="19" cm="1">
        <f t="array" ref="F7">IFERROR(ROWS(_xlfn.UNIQUE(_xlfn._xlws.FILTER('Other Battery Component &amp; Mat.'!$D$2:$D$75,ISNUMBER(MATCH('Other Battery Component &amp; Mat.'!$M$2:$M$75,$L$3:$L$4,0))=FALSE))),0)</f>
        <v>0</v>
      </c>
      <c r="G7" s="572" cm="1">
        <f t="array" ref="G7">IFERROR(ROWS(_xlfn.UNIQUE(_xlfn._xlws.FILTER('Other Battery Component &amp; Mat.'!$F$2:$F$75,ISNUMBER(MATCH('Other Battery Component &amp; Mat.'!$M$2:$M$75,$L$3:$L$4,0))=FALSE))),0)</f>
        <v>0</v>
      </c>
      <c r="H7" s="574">
        <f>IFERROR(ROWS(_xlfn.UNIQUE('Battery Grade Materials'!$D$3:$D$75)),0)</f>
        <v>56</v>
      </c>
      <c r="I7" s="907">
        <f>IFERROR(ROWS(_xlfn.UNIQUE('Other Battery Component &amp; Mat.'!$F$2:$F$75)),0)</f>
        <v>72</v>
      </c>
    </row>
    <row r="8" spans="1:12" ht="32.25" customHeight="1" thickBot="1">
      <c r="A8" s="33" t="s">
        <v>13</v>
      </c>
      <c r="B8" s="62" cm="1">
        <f t="array" ref="B8">IFERROR(ROWS(_xlfn.UNIQUE(_xlfn._xlws.FILTER('Electrode &amp; Cell Manufacturing'!$D$3:$D$116,'Electrode &amp; Cell Manufacturing'!$M$3:$M$116=B$3))),0)</f>
        <v>80</v>
      </c>
      <c r="C8" s="63" cm="1">
        <f t="array" ref="C8">IFERROR(ROWS(_xlfn.UNIQUE(_xlfn._xlws.FILTER('Electrode &amp; Cell Manufacturing'!$F$3:$F$117,'Electrode &amp; Cell Manufacturing'!$M$3:$M$117=B$3))),0)</f>
        <v>95</v>
      </c>
      <c r="D8" s="62" cm="1">
        <f t="array" ref="D8">IFERROR(ROWS(_xlfn.UNIQUE(_xlfn._xlws.FILTER('Electrode &amp; Cell Manufacturing'!$D$3:$D$117,'Electrode &amp; Cell Manufacturing'!$M$3:$M$117=D$3))),0)</f>
        <v>11</v>
      </c>
      <c r="E8" s="63" cm="1">
        <f t="array" ref="E8">IFERROR(ROWS(_xlfn.UNIQUE(_xlfn._xlws.FILTER('Electrode &amp; Cell Manufacturing'!$F$3:$F$117,'Electrode &amp; Cell Manufacturing'!$M$3:$M$117=D$3))),0)</f>
        <v>11</v>
      </c>
      <c r="F8" s="63" cm="1">
        <f t="array" ref="F8">IFERROR(ROWS(_xlfn.UNIQUE(_xlfn._xlws.FILTER('Electrode &amp; Cell Manufacturing'!$D$2:$D$117,ISNUMBER(MATCH('Electrode &amp; Cell Manufacturing'!$M$2:$M$117,$L$3:$L$4,0))=FALSE))),0)</f>
        <v>3</v>
      </c>
      <c r="G8" s="63" cm="1">
        <f t="array" ref="G8">IFERROR(ROWS(_xlfn.UNIQUE(_xlfn._xlws.FILTER('Electrode &amp; Cell Manufacturing'!$F$2:$F$117,ISNUMBER(MATCH('Electrode &amp; Cell Manufacturing'!$M$2:$M$117,$L$3:$L$4,0))=FALSE))),0)</f>
        <v>3</v>
      </c>
      <c r="H8" s="573">
        <f>IFERROR(ROWS(_xlfn.UNIQUE('Electrode &amp; Cell Manufacturing'!$D$3:$D$117)),0)</f>
        <v>92</v>
      </c>
      <c r="I8" s="69">
        <f>IFERROR(ROWS(_xlfn.UNIQUE('Electrode &amp; Cell Manufacturing'!$F$3:$F$117)),0)</f>
        <v>109</v>
      </c>
    </row>
    <row r="9" spans="1:12" ht="32.25" thickBot="1">
      <c r="A9" s="34" t="s">
        <v>14</v>
      </c>
      <c r="B9" s="19" cm="1">
        <f t="array" ref="B9">IFERROR(ROWS(_xlfn.UNIQUE(_xlfn._xlws.FILTER('Module-Pack Manufacturing'!$D$2:$D$188,'Module-Pack Manufacturing'!$M$2:$M$188=B$3))),0)</f>
        <v>130</v>
      </c>
      <c r="C9" s="26" cm="1">
        <f t="array" ref="C9">IFERROR(ROWS(_xlfn.UNIQUE(_xlfn._xlws.FILTER('Module-Pack Manufacturing'!$F$2:$F$188,'Module-Pack Manufacturing'!$M$2:$M$188=B$3))),0)</f>
        <v>148</v>
      </c>
      <c r="D9" s="19" cm="1">
        <f t="array" ref="D9">IFERROR(ROWS(_xlfn.UNIQUE(_xlfn._xlws.FILTER('Module-Pack Manufacturing'!$D$2:$D$188,'Module-Pack Manufacturing'!$M$2:$M$188=D$3))),0)</f>
        <v>12</v>
      </c>
      <c r="E9" s="26" cm="1">
        <f t="array" ref="E9">IFERROR(ROWS(_xlfn.UNIQUE(_xlfn._xlws.FILTER('Module-Pack Manufacturing'!$F$2:$F$188,'Module-Pack Manufacturing'!$M$2:$M$188=D$3))),0)</f>
        <v>12</v>
      </c>
      <c r="F9" s="19" cm="1">
        <f t="array" ref="F9">IFERROR(ROWS(_xlfn.UNIQUE(_xlfn._xlws.FILTER('Module-Pack Manufacturing'!$D$2:$D$188,ISNUMBER(MATCH('Module-Pack Manufacturing'!$M$2:$M$188,$L$3:$L$4,0))=FALSE))),0)</f>
        <v>5</v>
      </c>
      <c r="G9" s="19" cm="1">
        <f t="array" ref="G9">IFERROR(ROWS(_xlfn.UNIQUE(_xlfn._xlws.FILTER('Module-Pack Manufacturing'!$F$2:$F$188,ISNUMBER(MATCH('Module-Pack Manufacturing'!$M$2:$M$188,$L$3:$L$4,0))=FALSE))),0)</f>
        <v>6</v>
      </c>
      <c r="H9" s="889">
        <f>IFERROR(ROWS(_xlfn.UNIQUE('Module-Pack Manufacturing'!$D$2:$D$188)),0)</f>
        <v>140</v>
      </c>
      <c r="I9" s="888">
        <f>IFERROR(ROWS(_xlfn.UNIQUE('Module-Pack Manufacturing'!$F$2:$F$188)),0)</f>
        <v>166</v>
      </c>
    </row>
    <row r="10" spans="1:12" ht="23.25" customHeight="1" thickBot="1">
      <c r="A10" s="33" t="s">
        <v>15</v>
      </c>
      <c r="B10" s="62" cm="1">
        <f t="array" ref="B10">IFERROR(ROWS(_xlfn.UNIQUE(_xlfn._xlws.FILTER('Recycling-Repurposing'!$D$2:$D$124,'Recycling-Repurposing'!$O$2:$O$124=B$3))),0)</f>
        <v>81</v>
      </c>
      <c r="C10" s="63" cm="1">
        <f t="array" ref="C10">IFERROR(ROWS(_xlfn.UNIQUE(_xlfn._xlws.FILTER('Recycling-Repurposing'!$F$2:$F$124,'Recycling-Repurposing'!$O$2:$O$124=B$3))),0)</f>
        <v>107</v>
      </c>
      <c r="D10" s="62" cm="1">
        <f t="array" ref="D10">IFERROR(ROWS(_xlfn.UNIQUE(_xlfn._xlws.FILTER('Recycling-Repurposing'!$D$2:$D$124,'Recycling-Repurposing'!$O$2:$O$124=D$3))),0)</f>
        <v>7</v>
      </c>
      <c r="E10" s="63" cm="1">
        <f t="array" ref="E10">IFERROR(ROWS(_xlfn.UNIQUE(_xlfn._xlws.FILTER('Recycling-Repurposing'!$F$2:$F$124,'Recycling-Repurposing'!$O$2:$O$124=D$3))),0)</f>
        <v>8</v>
      </c>
      <c r="F10" s="63" cm="1">
        <f t="array" ref="F10">IFERROR(ROWS(_xlfn.UNIQUE(_xlfn._xlws.FILTER('Recycling-Repurposing'!$D$2:$D$124,ISNUMBER(MATCH('Recycling-Repurposing'!$O$2:$O$124,$L$3:$L$4,0))=FALSE))),0)</f>
        <v>0</v>
      </c>
      <c r="G10" s="63" cm="1">
        <f t="array" ref="G10">IFERROR(ROWS(_xlfn.UNIQUE(_xlfn._xlws.FILTER('Recycling-Repurposing'!$F$2:$F$124,ISNUMBER(MATCH('Recycling-Repurposing'!$O$2:$O$124,$L$3:$L$4,0))=FALSE))),0)</f>
        <v>0</v>
      </c>
      <c r="H10" s="880">
        <f>IFERROR(ROWS(_xlfn.UNIQUE('Recycling-Repurposing'!$D$2:$D$124)),0)</f>
        <v>85</v>
      </c>
      <c r="I10" s="878">
        <f>IFERROR(ROWS(_xlfn.UNIQUE('Recycling-Repurposing'!$F$2:$F$124)),0)</f>
        <v>114</v>
      </c>
    </row>
    <row r="11" spans="1:12" ht="16.5" thickBot="1">
      <c r="A11" s="34" t="s">
        <v>16</v>
      </c>
      <c r="B11" s="19" cm="1">
        <f t="array" ref="B11">IFERROR(ROWS(_xlfn.UNIQUE(_xlfn._xlws.FILTER(Equipment!$D$5:$D$137,Equipment!$M$5:$M$137=B$3))),0)</f>
        <v>92</v>
      </c>
      <c r="C11" s="26" cm="1">
        <f t="array" ref="C11">IFERROR(ROWS(_xlfn.UNIQUE(_xlfn._xlws.FILTER(Equipment!$F$5:$F$137,Equipment!$M$5:$M$137=B$3))),0)</f>
        <v>97</v>
      </c>
      <c r="D11" s="19" cm="1">
        <f t="array" ref="D11">IFERROR(ROWS(_xlfn.UNIQUE(_xlfn._xlws.FILTER(Equipment!$D$5:$D$137,Equipment!$M$5:$M$137=D$3))),0)</f>
        <v>3</v>
      </c>
      <c r="E11" s="26" cm="1">
        <f t="array" ref="E11">IFERROR(ROWS(_xlfn.UNIQUE(_xlfn._xlws.FILTER(Equipment!$F$5:$F$137,Equipment!$M$5:$M$137=D$3))),0)</f>
        <v>3</v>
      </c>
      <c r="F11" s="19" cm="1">
        <f t="array" ref="F11">IFERROR(ROWS(_xlfn.UNIQUE(_xlfn._xlws.FILTER(Equipment!$D$2:$D$137,ISNUMBER(MATCH(Equipment!$M$2:$M$137,$L$3:$L$4,0))=FALSE))),0)</f>
        <v>0</v>
      </c>
      <c r="G11" s="19" cm="1">
        <f t="array" ref="G11">IFERROR(ROWS(_xlfn.UNIQUE(_xlfn._xlws.FILTER(Equipment!$F$2:$F$137,ISNUMBER(MATCH(Equipment!$M$2:$M$137,$L$3:$L$4,0))=FALSE))),0)</f>
        <v>0</v>
      </c>
      <c r="H11" s="35">
        <f>IFERROR(ROWS(_xlfn.UNIQUE(Equipment!$D$5:$D$137)),0)</f>
        <v>95</v>
      </c>
      <c r="I11" s="36">
        <f>IFERROR(ROWS(_xlfn.UNIQUE(Equipment!$F$5:$F$137)),0)</f>
        <v>100</v>
      </c>
    </row>
    <row r="12" spans="1:12" ht="16.5" thickBot="1">
      <c r="A12" s="33" t="s">
        <v>17</v>
      </c>
      <c r="B12" s="62" cm="1">
        <f t="array" ref="B12">IFERROR(ROWS(_xlfn.UNIQUE(_xlfn._xlws.FILTER('R&amp;D'!$D$2:$D$121,'R&amp;D'!$M$2:$M$121=B$3))),0)</f>
        <v>97</v>
      </c>
      <c r="C12" s="63" cm="1">
        <f t="array" ref="C12">IFERROR(ROWS(_xlfn.UNIQUE(_xlfn._xlws.FILTER('R&amp;D'!$F$2:$F$121,'R&amp;D'!$M$2:$M$121=B$3))),0)</f>
        <v>107</v>
      </c>
      <c r="D12" s="62" cm="1">
        <f t="array" ref="D12">IFERROR(ROWS(_xlfn.UNIQUE(_xlfn._xlws.FILTER('R&amp;D'!$D$2:$D$121,'R&amp;D'!$M$2:$M$121=D$3))),0)</f>
        <v>10</v>
      </c>
      <c r="E12" s="63" cm="1">
        <f t="array" ref="E12">IFERROR(ROWS(_xlfn.UNIQUE(_xlfn._xlws.FILTER('R&amp;D'!$F$2:$F$121,'R&amp;D'!$M$2:$M$121=D$3))),0)</f>
        <v>10</v>
      </c>
      <c r="F12" s="63" cm="1">
        <f t="array" ref="F12">IFERROR(ROWS(_xlfn.UNIQUE(_xlfn._xlws.FILTER('R&amp;D'!$D$2:$D$121,ISNUMBER(MATCH('R&amp;D'!$M$2:$M$121,$L$3:$L$4,0))=FALSE))),0)</f>
        <v>0</v>
      </c>
      <c r="G12" s="63" cm="1">
        <f t="array" ref="G12">IFERROR(ROWS(_xlfn.UNIQUE(_xlfn._xlws.FILTER('R&amp;D'!$F$2:$F$121,ISNUMBER(MATCH('R&amp;D'!$M$2:$M$121,$L$3:$L$4,0))=FALSE))),0)</f>
        <v>0</v>
      </c>
      <c r="H12" s="880">
        <f>IFERROR(ROWS(_xlfn.UNIQUE('R&amp;D'!$D$2:$D$121)),0)</f>
        <v>107</v>
      </c>
      <c r="I12" s="878">
        <f>IFERROR(ROWS(_xlfn.UNIQUE('R&amp;D'!$F$2:$F$121)),0)</f>
        <v>117</v>
      </c>
    </row>
    <row r="13" spans="1:12" ht="16.5" thickBot="1">
      <c r="A13" s="34" t="s">
        <v>18</v>
      </c>
      <c r="B13" s="19" cm="1">
        <f t="array" ref="B13">IFERROR(ROWS(_xlfn.UNIQUE(_xlfn._xlws.FILTER('Services &amp; Consulting'!$D$2:$D$122,'Services &amp; Consulting'!$L$2:$L$122=B$3))),0)</f>
        <v>104</v>
      </c>
      <c r="C13" s="26" cm="1">
        <f t="array" ref="C13">IFERROR(ROWS(_xlfn.UNIQUE(_xlfn._xlws.FILTER('Services &amp; Consulting'!$I$2:$I$122,'Services &amp; Consulting'!$L$2:$L$122=B$3))),0)</f>
        <v>110</v>
      </c>
      <c r="D13" s="19" cm="1">
        <f t="array" ref="D13">IFERROR(ROWS(_xlfn.UNIQUE(_xlfn._xlws.FILTER('Services &amp; Consulting'!$D$2:$D$122,'Services &amp; Consulting'!$L$2:$L$122=D$3))),0)</f>
        <v>7</v>
      </c>
      <c r="E13" s="26" cm="1">
        <f t="array" ref="E13">IFERROR(ROWS(_xlfn.UNIQUE(_xlfn._xlws.FILTER('Services &amp; Consulting'!$I$2:$I$122,'Services &amp; Consulting'!$L$2:$L$122=D$3))),0)</f>
        <v>7</v>
      </c>
      <c r="F13" s="19" cm="1">
        <f t="array" ref="F13">IFERROR(ROWS(_xlfn.UNIQUE(_xlfn._xlws.FILTER('Services &amp; Consulting'!$D$2:$D$122,ISNUMBER(MATCH('Services &amp; Consulting'!$L$2:$L$122,$L$3:$L$4,0))=FALSE))),0)</f>
        <v>0</v>
      </c>
      <c r="G13" s="19" cm="1">
        <f t="array" ref="G13">IFERROR(ROWS(_xlfn.UNIQUE(_xlfn._xlws.FILTER('Services &amp; Consulting'!$F$2:$F$122,ISNUMBER(MATCH('Services &amp; Consulting'!$L$2:$L$122,$L$3:$L$4,0))=FALSE))),0)</f>
        <v>0</v>
      </c>
      <c r="H13" s="889">
        <f>IFERROR(ROWS(_xlfn.UNIQUE('Services &amp; Consulting'!$D$2:$D$122)),0)</f>
        <v>109</v>
      </c>
      <c r="I13" s="888">
        <f>IFERROR(ROWS(_xlfn.UNIQUE('Services &amp; Consulting'!$I$2:I$122)),0)</f>
        <v>117</v>
      </c>
    </row>
    <row r="14" spans="1:12" ht="16.5" thickBot="1">
      <c r="A14" s="33" t="s">
        <v>19</v>
      </c>
      <c r="B14" s="62" cm="1">
        <f t="array" ref="B14">IFERROR(ROWS(_xlfn.UNIQUE(_xlfn._xlws.FILTER('Modeling &amp; Software'!$D$2:$D$36,'Modeling &amp; Software'!$L$2:$L$36=B$3))),0)</f>
        <v>33</v>
      </c>
      <c r="C14" s="63" cm="1">
        <f t="array" ref="C14">IFERROR(ROWS(_xlfn.UNIQUE(_xlfn._xlws.FILTER('Modeling &amp; Software'!$I$2:$I$36,'Modeling &amp; Software'!$L$2:$L$36=B$3))),0)</f>
        <v>33</v>
      </c>
      <c r="D14" s="62" cm="1">
        <f t="array" ref="D14">IFERROR(ROWS(_xlfn.UNIQUE(_xlfn._xlws.FILTER('Modeling &amp; Software'!$D$2:$D$36,'Modeling &amp; Software'!$L$2:$L$36=D$3))),0)</f>
        <v>2</v>
      </c>
      <c r="E14" s="63" cm="1">
        <f t="array" ref="E14">IFERROR(ROWS(_xlfn.UNIQUE(_xlfn._xlws.FILTER('Modeling &amp; Software'!$F$2:$F$36,'Modeling &amp; Software'!$L$2:$L$36=D$3))),0)</f>
        <v>1</v>
      </c>
      <c r="F14" s="63" cm="1">
        <f t="array" ref="F14">IFERROR(ROWS(_xlfn.UNIQUE(_xlfn._xlws.FILTER('Modeling &amp; Software'!$D$2:$D$36,ISNUMBER(MATCH('Modeling &amp; Software'!$L$2:$L$36,$L$3:$L$4,0))=FALSE))),0)</f>
        <v>0</v>
      </c>
      <c r="G14" s="63" cm="1">
        <f t="array" ref="G14">IFERROR(ROWS(_xlfn.UNIQUE(_xlfn._xlws.FILTER('Modeling &amp; Software'!$F$2:$F$36,ISNUMBER(MATCH('Modeling &amp; Software'!$L$2:$L$36,$L$3:$L$4,0))=FALSE))),0)</f>
        <v>0</v>
      </c>
      <c r="H14" s="880">
        <f>IFERROR(ROWS(_xlfn.UNIQUE('Modeling &amp; Software'!$D$2:$D$36)),0)</f>
        <v>34</v>
      </c>
      <c r="I14" s="878">
        <f>IFERROR(ROWS(_xlfn.UNIQUE('Modeling &amp; Software'!$I$2:$I$36)),0)</f>
        <v>35</v>
      </c>
    </row>
    <row r="15" spans="1:12" ht="16.5" thickBot="1">
      <c r="A15" s="34" t="s">
        <v>8328</v>
      </c>
      <c r="B15" s="19" cm="1">
        <f t="array" ref="B15">IFERROR(ROWS(_xlfn.UNIQUE(_xlfn._xlws.FILTER('Professional Services (NB)'!$D$2:$D$39,'Professional Services (NB)'!$L$2:$L$39=B$3))),0)</f>
        <v>35</v>
      </c>
      <c r="C15" s="26" cm="1">
        <f t="array" ref="C15">IFERROR(ROWS(_xlfn.UNIQUE(_xlfn._xlws.FILTER('Professional Services (NB)'!$I$2:$I$39,'Professional Services (NB)'!$L$2:$L$39=B$3))),0)</f>
        <v>35</v>
      </c>
      <c r="D15" s="19" cm="1">
        <f t="array" ref="D15">IFERROR(ROWS(_xlfn.UNIQUE(_xlfn._xlws.FILTER('Professional Services (NB)'!$D$2:$D$38,'Professional Services (NB)'!$L$2:$L$38=D$3))),0)</f>
        <v>2</v>
      </c>
      <c r="E15" s="26" cm="1">
        <f t="array" ref="E15">IFERROR(ROWS(_xlfn.UNIQUE(_xlfn._xlws.FILTER('Professional Services (NB)'!$I$2:$I$38,'Professional Services (NB)'!$L$2:$L$38=D$3))),0)</f>
        <v>2</v>
      </c>
      <c r="F15" s="19" cm="1">
        <f t="array" ref="F15">IFERROR(ROWS(_xlfn.UNIQUE(_xlfn._xlws.FILTER('Professional Services (NB)'!$D$2:$D$38,ISNUMBER(MATCH('Professional Services (NB)'!$L$2:$L$38,$L$3:$L$4,0))=FALSE))),0)</f>
        <v>1</v>
      </c>
      <c r="G15" s="26" cm="1">
        <f t="array" ref="G15">IFERROR(ROWS(_xlfn.UNIQUE(_xlfn._xlws.FILTER('Professional Services (NB)'!$F$2:$F$38,ISNUMBER(MATCH('Professional Services (NB)'!$L$2:$L$38,$L$3:$L$4,0))=FALSE))),0)</f>
        <v>1</v>
      </c>
      <c r="H15" s="889">
        <f>IFERROR(ROWS(_xlfn.UNIQUE('Professional Services (NB)'!$D$2:$D$39)),0)</f>
        <v>38</v>
      </c>
      <c r="I15" s="888">
        <f>IFERROR(ROWS(_xlfn.UNIQUE('Professional Services (NB)'!$I$2:$I$39)),0)</f>
        <v>38</v>
      </c>
    </row>
    <row r="16" spans="1:12" ht="16.5" thickBot="1">
      <c r="A16" s="33" t="s">
        <v>21</v>
      </c>
      <c r="B16" s="62" cm="1">
        <f t="array" ref="B16">IFERROR(ROWS(_xlfn.UNIQUE(_xlfn._xlws.FILTER(Distributors!$D$2:$D$22,Distributors!$L$2:$L$22=B$3))),0)</f>
        <v>8</v>
      </c>
      <c r="C16" s="63" cm="1">
        <f t="array" ref="C16">IFERROR(ROWS(_xlfn.UNIQUE(_xlfn._xlws.FILTER(Distributors!$I$2:$I$22,Distributors!$L$2:$L$22=B$3))),0)</f>
        <v>8</v>
      </c>
      <c r="D16" s="62" cm="1">
        <f t="array" ref="D16">IFERROR(ROWS(_xlfn.UNIQUE(_xlfn._xlws.FILTER(Distributors!$D$2:$D$22,Distributors!$L$2:$L$22=D$3))),0)</f>
        <v>1</v>
      </c>
      <c r="E16" s="63" cm="1">
        <f t="array" ref="E16">IFERROR(ROWS(_xlfn.UNIQUE(_xlfn._xlws.FILTER(Distributors!$I$2:$I$22,Distributors!$L$2:$L$22=D$3))),0)</f>
        <v>1</v>
      </c>
      <c r="F16" s="62" cm="1">
        <f t="array" ref="F16">IFERROR(ROWS(_xlfn.UNIQUE(_xlfn._xlws.FILTER(Distributors!$D$2:$D$22,ISNUMBER(MATCH(Distributors!$L$2:$L$22,$L$3:$L$4,0))=FALSE))),0)</f>
        <v>0</v>
      </c>
      <c r="G16" s="63" cm="1">
        <f t="array" ref="G16">IFERROR(ROWS(_xlfn.UNIQUE(_xlfn._xlws.FILTER(Distributors!$F$2:$F$22,ISNUMBER(MATCH(Distributors!$L$2:$L$22,$L$3:$L$4,0))=FALSE))),0)</f>
        <v>0</v>
      </c>
      <c r="H16" s="575">
        <f>IFERROR(ROWS(_xlfn.UNIQUE(Distributors!$D$2:$D$22)),0)</f>
        <v>9</v>
      </c>
      <c r="I16" s="576">
        <f>IFERROR(ROWS(_xlfn.UNIQUE(Distributors!$I$2:$I$22)),0)</f>
        <v>9</v>
      </c>
    </row>
    <row r="17" spans="1:9" ht="16.5" thickBot="1">
      <c r="A17" s="20" t="s">
        <v>22</v>
      </c>
      <c r="B17" s="21">
        <f t="shared" ref="B17:I17" si="0">SUM(B5:B16)</f>
        <v>816</v>
      </c>
      <c r="C17" s="27">
        <f t="shared" si="0"/>
        <v>926</v>
      </c>
      <c r="D17" s="21">
        <f t="shared" si="0"/>
        <v>106</v>
      </c>
      <c r="E17" s="27">
        <f t="shared" si="0"/>
        <v>120</v>
      </c>
      <c r="F17" s="21">
        <f t="shared" si="0"/>
        <v>14</v>
      </c>
      <c r="G17" s="27">
        <f t="shared" si="0"/>
        <v>16</v>
      </c>
      <c r="H17" s="21">
        <f t="shared" si="0"/>
        <v>916</v>
      </c>
      <c r="I17" s="30">
        <f t="shared" si="0"/>
        <v>1062</v>
      </c>
    </row>
    <row r="20" spans="1:9">
      <c r="A20" s="38"/>
      <c r="B20" s="2"/>
      <c r="C20" s="2"/>
      <c r="D20" s="2"/>
      <c r="E20" s="2"/>
      <c r="F20" s="2"/>
      <c r="G20" s="2"/>
      <c r="H20" s="2"/>
      <c r="I20" s="2"/>
    </row>
  </sheetData>
  <mergeCells count="7">
    <mergeCell ref="A1:D2"/>
    <mergeCell ref="E1:I2"/>
    <mergeCell ref="A3:A4"/>
    <mergeCell ref="B3:C3"/>
    <mergeCell ref="D3:E3"/>
    <mergeCell ref="F3:G3"/>
    <mergeCell ref="H3:I3"/>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2A084-EC90-46D4-8C61-CB8302D2FE41}">
  <sheetPr codeName="Sheet22">
    <tabColor theme="5" tint="0.59999389629810485"/>
  </sheetPr>
  <dimension ref="A1"/>
  <sheetViews>
    <sheetView workbookViewId="0">
      <selection activeCell="I22" sqref="I22"/>
    </sheetView>
  </sheetViews>
  <sheetFormatPr defaultColWidth="8.7109375" defaultRowHeight="1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968B9-BE82-4A00-8B51-C41D7C0FD1F2}">
  <sheetPr codeName="Sheet23">
    <tabColor theme="5" tint="0.59999389629810485"/>
  </sheetPr>
  <dimension ref="A1:AG47"/>
  <sheetViews>
    <sheetView zoomScaleNormal="100" workbookViewId="0">
      <pane xSplit="4" ySplit="1" topLeftCell="E37" activePane="bottomRight" state="frozen"/>
      <selection pane="topRight"/>
      <selection pane="bottomLeft"/>
      <selection pane="bottomRight" activeCell="F44" sqref="F44"/>
    </sheetView>
  </sheetViews>
  <sheetFormatPr defaultColWidth="8.7109375" defaultRowHeight="15"/>
  <cols>
    <col min="2" max="2" width="20.85546875" bestFit="1" customWidth="1"/>
    <col min="3" max="3" width="22.140625" customWidth="1"/>
    <col min="4" max="4" width="16" customWidth="1"/>
    <col min="5" max="5" width="19.28515625" customWidth="1"/>
    <col min="6" max="6" width="24.140625" customWidth="1"/>
    <col min="7" max="7" width="23.42578125" customWidth="1"/>
    <col min="8" max="8" width="18.7109375" customWidth="1"/>
    <col min="9" max="9" width="16.42578125" customWidth="1"/>
    <col min="10" max="10" width="12.7109375" customWidth="1"/>
    <col min="11" max="11" width="24" customWidth="1"/>
    <col min="12" max="12" width="16.28515625" customWidth="1"/>
    <col min="13" max="13" width="12.140625" style="427" customWidth="1"/>
    <col min="14" max="14" width="15" customWidth="1"/>
    <col min="15" max="15" width="10" customWidth="1"/>
    <col min="16" max="16" width="11.42578125" customWidth="1"/>
    <col min="17" max="17" width="15.140625" customWidth="1"/>
    <col min="18" max="18" width="17.42578125" customWidth="1"/>
    <col min="19" max="19" width="21.7109375" customWidth="1"/>
    <col min="20" max="20" width="9.28515625" customWidth="1"/>
    <col min="21" max="21" width="20.42578125" customWidth="1"/>
    <col min="22" max="22" width="12.7109375" customWidth="1"/>
    <col min="24" max="24" width="19" style="264" customWidth="1"/>
    <col min="25" max="25" width="20" customWidth="1"/>
    <col min="26" max="26" width="13.42578125" customWidth="1"/>
    <col min="27" max="27" width="40.140625" style="1" customWidth="1"/>
    <col min="28" max="28" width="22.7109375" customWidth="1"/>
    <col min="29" max="29" width="21.7109375" customWidth="1"/>
    <col min="30" max="30" width="21" style="388" customWidth="1"/>
    <col min="31" max="31" width="17.140625" style="389" customWidth="1"/>
    <col min="32" max="32" width="14.28515625" style="388" customWidth="1"/>
    <col min="33" max="33" width="27.85546875" customWidth="1"/>
  </cols>
  <sheetData>
    <row r="1" spans="1:33" s="7" customFormat="1" ht="30">
      <c r="A1" s="110" t="s">
        <v>113</v>
      </c>
      <c r="B1" s="111" t="s">
        <v>135</v>
      </c>
      <c r="C1" s="111" t="s">
        <v>4</v>
      </c>
      <c r="D1" s="111" t="s">
        <v>112</v>
      </c>
      <c r="E1" s="111" t="s">
        <v>136</v>
      </c>
      <c r="F1" s="111" t="s">
        <v>137</v>
      </c>
      <c r="G1" s="111" t="s">
        <v>133</v>
      </c>
      <c r="H1" s="111" t="s">
        <v>138</v>
      </c>
      <c r="I1" s="111" t="s">
        <v>139</v>
      </c>
      <c r="J1" s="111" t="s">
        <v>117</v>
      </c>
      <c r="K1" s="111" t="s">
        <v>118</v>
      </c>
      <c r="L1" s="111" t="s">
        <v>119</v>
      </c>
      <c r="M1" s="110" t="s">
        <v>140</v>
      </c>
      <c r="N1" s="111" t="s">
        <v>141</v>
      </c>
      <c r="O1" s="111" t="s">
        <v>142</v>
      </c>
      <c r="P1" s="111" t="s">
        <v>143</v>
      </c>
      <c r="Q1" s="115" t="s">
        <v>144</v>
      </c>
      <c r="R1" s="111" t="s">
        <v>146</v>
      </c>
      <c r="S1" s="111" t="s">
        <v>147</v>
      </c>
      <c r="T1" s="111" t="s">
        <v>148</v>
      </c>
      <c r="U1" s="111" t="s">
        <v>149</v>
      </c>
      <c r="V1" s="111" t="s">
        <v>150</v>
      </c>
      <c r="W1" s="111" t="s">
        <v>151</v>
      </c>
      <c r="X1" s="116" t="s">
        <v>152</v>
      </c>
      <c r="Y1" s="111" t="s">
        <v>153</v>
      </c>
      <c r="Z1" s="111" t="s">
        <v>156</v>
      </c>
      <c r="AA1" s="202" t="s">
        <v>154</v>
      </c>
      <c r="AB1" s="202" t="s">
        <v>160</v>
      </c>
      <c r="AC1" s="202" t="s">
        <v>155</v>
      </c>
      <c r="AD1" s="795" t="s">
        <v>157</v>
      </c>
      <c r="AE1" s="795" t="s">
        <v>6690</v>
      </c>
      <c r="AF1" s="795" t="s">
        <v>159</v>
      </c>
      <c r="AG1" s="202" t="s">
        <v>7904</v>
      </c>
    </row>
    <row r="2" spans="1:33" s="388" customFormat="1" ht="134.85" customHeight="1">
      <c r="A2" s="775">
        <v>12001</v>
      </c>
      <c r="B2" s="775" t="s">
        <v>176</v>
      </c>
      <c r="C2" s="775" t="s">
        <v>7</v>
      </c>
      <c r="D2" s="797" t="s">
        <v>5829</v>
      </c>
      <c r="E2" s="775" t="s">
        <v>178</v>
      </c>
      <c r="F2" s="797" t="s">
        <v>5830</v>
      </c>
      <c r="G2" s="797" t="s">
        <v>5831</v>
      </c>
      <c r="H2" s="271" t="s">
        <v>5832</v>
      </c>
      <c r="I2" s="775" t="s">
        <v>5833</v>
      </c>
      <c r="J2" s="775" t="s">
        <v>284</v>
      </c>
      <c r="K2" s="775"/>
      <c r="L2" s="775" t="s">
        <v>317</v>
      </c>
      <c r="M2" s="798" t="s">
        <v>5834</v>
      </c>
      <c r="N2" s="775"/>
      <c r="O2" s="775"/>
      <c r="P2" s="775"/>
      <c r="Q2" s="775"/>
      <c r="R2" s="797" t="s">
        <v>5829</v>
      </c>
      <c r="S2" s="271" t="s">
        <v>5832</v>
      </c>
      <c r="T2" s="775" t="s">
        <v>284</v>
      </c>
      <c r="U2" s="775" t="s">
        <v>317</v>
      </c>
      <c r="V2" s="775" t="s">
        <v>317</v>
      </c>
      <c r="W2" s="775"/>
      <c r="X2" s="799"/>
      <c r="Y2" s="797" t="s">
        <v>5835</v>
      </c>
      <c r="Z2" s="797"/>
      <c r="AA2" s="800" t="s">
        <v>5836</v>
      </c>
      <c r="AB2" s="775"/>
      <c r="AC2" s="474">
        <f t="shared" ref="AC2:AC39" si="0">IF(LEN(TRIM(AA2))=0,0,LEN(TRIM(AA2))-LEN(SUBSTITUTE(AA2," ",""))+1)</f>
        <v>30</v>
      </c>
      <c r="AE2" s="797" t="s">
        <v>5837</v>
      </c>
    </row>
    <row r="3" spans="1:33" s="388" customFormat="1" ht="180" customHeight="1">
      <c r="A3" s="775">
        <v>12002</v>
      </c>
      <c r="B3" s="775" t="s">
        <v>176</v>
      </c>
      <c r="C3" s="775" t="s">
        <v>7</v>
      </c>
      <c r="D3" s="797" t="s">
        <v>5838</v>
      </c>
      <c r="E3" s="775" t="s">
        <v>178</v>
      </c>
      <c r="F3" s="797" t="s">
        <v>5839</v>
      </c>
      <c r="G3" s="797" t="s">
        <v>5840</v>
      </c>
      <c r="H3" s="271" t="s">
        <v>5841</v>
      </c>
      <c r="I3" s="801" t="s">
        <v>5842</v>
      </c>
      <c r="J3" s="775" t="s">
        <v>3157</v>
      </c>
      <c r="K3" s="775" t="s">
        <v>1089</v>
      </c>
      <c r="L3" s="775" t="s">
        <v>5</v>
      </c>
      <c r="M3" s="802">
        <v>85016</v>
      </c>
      <c r="N3" s="775">
        <v>6027071900</v>
      </c>
      <c r="O3" s="775">
        <v>33.508057999999998</v>
      </c>
      <c r="P3" s="775">
        <v>-112.02881929999999</v>
      </c>
      <c r="Q3" s="775">
        <v>4000</v>
      </c>
      <c r="R3" s="797" t="s">
        <v>5843</v>
      </c>
      <c r="S3" s="271" t="s">
        <v>5841</v>
      </c>
      <c r="T3" s="775" t="s">
        <v>5844</v>
      </c>
      <c r="U3" s="775" t="s">
        <v>172</v>
      </c>
      <c r="V3" s="775" t="s">
        <v>4095</v>
      </c>
      <c r="W3" s="775"/>
      <c r="X3" s="799"/>
      <c r="Y3" s="797" t="s">
        <v>5835</v>
      </c>
      <c r="Z3" s="797"/>
      <c r="AA3" s="797" t="s">
        <v>5845</v>
      </c>
      <c r="AB3" s="775"/>
      <c r="AC3" s="775">
        <f t="shared" si="0"/>
        <v>30</v>
      </c>
      <c r="AE3" s="797" t="s">
        <v>5846</v>
      </c>
      <c r="AF3" s="389"/>
    </row>
    <row r="4" spans="1:33" s="388" customFormat="1" ht="95.1" customHeight="1">
      <c r="A4" s="775">
        <v>12003</v>
      </c>
      <c r="B4" s="775" t="s">
        <v>176</v>
      </c>
      <c r="C4" s="775" t="s">
        <v>7</v>
      </c>
      <c r="D4" s="803" t="s">
        <v>5847</v>
      </c>
      <c r="E4" s="775" t="s">
        <v>178</v>
      </c>
      <c r="F4" s="797" t="s">
        <v>5848</v>
      </c>
      <c r="G4" s="797" t="s">
        <v>5849</v>
      </c>
      <c r="H4" s="271" t="s">
        <v>5850</v>
      </c>
      <c r="I4" s="797" t="s">
        <v>5851</v>
      </c>
      <c r="J4" s="775" t="s">
        <v>5852</v>
      </c>
      <c r="K4" s="775" t="s">
        <v>1713</v>
      </c>
      <c r="L4" s="775" t="s">
        <v>5</v>
      </c>
      <c r="M4" s="798">
        <v>20110</v>
      </c>
      <c r="N4" s="775" t="s">
        <v>5853</v>
      </c>
      <c r="O4" s="775">
        <v>38.751598199999997</v>
      </c>
      <c r="P4" s="775">
        <v>-77.472752799999995</v>
      </c>
      <c r="Q4" s="775">
        <v>25</v>
      </c>
      <c r="R4" s="803" t="s">
        <v>5847</v>
      </c>
      <c r="S4" s="271" t="s">
        <v>5850</v>
      </c>
      <c r="T4" s="775" t="s">
        <v>5852</v>
      </c>
      <c r="U4" s="775" t="s">
        <v>1713</v>
      </c>
      <c r="V4" s="775" t="s">
        <v>4095</v>
      </c>
      <c r="W4" s="775"/>
      <c r="X4" s="799"/>
      <c r="Y4" s="797" t="s">
        <v>5835</v>
      </c>
      <c r="Z4" s="797" t="s">
        <v>5855</v>
      </c>
      <c r="AA4" s="797" t="s">
        <v>5854</v>
      </c>
      <c r="AB4" s="272" t="s">
        <v>5856</v>
      </c>
      <c r="AC4" s="775">
        <f t="shared" si="0"/>
        <v>16</v>
      </c>
      <c r="AE4" s="272" t="s">
        <v>5857</v>
      </c>
      <c r="AF4" s="389"/>
    </row>
    <row r="5" spans="1:33" s="388" customFormat="1" ht="131.25" customHeight="1">
      <c r="A5" s="775">
        <v>12004</v>
      </c>
      <c r="B5" s="775" t="s">
        <v>176</v>
      </c>
      <c r="C5" s="775" t="s">
        <v>7</v>
      </c>
      <c r="D5" s="803" t="s">
        <v>5858</v>
      </c>
      <c r="E5" s="775" t="s">
        <v>178</v>
      </c>
      <c r="F5" s="797" t="s">
        <v>5859</v>
      </c>
      <c r="G5" s="797" t="s">
        <v>5860</v>
      </c>
      <c r="H5" s="271" t="s">
        <v>5861</v>
      </c>
      <c r="I5" s="797" t="s">
        <v>5862</v>
      </c>
      <c r="J5" s="804" t="s">
        <v>5863</v>
      </c>
      <c r="K5" s="775" t="s">
        <v>908</v>
      </c>
      <c r="L5" s="775" t="s">
        <v>5</v>
      </c>
      <c r="M5" s="805">
        <v>42141</v>
      </c>
      <c r="N5" s="775" t="s">
        <v>5864</v>
      </c>
      <c r="O5" s="775">
        <v>36.995319000000002</v>
      </c>
      <c r="P5" s="775">
        <v>-85.911860000000004</v>
      </c>
      <c r="Q5" s="775"/>
      <c r="R5" s="797" t="s">
        <v>5858</v>
      </c>
      <c r="S5" s="775" t="s">
        <v>5861</v>
      </c>
      <c r="T5" s="775" t="s">
        <v>5863</v>
      </c>
      <c r="U5" s="775" t="s">
        <v>908</v>
      </c>
      <c r="V5" s="775" t="s">
        <v>5</v>
      </c>
      <c r="W5" s="775"/>
      <c r="X5" s="799"/>
      <c r="Y5" s="272" t="s">
        <v>5865</v>
      </c>
      <c r="Z5" s="775"/>
      <c r="AA5" s="797" t="s">
        <v>5866</v>
      </c>
      <c r="AB5" s="775"/>
      <c r="AC5" s="775">
        <f t="shared" si="0"/>
        <v>25</v>
      </c>
      <c r="AE5" s="797"/>
      <c r="AF5" s="389"/>
    </row>
    <row r="6" spans="1:33" s="388" customFormat="1" ht="157.69999999999999" customHeight="1">
      <c r="A6" s="775">
        <v>12005</v>
      </c>
      <c r="B6" s="775" t="s">
        <v>176</v>
      </c>
      <c r="C6" s="775" t="s">
        <v>7</v>
      </c>
      <c r="D6" s="803" t="s">
        <v>5867</v>
      </c>
      <c r="E6" s="775" t="s">
        <v>178</v>
      </c>
      <c r="F6" s="803" t="s">
        <v>5868</v>
      </c>
      <c r="G6" s="797" t="s">
        <v>5869</v>
      </c>
      <c r="H6" s="271" t="s">
        <v>5870</v>
      </c>
      <c r="I6" s="775" t="s">
        <v>5871</v>
      </c>
      <c r="J6" s="775" t="s">
        <v>5872</v>
      </c>
      <c r="K6" s="806" t="s">
        <v>172</v>
      </c>
      <c r="L6" s="775" t="s">
        <v>5</v>
      </c>
      <c r="M6" s="807">
        <v>94102</v>
      </c>
      <c r="N6" s="801" t="s">
        <v>5873</v>
      </c>
      <c r="O6" s="775">
        <v>37.779476000000003</v>
      </c>
      <c r="P6" s="775">
        <v>-122.41448200000001</v>
      </c>
      <c r="Q6" s="775">
        <v>133</v>
      </c>
      <c r="R6" s="797" t="s">
        <v>5874</v>
      </c>
      <c r="S6" s="803" t="s">
        <v>5870</v>
      </c>
      <c r="T6" s="775" t="s">
        <v>284</v>
      </c>
      <c r="U6" s="775" t="s">
        <v>5875</v>
      </c>
      <c r="V6" s="775" t="s">
        <v>317</v>
      </c>
      <c r="W6" s="775"/>
      <c r="X6" s="799"/>
      <c r="Y6" s="797" t="s">
        <v>5876</v>
      </c>
      <c r="Z6" s="797" t="s">
        <v>5878</v>
      </c>
      <c r="AA6" s="800" t="s">
        <v>5877</v>
      </c>
      <c r="AB6" s="797" t="s">
        <v>5879</v>
      </c>
      <c r="AC6" s="775">
        <f t="shared" si="0"/>
        <v>23</v>
      </c>
      <c r="AE6" s="797"/>
    </row>
    <row r="7" spans="1:33" s="388" customFormat="1" ht="98.25" customHeight="1">
      <c r="A7" s="775">
        <v>12006</v>
      </c>
      <c r="B7" s="775" t="s">
        <v>176</v>
      </c>
      <c r="C7" s="775" t="s">
        <v>7</v>
      </c>
      <c r="D7" s="797" t="s">
        <v>5880</v>
      </c>
      <c r="E7" s="775" t="s">
        <v>178</v>
      </c>
      <c r="F7" s="797" t="s">
        <v>5881</v>
      </c>
      <c r="G7" s="797" t="s">
        <v>5882</v>
      </c>
      <c r="H7" s="271" t="s">
        <v>5883</v>
      </c>
      <c r="I7" s="775" t="s">
        <v>5884</v>
      </c>
      <c r="J7" s="806" t="s">
        <v>2115</v>
      </c>
      <c r="K7" s="775" t="s">
        <v>863</v>
      </c>
      <c r="L7" s="775" t="s">
        <v>5</v>
      </c>
      <c r="M7" s="798">
        <v>60532</v>
      </c>
      <c r="N7" s="775" t="s">
        <v>5885</v>
      </c>
      <c r="O7" s="775">
        <v>41.8079173</v>
      </c>
      <c r="P7" s="775">
        <v>-88.055546100000001</v>
      </c>
      <c r="Q7" s="775">
        <v>10</v>
      </c>
      <c r="R7" s="797" t="s">
        <v>5880</v>
      </c>
      <c r="S7" s="271" t="s">
        <v>5883</v>
      </c>
      <c r="T7" s="808" t="s">
        <v>2115</v>
      </c>
      <c r="U7" s="775" t="s">
        <v>863</v>
      </c>
      <c r="V7" s="775" t="s">
        <v>4095</v>
      </c>
      <c r="W7" s="775"/>
      <c r="X7" s="799"/>
      <c r="Y7" s="797" t="s">
        <v>5835</v>
      </c>
      <c r="Z7" s="797" t="s">
        <v>5887</v>
      </c>
      <c r="AA7" s="797" t="s">
        <v>5886</v>
      </c>
      <c r="AB7" s="775"/>
      <c r="AC7" s="775">
        <f t="shared" si="0"/>
        <v>29</v>
      </c>
      <c r="AE7" s="797"/>
    </row>
    <row r="8" spans="1:33" s="388" customFormat="1" ht="218.25" customHeight="1">
      <c r="A8" s="775">
        <v>12007</v>
      </c>
      <c r="B8" s="775" t="s">
        <v>176</v>
      </c>
      <c r="C8" s="775" t="s">
        <v>7</v>
      </c>
      <c r="D8" s="797" t="s">
        <v>5898</v>
      </c>
      <c r="E8" s="775" t="s">
        <v>178</v>
      </c>
      <c r="F8" s="800" t="s">
        <v>5830</v>
      </c>
      <c r="G8" s="797" t="s">
        <v>5831</v>
      </c>
      <c r="H8" s="271" t="s">
        <v>5899</v>
      </c>
      <c r="I8" s="775" t="s">
        <v>5900</v>
      </c>
      <c r="J8" s="775" t="s">
        <v>1877</v>
      </c>
      <c r="K8" s="775" t="s">
        <v>444</v>
      </c>
      <c r="L8" s="775" t="s">
        <v>5</v>
      </c>
      <c r="M8" s="798">
        <v>48226</v>
      </c>
      <c r="N8" s="775" t="s">
        <v>5901</v>
      </c>
      <c r="O8" s="775">
        <v>42.328469699999999</v>
      </c>
      <c r="P8" s="775">
        <v>-83.046613399999998</v>
      </c>
      <c r="Q8" s="775">
        <v>235</v>
      </c>
      <c r="R8" s="797" t="s">
        <v>5902</v>
      </c>
      <c r="S8" s="271" t="s">
        <v>5903</v>
      </c>
      <c r="T8" s="775" t="s">
        <v>1877</v>
      </c>
      <c r="U8" s="775" t="s">
        <v>444</v>
      </c>
      <c r="V8" s="775" t="s">
        <v>4095</v>
      </c>
      <c r="W8" s="775"/>
      <c r="X8" s="799"/>
      <c r="Y8" s="797" t="s">
        <v>5835</v>
      </c>
      <c r="Z8" s="800" t="s">
        <v>5905</v>
      </c>
      <c r="AA8" s="797" t="s">
        <v>5904</v>
      </c>
      <c r="AB8" s="775"/>
      <c r="AC8" s="775">
        <f t="shared" si="0"/>
        <v>29</v>
      </c>
      <c r="AE8" s="797" t="s">
        <v>5906</v>
      </c>
    </row>
    <row r="9" spans="1:33" s="388" customFormat="1" ht="100.35" customHeight="1">
      <c r="A9" s="775">
        <v>12008</v>
      </c>
      <c r="B9" s="775" t="s">
        <v>176</v>
      </c>
      <c r="C9" s="775" t="s">
        <v>7</v>
      </c>
      <c r="D9" s="803" t="s">
        <v>5907</v>
      </c>
      <c r="E9" s="775" t="s">
        <v>178</v>
      </c>
      <c r="F9" s="797" t="s">
        <v>5908</v>
      </c>
      <c r="G9" s="797" t="s">
        <v>5909</v>
      </c>
      <c r="H9" s="271" t="s">
        <v>5910</v>
      </c>
      <c r="I9" s="797" t="s">
        <v>5911</v>
      </c>
      <c r="J9" s="775" t="s">
        <v>5912</v>
      </c>
      <c r="K9" s="775" t="s">
        <v>829</v>
      </c>
      <c r="L9" s="775" t="s">
        <v>5</v>
      </c>
      <c r="M9" s="798">
        <v>10013</v>
      </c>
      <c r="N9" s="775" t="s">
        <v>5913</v>
      </c>
      <c r="O9" s="775">
        <v>40.726477485916398</v>
      </c>
      <c r="P9" s="775">
        <v>-73.975567317209098</v>
      </c>
      <c r="Q9" s="775"/>
      <c r="R9" s="797" t="s">
        <v>5914</v>
      </c>
      <c r="S9" s="272" t="s">
        <v>5910</v>
      </c>
      <c r="T9" s="775" t="s">
        <v>5915</v>
      </c>
      <c r="U9" s="775" t="s">
        <v>829</v>
      </c>
      <c r="V9" s="775" t="s">
        <v>4095</v>
      </c>
      <c r="W9" s="775"/>
      <c r="X9" s="799"/>
      <c r="Y9" s="797" t="s">
        <v>5835</v>
      </c>
      <c r="Z9" s="775"/>
      <c r="AA9" s="797" t="s">
        <v>5916</v>
      </c>
      <c r="AB9" s="775"/>
      <c r="AC9" s="775">
        <f t="shared" si="0"/>
        <v>17</v>
      </c>
      <c r="AE9" s="797"/>
    </row>
    <row r="10" spans="1:33" s="388" customFormat="1" ht="100.35" customHeight="1">
      <c r="A10" s="775">
        <v>12009</v>
      </c>
      <c r="B10" s="775" t="s">
        <v>176</v>
      </c>
      <c r="C10" s="775" t="s">
        <v>7</v>
      </c>
      <c r="D10" s="803" t="s">
        <v>4434</v>
      </c>
      <c r="E10" s="775" t="s">
        <v>178</v>
      </c>
      <c r="F10" s="797" t="s">
        <v>4253</v>
      </c>
      <c r="G10" s="797" t="s">
        <v>5890</v>
      </c>
      <c r="H10" s="271" t="s">
        <v>5917</v>
      </c>
      <c r="I10" s="809" t="s">
        <v>5918</v>
      </c>
      <c r="J10" s="809" t="s">
        <v>5919</v>
      </c>
      <c r="K10" s="809" t="s">
        <v>1365</v>
      </c>
      <c r="L10" s="809" t="s">
        <v>5</v>
      </c>
      <c r="M10" s="810">
        <v>19102</v>
      </c>
      <c r="N10" s="809" t="s">
        <v>5920</v>
      </c>
      <c r="O10" s="775">
        <v>39.948900000000002</v>
      </c>
      <c r="P10" s="775">
        <v>-75.1661</v>
      </c>
      <c r="Q10" s="809">
        <v>170</v>
      </c>
      <c r="R10" s="797" t="s">
        <v>4434</v>
      </c>
      <c r="S10" s="271" t="s">
        <v>5917</v>
      </c>
      <c r="T10" s="809" t="s">
        <v>5919</v>
      </c>
      <c r="U10" s="775" t="s">
        <v>1365</v>
      </c>
      <c r="V10" s="775" t="s">
        <v>4095</v>
      </c>
      <c r="W10" s="775"/>
      <c r="X10" s="799"/>
      <c r="Y10" s="797" t="s">
        <v>5835</v>
      </c>
      <c r="Z10" s="797" t="s">
        <v>5922</v>
      </c>
      <c r="AA10" s="797" t="s">
        <v>5921</v>
      </c>
      <c r="AB10" s="797" t="s">
        <v>5923</v>
      </c>
      <c r="AC10" s="775">
        <f t="shared" si="0"/>
        <v>29</v>
      </c>
      <c r="AE10" s="272" t="s">
        <v>5924</v>
      </c>
    </row>
    <row r="11" spans="1:33" s="388" customFormat="1" ht="100.35" customHeight="1">
      <c r="A11" s="775">
        <v>12010</v>
      </c>
      <c r="B11" s="775" t="s">
        <v>176</v>
      </c>
      <c r="C11" s="775" t="s">
        <v>7</v>
      </c>
      <c r="D11" s="803" t="s">
        <v>5925</v>
      </c>
      <c r="E11" s="775" t="s">
        <v>178</v>
      </c>
      <c r="F11" s="797" t="s">
        <v>5926</v>
      </c>
      <c r="G11" s="797" t="s">
        <v>5927</v>
      </c>
      <c r="H11" s="271" t="s">
        <v>5928</v>
      </c>
      <c r="I11" s="797" t="s">
        <v>5929</v>
      </c>
      <c r="J11" s="775" t="s">
        <v>5930</v>
      </c>
      <c r="K11" s="775" t="s">
        <v>3668</v>
      </c>
      <c r="L11" s="775" t="s">
        <v>5</v>
      </c>
      <c r="M11" s="798">
        <v>10022</v>
      </c>
      <c r="N11" s="775" t="s">
        <v>5931</v>
      </c>
      <c r="O11" s="775">
        <v>40.762669500000001</v>
      </c>
      <c r="P11" s="775">
        <v>-73.968261600000005</v>
      </c>
      <c r="Q11" s="775">
        <v>25</v>
      </c>
      <c r="R11" s="797" t="s">
        <v>5932</v>
      </c>
      <c r="S11" s="775" t="s">
        <v>5928</v>
      </c>
      <c r="T11" s="775" t="s">
        <v>5915</v>
      </c>
      <c r="U11" s="775" t="s">
        <v>829</v>
      </c>
      <c r="V11" s="775" t="s">
        <v>5</v>
      </c>
      <c r="W11" s="775"/>
      <c r="X11" s="799"/>
      <c r="Y11" s="797" t="s">
        <v>5835</v>
      </c>
      <c r="Z11" s="797" t="s">
        <v>5934</v>
      </c>
      <c r="AA11" s="797" t="s">
        <v>5933</v>
      </c>
      <c r="AB11" s="797" t="s">
        <v>5935</v>
      </c>
      <c r="AC11" s="775">
        <f t="shared" si="0"/>
        <v>28</v>
      </c>
      <c r="AE11" s="797"/>
    </row>
    <row r="12" spans="1:33" s="388" customFormat="1" ht="100.35" customHeight="1">
      <c r="A12" s="775">
        <v>12011</v>
      </c>
      <c r="B12" s="775" t="s">
        <v>176</v>
      </c>
      <c r="C12" s="775" t="s">
        <v>7</v>
      </c>
      <c r="D12" s="803" t="s">
        <v>5944</v>
      </c>
      <c r="E12" s="775" t="s">
        <v>178</v>
      </c>
      <c r="F12" s="797" t="s">
        <v>5868</v>
      </c>
      <c r="G12" s="797" t="s">
        <v>5945</v>
      </c>
      <c r="H12" s="271" t="s">
        <v>5946</v>
      </c>
      <c r="I12" s="812" t="s">
        <v>5947</v>
      </c>
      <c r="J12" s="775" t="s">
        <v>5948</v>
      </c>
      <c r="K12" s="775" t="s">
        <v>3634</v>
      </c>
      <c r="L12" s="775" t="s">
        <v>5</v>
      </c>
      <c r="M12" s="798">
        <v>97401</v>
      </c>
      <c r="N12" s="775"/>
      <c r="O12" s="775">
        <v>44.063331900000001</v>
      </c>
      <c r="P12" s="775">
        <v>-123.0904192</v>
      </c>
      <c r="Q12" s="775">
        <v>550</v>
      </c>
      <c r="R12" s="797" t="s">
        <v>5949</v>
      </c>
      <c r="S12" s="271" t="s">
        <v>5946</v>
      </c>
      <c r="T12" s="775" t="s">
        <v>5950</v>
      </c>
      <c r="U12" s="775"/>
      <c r="V12" s="775" t="s">
        <v>317</v>
      </c>
      <c r="W12" s="775"/>
      <c r="X12" s="799"/>
      <c r="Y12" s="797" t="s">
        <v>5835</v>
      </c>
      <c r="Z12" s="797" t="s">
        <v>5952</v>
      </c>
      <c r="AA12" s="813" t="s">
        <v>5951</v>
      </c>
      <c r="AB12" s="775"/>
      <c r="AC12" s="775">
        <f t="shared" si="0"/>
        <v>28</v>
      </c>
      <c r="AE12" s="797"/>
    </row>
    <row r="13" spans="1:33" s="388" customFormat="1" ht="115.5" customHeight="1">
      <c r="A13" s="775">
        <v>12012</v>
      </c>
      <c r="B13" s="775" t="s">
        <v>176</v>
      </c>
      <c r="C13" s="775" t="s">
        <v>7</v>
      </c>
      <c r="D13" s="811" t="s">
        <v>5953</v>
      </c>
      <c r="E13" s="775" t="s">
        <v>178</v>
      </c>
      <c r="F13" s="797" t="s">
        <v>5859</v>
      </c>
      <c r="G13" s="797" t="s">
        <v>5860</v>
      </c>
      <c r="H13" s="797" t="s">
        <v>5954</v>
      </c>
      <c r="I13" s="797" t="s">
        <v>5955</v>
      </c>
      <c r="J13" s="775" t="s">
        <v>3268</v>
      </c>
      <c r="K13" s="775" t="s">
        <v>870</v>
      </c>
      <c r="L13" s="775" t="s">
        <v>5</v>
      </c>
      <c r="M13" s="798">
        <v>30308</v>
      </c>
      <c r="N13" s="775" t="s">
        <v>5956</v>
      </c>
      <c r="O13" s="775">
        <v>33.776932000000002</v>
      </c>
      <c r="P13" s="775">
        <v>-84.389120000000005</v>
      </c>
      <c r="Q13" s="775"/>
      <c r="R13" s="811" t="s">
        <v>5953</v>
      </c>
      <c r="S13" s="272" t="s">
        <v>5954</v>
      </c>
      <c r="T13" s="775" t="s">
        <v>3268</v>
      </c>
      <c r="U13" s="775" t="s">
        <v>870</v>
      </c>
      <c r="V13" s="775" t="s">
        <v>4095</v>
      </c>
      <c r="W13" s="775"/>
      <c r="X13" s="799"/>
      <c r="Y13" s="272" t="s">
        <v>5954</v>
      </c>
      <c r="Z13" s="775"/>
      <c r="AA13" s="797" t="s">
        <v>5957</v>
      </c>
      <c r="AB13" s="775"/>
      <c r="AC13" s="775">
        <f t="shared" si="0"/>
        <v>29</v>
      </c>
      <c r="AE13" s="272" t="s">
        <v>5958</v>
      </c>
    </row>
    <row r="14" spans="1:33" s="388" customFormat="1" ht="100.35" customHeight="1">
      <c r="A14" s="775">
        <v>12013</v>
      </c>
      <c r="B14" s="775" t="s">
        <v>176</v>
      </c>
      <c r="C14" s="775" t="s">
        <v>7</v>
      </c>
      <c r="D14" s="806" t="s">
        <v>5959</v>
      </c>
      <c r="E14" s="775" t="s">
        <v>178</v>
      </c>
      <c r="F14" s="797" t="s">
        <v>7905</v>
      </c>
      <c r="G14" s="797" t="s">
        <v>7905</v>
      </c>
      <c r="H14" s="272" t="s">
        <v>5960</v>
      </c>
      <c r="I14" s="797" t="s">
        <v>7906</v>
      </c>
      <c r="J14" s="775" t="s">
        <v>7907</v>
      </c>
      <c r="K14" s="775" t="s">
        <v>314</v>
      </c>
      <c r="L14" s="775" t="s">
        <v>5</v>
      </c>
      <c r="M14" s="798" t="s">
        <v>7908</v>
      </c>
      <c r="N14" s="775" t="s">
        <v>5961</v>
      </c>
      <c r="O14" s="775">
        <v>36.159789948436597</v>
      </c>
      <c r="P14" s="775">
        <v>-86.773332199999999</v>
      </c>
      <c r="Q14" s="775"/>
      <c r="R14" s="775" t="s">
        <v>5959</v>
      </c>
      <c r="S14" s="272" t="s">
        <v>5960</v>
      </c>
      <c r="T14" s="797" t="s">
        <v>5962</v>
      </c>
      <c r="U14" s="775" t="s">
        <v>739</v>
      </c>
      <c r="V14" s="775" t="s">
        <v>5</v>
      </c>
      <c r="W14" s="775"/>
      <c r="X14" s="799"/>
      <c r="Y14" s="797" t="s">
        <v>5963</v>
      </c>
      <c r="Z14" s="775" t="s">
        <v>7909</v>
      </c>
      <c r="AA14" s="797" t="s">
        <v>5964</v>
      </c>
      <c r="AB14" s="775"/>
      <c r="AC14" s="775">
        <f t="shared" si="0"/>
        <v>21</v>
      </c>
      <c r="AD14" s="775" t="s">
        <v>8828</v>
      </c>
      <c r="AE14" s="1000" t="s">
        <v>8829</v>
      </c>
      <c r="AF14" s="1001" t="s">
        <v>8827</v>
      </c>
    </row>
    <row r="15" spans="1:33" s="388" customFormat="1" ht="141" customHeight="1">
      <c r="A15" s="775">
        <v>12014</v>
      </c>
      <c r="B15" s="775" t="s">
        <v>176</v>
      </c>
      <c r="C15" s="775" t="s">
        <v>7</v>
      </c>
      <c r="D15" s="803" t="s">
        <v>5965</v>
      </c>
      <c r="E15" s="775" t="s">
        <v>178</v>
      </c>
      <c r="F15" s="797" t="s">
        <v>9409</v>
      </c>
      <c r="G15" s="797" t="s">
        <v>5890</v>
      </c>
      <c r="H15" s="272" t="s">
        <v>5967</v>
      </c>
      <c r="I15" s="797" t="s">
        <v>8843</v>
      </c>
      <c r="J15" s="775" t="s">
        <v>3447</v>
      </c>
      <c r="K15" s="775" t="s">
        <v>1365</v>
      </c>
      <c r="L15" s="775" t="s">
        <v>5</v>
      </c>
      <c r="M15" s="798">
        <v>15212</v>
      </c>
      <c r="N15" s="775" t="s">
        <v>8844</v>
      </c>
      <c r="O15" s="775">
        <v>40.4459877832236</v>
      </c>
      <c r="P15" s="775">
        <v>-80.011022977135994</v>
      </c>
      <c r="Q15" s="775">
        <v>5000</v>
      </c>
      <c r="R15" s="797" t="s">
        <v>5965</v>
      </c>
      <c r="S15" s="271" t="s">
        <v>5968</v>
      </c>
      <c r="T15" s="797" t="s">
        <v>1821</v>
      </c>
      <c r="U15" s="775" t="s">
        <v>217</v>
      </c>
      <c r="V15" s="775" t="s">
        <v>6</v>
      </c>
      <c r="W15" s="775" t="s">
        <v>8245</v>
      </c>
      <c r="X15" s="799">
        <v>45671</v>
      </c>
      <c r="Y15" s="797" t="s">
        <v>8846</v>
      </c>
      <c r="Z15" s="797"/>
      <c r="AA15" s="797" t="s">
        <v>8845</v>
      </c>
      <c r="AB15" s="775"/>
      <c r="AC15" s="775">
        <f t="shared" si="0"/>
        <v>24</v>
      </c>
      <c r="AD15" t="s">
        <v>8840</v>
      </c>
      <c r="AE15" s="272" t="s">
        <v>8841</v>
      </c>
      <c r="AF15" t="s">
        <v>8842</v>
      </c>
    </row>
    <row r="16" spans="1:33" s="388" customFormat="1" ht="100.35" customHeight="1">
      <c r="A16" s="775">
        <v>12015</v>
      </c>
      <c r="B16" s="775" t="s">
        <v>176</v>
      </c>
      <c r="C16" s="775" t="s">
        <v>7</v>
      </c>
      <c r="D16" s="803" t="s">
        <v>5969</v>
      </c>
      <c r="E16" s="775" t="s">
        <v>178</v>
      </c>
      <c r="F16" s="797" t="s">
        <v>5970</v>
      </c>
      <c r="G16" s="797" t="s">
        <v>5971</v>
      </c>
      <c r="H16" s="272" t="s">
        <v>5972</v>
      </c>
      <c r="I16" s="797" t="s">
        <v>5973</v>
      </c>
      <c r="J16" s="775" t="s">
        <v>4303</v>
      </c>
      <c r="K16" s="775" t="s">
        <v>172</v>
      </c>
      <c r="L16" s="775" t="s">
        <v>5</v>
      </c>
      <c r="M16" s="798">
        <v>94566</v>
      </c>
      <c r="N16" s="775"/>
      <c r="O16" s="775">
        <v>37.661486400000001</v>
      </c>
      <c r="P16" s="775">
        <v>-121.90033459999999</v>
      </c>
      <c r="Q16" s="775"/>
      <c r="R16" s="797"/>
      <c r="S16" s="271" t="s">
        <v>5972</v>
      </c>
      <c r="T16" s="775" t="s">
        <v>4303</v>
      </c>
      <c r="U16" s="775" t="s">
        <v>172</v>
      </c>
      <c r="V16" s="775" t="s">
        <v>5</v>
      </c>
      <c r="W16" s="775"/>
      <c r="X16" s="799"/>
      <c r="Y16" s="797" t="s">
        <v>5974</v>
      </c>
      <c r="Z16" s="797"/>
      <c r="AA16" s="797" t="s">
        <v>5975</v>
      </c>
      <c r="AB16" s="775"/>
      <c r="AC16" s="775">
        <f t="shared" si="0"/>
        <v>10</v>
      </c>
      <c r="AE16" s="797"/>
    </row>
    <row r="17" spans="1:33" s="388" customFormat="1" ht="100.35" customHeight="1">
      <c r="A17" s="775">
        <v>12016</v>
      </c>
      <c r="B17" s="775" t="s">
        <v>176</v>
      </c>
      <c r="C17" s="775" t="s">
        <v>7</v>
      </c>
      <c r="D17" s="797" t="s">
        <v>5976</v>
      </c>
      <c r="E17" s="775" t="s">
        <v>178</v>
      </c>
      <c r="F17" s="797" t="s">
        <v>5977</v>
      </c>
      <c r="G17" s="797" t="s">
        <v>5860</v>
      </c>
      <c r="H17" s="271" t="s">
        <v>5978</v>
      </c>
      <c r="I17" s="775" t="s">
        <v>5979</v>
      </c>
      <c r="J17" s="775" t="s">
        <v>1854</v>
      </c>
      <c r="K17" s="775" t="s">
        <v>825</v>
      </c>
      <c r="L17" s="775" t="s">
        <v>5</v>
      </c>
      <c r="M17" s="798">
        <v>46204</v>
      </c>
      <c r="N17" s="775" t="s">
        <v>5980</v>
      </c>
      <c r="O17" s="775">
        <v>39.767537699999998</v>
      </c>
      <c r="P17" s="775">
        <v>-86.161410900000007</v>
      </c>
      <c r="Q17" s="775">
        <v>75</v>
      </c>
      <c r="R17" s="797" t="s">
        <v>5976</v>
      </c>
      <c r="S17" s="775" t="s">
        <v>5978</v>
      </c>
      <c r="T17" s="775" t="s">
        <v>1854</v>
      </c>
      <c r="U17" s="775" t="s">
        <v>825</v>
      </c>
      <c r="V17" s="775" t="s">
        <v>5</v>
      </c>
      <c r="W17" s="775"/>
      <c r="X17" s="814"/>
      <c r="Y17" s="797" t="s">
        <v>5835</v>
      </c>
      <c r="Z17" s="797"/>
      <c r="AA17" s="797" t="s">
        <v>5981</v>
      </c>
      <c r="AB17" s="775"/>
      <c r="AC17" s="775">
        <f t="shared" si="0"/>
        <v>16</v>
      </c>
      <c r="AE17" s="797"/>
    </row>
    <row r="18" spans="1:33" s="388" customFormat="1" ht="132.75" customHeight="1">
      <c r="A18" s="775">
        <v>12017</v>
      </c>
      <c r="B18" s="775" t="s">
        <v>176</v>
      </c>
      <c r="C18" s="775" t="s">
        <v>7</v>
      </c>
      <c r="D18" s="803" t="s">
        <v>5993</v>
      </c>
      <c r="E18" s="775" t="s">
        <v>178</v>
      </c>
      <c r="F18" s="797" t="s">
        <v>4253</v>
      </c>
      <c r="G18" s="797" t="s">
        <v>5890</v>
      </c>
      <c r="H18" s="271" t="s">
        <v>5994</v>
      </c>
      <c r="I18" s="775" t="s">
        <v>5995</v>
      </c>
      <c r="J18" s="775" t="s">
        <v>5996</v>
      </c>
      <c r="K18" s="775" t="s">
        <v>863</v>
      </c>
      <c r="L18" s="775" t="s">
        <v>5</v>
      </c>
      <c r="M18" s="798">
        <v>60067</v>
      </c>
      <c r="N18" s="775" t="s">
        <v>5997</v>
      </c>
      <c r="O18" s="775">
        <v>42.087292400000003</v>
      </c>
      <c r="P18" s="775">
        <v>-88.067855600000001</v>
      </c>
      <c r="Q18" s="775">
        <v>5</v>
      </c>
      <c r="R18" s="797" t="s">
        <v>5998</v>
      </c>
      <c r="S18" s="271" t="s">
        <v>5999</v>
      </c>
      <c r="T18" s="775" t="s">
        <v>5996</v>
      </c>
      <c r="U18" s="775" t="s">
        <v>863</v>
      </c>
      <c r="V18" s="775" t="s">
        <v>4095</v>
      </c>
      <c r="W18" s="775"/>
      <c r="X18" s="799"/>
      <c r="Y18" s="797" t="s">
        <v>6000</v>
      </c>
      <c r="Z18" s="797" t="s">
        <v>6002</v>
      </c>
      <c r="AA18" s="726" t="s">
        <v>6001</v>
      </c>
      <c r="AB18" s="797" t="s">
        <v>6003</v>
      </c>
      <c r="AC18" s="775">
        <f t="shared" si="0"/>
        <v>30</v>
      </c>
      <c r="AD18" s="682"/>
      <c r="AE18" s="272" t="s">
        <v>6004</v>
      </c>
    </row>
    <row r="19" spans="1:33" s="388" customFormat="1" ht="100.35" customHeight="1">
      <c r="A19" s="775">
        <v>12018</v>
      </c>
      <c r="B19" s="775" t="s">
        <v>176</v>
      </c>
      <c r="C19" s="775" t="s">
        <v>7</v>
      </c>
      <c r="D19" s="797" t="s">
        <v>6005</v>
      </c>
      <c r="E19" s="775" t="s">
        <v>178</v>
      </c>
      <c r="F19" s="797" t="s">
        <v>6006</v>
      </c>
      <c r="G19" s="797" t="s">
        <v>6007</v>
      </c>
      <c r="H19" s="272" t="s">
        <v>6008</v>
      </c>
      <c r="I19" s="797" t="s">
        <v>6009</v>
      </c>
      <c r="J19" s="815" t="s">
        <v>6010</v>
      </c>
      <c r="K19" s="775" t="s">
        <v>1485</v>
      </c>
      <c r="L19" s="775" t="s">
        <v>5</v>
      </c>
      <c r="M19" s="798">
        <v>34228</v>
      </c>
      <c r="N19" s="775" t="s">
        <v>6011</v>
      </c>
      <c r="O19" s="775">
        <v>27.345949999999998</v>
      </c>
      <c r="P19" s="775">
        <v>-82.604659999999996</v>
      </c>
      <c r="Q19" s="775"/>
      <c r="R19" s="797" t="s">
        <v>6005</v>
      </c>
      <c r="S19" s="271" t="s">
        <v>6008</v>
      </c>
      <c r="T19" s="815" t="s">
        <v>6010</v>
      </c>
      <c r="U19" s="775" t="s">
        <v>1485</v>
      </c>
      <c r="V19" s="775" t="s">
        <v>4095</v>
      </c>
      <c r="W19" s="775"/>
      <c r="X19" s="799"/>
      <c r="Y19" s="797" t="s">
        <v>5835</v>
      </c>
      <c r="Z19" s="775"/>
      <c r="AA19" s="797" t="s">
        <v>6012</v>
      </c>
      <c r="AB19" s="775"/>
      <c r="AC19" s="775">
        <f t="shared" si="0"/>
        <v>22</v>
      </c>
      <c r="AE19" s="797" t="s">
        <v>6013</v>
      </c>
    </row>
    <row r="20" spans="1:33" s="388" customFormat="1" ht="100.35" customHeight="1">
      <c r="A20" s="775">
        <v>12019</v>
      </c>
      <c r="B20" s="491" t="s">
        <v>176</v>
      </c>
      <c r="C20" s="491" t="s">
        <v>7</v>
      </c>
      <c r="D20" s="474" t="s">
        <v>7776</v>
      </c>
      <c r="E20" s="491" t="s">
        <v>178</v>
      </c>
      <c r="F20" s="491" t="s">
        <v>4253</v>
      </c>
      <c r="G20" s="474" t="s">
        <v>8219</v>
      </c>
      <c r="H20" s="771" t="s">
        <v>7777</v>
      </c>
      <c r="I20" s="474" t="s">
        <v>7778</v>
      </c>
      <c r="J20" s="474" t="s">
        <v>7779</v>
      </c>
      <c r="K20" s="491" t="s">
        <v>829</v>
      </c>
      <c r="L20" s="491" t="s">
        <v>5</v>
      </c>
      <c r="M20" s="687">
        <v>12203</v>
      </c>
      <c r="N20" s="491" t="s">
        <v>7780</v>
      </c>
      <c r="O20" s="751">
        <v>42.70411</v>
      </c>
      <c r="P20" s="751">
        <v>-73.85857</v>
      </c>
      <c r="Q20" s="747"/>
      <c r="R20" s="474" t="s">
        <v>7776</v>
      </c>
      <c r="S20" s="771" t="s">
        <v>7777</v>
      </c>
      <c r="T20" s="474" t="s">
        <v>7779</v>
      </c>
      <c r="U20" s="491" t="s">
        <v>829</v>
      </c>
      <c r="V20" s="491" t="s">
        <v>5</v>
      </c>
      <c r="W20" s="474" t="s">
        <v>6629</v>
      </c>
      <c r="X20" s="690">
        <v>45497</v>
      </c>
      <c r="Y20" s="771" t="s">
        <v>7777</v>
      </c>
      <c r="Z20" s="474"/>
      <c r="AA20" s="474" t="s">
        <v>8490</v>
      </c>
      <c r="AB20" s="771" t="s">
        <v>7781</v>
      </c>
      <c r="AC20" s="748">
        <f t="shared" si="0"/>
        <v>18</v>
      </c>
      <c r="AD20" s="474"/>
      <c r="AE20" s="474"/>
      <c r="AF20" s="474">
        <f>IF(LEN(TRIM(AD20))=0,0,LEN(TRIM(AD20))-LEN(SUBSTITUTE(AD20," ",""))+1)</f>
        <v>0</v>
      </c>
      <c r="AG20" s="474" t="s">
        <v>7782</v>
      </c>
    </row>
    <row r="21" spans="1:33" s="388" customFormat="1" ht="100.35" customHeight="1">
      <c r="A21" s="775">
        <v>12020</v>
      </c>
      <c r="B21" s="775" t="s">
        <v>176</v>
      </c>
      <c r="C21" s="775" t="s">
        <v>7</v>
      </c>
      <c r="D21" s="803" t="s">
        <v>6014</v>
      </c>
      <c r="E21" s="775" t="s">
        <v>178</v>
      </c>
      <c r="F21" s="797" t="s">
        <v>6015</v>
      </c>
      <c r="G21" s="797" t="s">
        <v>5860</v>
      </c>
      <c r="H21" s="271" t="s">
        <v>6016</v>
      </c>
      <c r="I21" s="797" t="s">
        <v>6017</v>
      </c>
      <c r="J21" s="775" t="s">
        <v>4052</v>
      </c>
      <c r="K21" s="775" t="s">
        <v>829</v>
      </c>
      <c r="L21" s="775" t="s">
        <v>5</v>
      </c>
      <c r="M21" s="798">
        <v>10017</v>
      </c>
      <c r="N21" s="775" t="s">
        <v>6018</v>
      </c>
      <c r="O21" s="775">
        <v>40.751562300000003</v>
      </c>
      <c r="P21" s="775">
        <v>-73.977425699999998</v>
      </c>
      <c r="Q21" s="775"/>
      <c r="R21" s="797" t="s">
        <v>6014</v>
      </c>
      <c r="S21" s="271" t="s">
        <v>6016</v>
      </c>
      <c r="T21" s="775" t="s">
        <v>4052</v>
      </c>
      <c r="U21" s="775" t="s">
        <v>829</v>
      </c>
      <c r="V21" s="775" t="s">
        <v>4095</v>
      </c>
      <c r="W21" s="775"/>
      <c r="X21" s="799"/>
      <c r="Y21" s="797" t="s">
        <v>5835</v>
      </c>
      <c r="Z21" s="800" t="s">
        <v>6020</v>
      </c>
      <c r="AA21" s="797" t="s">
        <v>6019</v>
      </c>
      <c r="AB21" s="272" t="s">
        <v>6021</v>
      </c>
      <c r="AC21" s="797">
        <f t="shared" si="0"/>
        <v>27</v>
      </c>
      <c r="AE21" s="797"/>
    </row>
    <row r="22" spans="1:33" s="388" customFormat="1" ht="100.35" customHeight="1">
      <c r="A22" s="775">
        <v>12021</v>
      </c>
      <c r="B22" s="775" t="s">
        <v>176</v>
      </c>
      <c r="C22" s="775" t="s">
        <v>7</v>
      </c>
      <c r="D22" s="797" t="s">
        <v>6022</v>
      </c>
      <c r="E22" s="775" t="s">
        <v>178</v>
      </c>
      <c r="F22" s="797" t="s">
        <v>4253</v>
      </c>
      <c r="G22" s="797" t="s">
        <v>6023</v>
      </c>
      <c r="H22" s="797" t="s">
        <v>6024</v>
      </c>
      <c r="I22" s="800" t="s">
        <v>6025</v>
      </c>
      <c r="J22" s="816" t="s">
        <v>6026</v>
      </c>
      <c r="K22" s="775" t="s">
        <v>151</v>
      </c>
      <c r="L22" s="775" t="s">
        <v>6</v>
      </c>
      <c r="M22" s="798" t="s">
        <v>6027</v>
      </c>
      <c r="N22" s="271" t="s">
        <v>6028</v>
      </c>
      <c r="O22" s="775">
        <v>46.797308000000001</v>
      </c>
      <c r="P22" s="775">
        <v>-71.302888999999993</v>
      </c>
      <c r="Q22" s="775">
        <v>570</v>
      </c>
      <c r="R22" s="797" t="s">
        <v>6022</v>
      </c>
      <c r="S22" s="797" t="s">
        <v>6029</v>
      </c>
      <c r="T22" s="816" t="s">
        <v>6026</v>
      </c>
      <c r="U22" s="775" t="s">
        <v>151</v>
      </c>
      <c r="V22" s="775" t="s">
        <v>6</v>
      </c>
      <c r="W22" s="775"/>
      <c r="X22" s="799"/>
      <c r="Y22" s="797"/>
      <c r="Z22" s="797" t="s">
        <v>6031</v>
      </c>
      <c r="AA22" s="797" t="s">
        <v>6030</v>
      </c>
      <c r="AB22" s="272" t="s">
        <v>5935</v>
      </c>
      <c r="AC22" s="775">
        <f t="shared" si="0"/>
        <v>30</v>
      </c>
      <c r="AE22" s="272" t="s">
        <v>6032</v>
      </c>
    </row>
    <row r="23" spans="1:33" s="388" customFormat="1" ht="100.35" customHeight="1">
      <c r="A23" s="775">
        <v>12022</v>
      </c>
      <c r="B23" s="775" t="s">
        <v>176</v>
      </c>
      <c r="C23" s="775" t="s">
        <v>7</v>
      </c>
      <c r="D23" s="797" t="s">
        <v>6033</v>
      </c>
      <c r="E23" s="775" t="s">
        <v>178</v>
      </c>
      <c r="F23" s="797" t="s">
        <v>6034</v>
      </c>
      <c r="G23" s="797" t="s">
        <v>6035</v>
      </c>
      <c r="H23" s="271" t="s">
        <v>6036</v>
      </c>
      <c r="I23" s="797" t="s">
        <v>6037</v>
      </c>
      <c r="J23" s="775" t="s">
        <v>6038</v>
      </c>
      <c r="K23" s="775" t="s">
        <v>1089</v>
      </c>
      <c r="L23" s="775" t="s">
        <v>5</v>
      </c>
      <c r="M23" s="817">
        <v>85377</v>
      </c>
      <c r="N23" s="775" t="s">
        <v>6039</v>
      </c>
      <c r="O23" s="775">
        <v>33.822237700000002</v>
      </c>
      <c r="P23" s="775">
        <v>-111.91816679999999</v>
      </c>
      <c r="Q23" s="775">
        <v>12</v>
      </c>
      <c r="R23" s="797" t="s">
        <v>6033</v>
      </c>
      <c r="S23" s="797" t="s">
        <v>6036</v>
      </c>
      <c r="T23" s="775" t="s">
        <v>6038</v>
      </c>
      <c r="U23" s="775" t="s">
        <v>1089</v>
      </c>
      <c r="V23" s="775" t="s">
        <v>4095</v>
      </c>
      <c r="W23" s="775"/>
      <c r="X23" s="799"/>
      <c r="Y23" s="797" t="s">
        <v>5835</v>
      </c>
      <c r="Z23" s="797"/>
      <c r="AA23" s="797" t="s">
        <v>6040</v>
      </c>
      <c r="AB23" s="775"/>
      <c r="AC23" s="775">
        <f t="shared" si="0"/>
        <v>29</v>
      </c>
      <c r="AE23" s="797" t="s">
        <v>6041</v>
      </c>
    </row>
    <row r="24" spans="1:33" s="388" customFormat="1" ht="100.35" customHeight="1">
      <c r="A24" s="775">
        <v>12023</v>
      </c>
      <c r="B24" s="775" t="s">
        <v>176</v>
      </c>
      <c r="C24" s="775" t="s">
        <v>7</v>
      </c>
      <c r="D24" s="803" t="s">
        <v>6042</v>
      </c>
      <c r="E24" s="775" t="s">
        <v>178</v>
      </c>
      <c r="F24" s="797" t="s">
        <v>6043</v>
      </c>
      <c r="G24" s="797" t="s">
        <v>9410</v>
      </c>
      <c r="H24" s="271" t="s">
        <v>6045</v>
      </c>
      <c r="I24" s="775" t="s">
        <v>6046</v>
      </c>
      <c r="J24" s="775" t="s">
        <v>6047</v>
      </c>
      <c r="K24" s="775" t="s">
        <v>805</v>
      </c>
      <c r="L24" s="775" t="s">
        <v>5</v>
      </c>
      <c r="M24" s="798">
        <v>29601</v>
      </c>
      <c r="N24" s="775"/>
      <c r="O24" s="775">
        <v>34.850743999999999</v>
      </c>
      <c r="P24" s="775">
        <v>-82.398960000000002</v>
      </c>
      <c r="Q24" s="775"/>
      <c r="R24" s="797" t="s">
        <v>6048</v>
      </c>
      <c r="S24" s="775" t="s">
        <v>6049</v>
      </c>
      <c r="T24" s="775" t="s">
        <v>2757</v>
      </c>
      <c r="U24" s="775" t="s">
        <v>940</v>
      </c>
      <c r="V24" s="775" t="s">
        <v>940</v>
      </c>
      <c r="W24" s="775"/>
      <c r="X24" s="799"/>
      <c r="Y24" s="797" t="s">
        <v>5835</v>
      </c>
      <c r="Z24" s="775"/>
      <c r="AA24" s="797" t="s">
        <v>6050</v>
      </c>
      <c r="AB24" s="775"/>
      <c r="AC24" s="775">
        <f t="shared" si="0"/>
        <v>15</v>
      </c>
      <c r="AE24" s="272"/>
    </row>
    <row r="25" spans="1:33" s="388" customFormat="1" ht="100.35" customHeight="1">
      <c r="A25" s="775">
        <v>12024</v>
      </c>
      <c r="B25" s="775" t="s">
        <v>176</v>
      </c>
      <c r="C25" s="775" t="s">
        <v>7</v>
      </c>
      <c r="D25" s="803" t="s">
        <v>6051</v>
      </c>
      <c r="E25" s="775" t="s">
        <v>178</v>
      </c>
      <c r="F25" s="797" t="s">
        <v>6043</v>
      </c>
      <c r="G25" s="797" t="s">
        <v>5890</v>
      </c>
      <c r="H25" s="271" t="s">
        <v>6052</v>
      </c>
      <c r="I25" s="775" t="s">
        <v>6053</v>
      </c>
      <c r="J25" s="775" t="s">
        <v>2057</v>
      </c>
      <c r="K25" s="775" t="s">
        <v>172</v>
      </c>
      <c r="L25" s="775" t="s">
        <v>5</v>
      </c>
      <c r="M25" s="798">
        <v>95814</v>
      </c>
      <c r="N25" s="818" t="s">
        <v>6054</v>
      </c>
      <c r="O25" s="797">
        <v>38.578418093199197</v>
      </c>
      <c r="P25" s="775">
        <v>-121.502585146238</v>
      </c>
      <c r="Q25" s="775">
        <v>12</v>
      </c>
      <c r="R25" s="797" t="s">
        <v>6055</v>
      </c>
      <c r="S25" s="775" t="s">
        <v>6052</v>
      </c>
      <c r="T25" s="775" t="s">
        <v>3682</v>
      </c>
      <c r="U25" s="775" t="s">
        <v>5564</v>
      </c>
      <c r="V25" s="775" t="s">
        <v>5565</v>
      </c>
      <c r="W25" s="775" t="s">
        <v>174</v>
      </c>
      <c r="X25" s="799">
        <v>45289</v>
      </c>
      <c r="Y25" s="797" t="s">
        <v>319</v>
      </c>
      <c r="Z25" s="797"/>
      <c r="AA25" s="819" t="s">
        <v>6056</v>
      </c>
      <c r="AB25" s="775"/>
      <c r="AC25" s="775">
        <f t="shared" si="0"/>
        <v>22</v>
      </c>
      <c r="AE25" s="272"/>
    </row>
    <row r="26" spans="1:33" s="388" customFormat="1" ht="100.35" customHeight="1">
      <c r="A26" s="775">
        <v>12025</v>
      </c>
      <c r="B26" s="775" t="s">
        <v>176</v>
      </c>
      <c r="C26" s="775" t="s">
        <v>7</v>
      </c>
      <c r="D26" s="797" t="s">
        <v>8990</v>
      </c>
      <c r="E26" s="775" t="s">
        <v>178</v>
      </c>
      <c r="F26" s="797" t="s">
        <v>6089</v>
      </c>
      <c r="G26" s="797" t="s">
        <v>5890</v>
      </c>
      <c r="H26" s="775" t="s">
        <v>8991</v>
      </c>
      <c r="I26" s="797"/>
      <c r="J26" s="1185" t="s">
        <v>5738</v>
      </c>
      <c r="K26" s="775" t="s">
        <v>172</v>
      </c>
      <c r="L26" s="775" t="s">
        <v>5</v>
      </c>
      <c r="M26" s="798">
        <v>93109</v>
      </c>
      <c r="N26" s="775"/>
      <c r="O26" s="775">
        <v>34.4249213593043</v>
      </c>
      <c r="P26" s="775">
        <v>-119.841870399393</v>
      </c>
      <c r="Q26" s="775">
        <v>1</v>
      </c>
      <c r="R26" s="797" t="s">
        <v>8990</v>
      </c>
      <c r="S26" s="775" t="s">
        <v>8992</v>
      </c>
      <c r="T26" s="1186" t="s">
        <v>5738</v>
      </c>
      <c r="U26" s="775" t="s">
        <v>172</v>
      </c>
      <c r="V26" s="775" t="s">
        <v>5</v>
      </c>
      <c r="W26" s="775" t="s">
        <v>8245</v>
      </c>
      <c r="X26" s="799">
        <v>45689</v>
      </c>
      <c r="Y26" s="797" t="s">
        <v>8985</v>
      </c>
      <c r="Z26" s="775"/>
      <c r="AA26" s="389" t="s">
        <v>9411</v>
      </c>
      <c r="AB26" s="775"/>
      <c r="AC26" s="775">
        <f t="shared" si="0"/>
        <v>25</v>
      </c>
      <c r="AE26" s="272" t="s">
        <v>8994</v>
      </c>
    </row>
    <row r="27" spans="1:33" s="388" customFormat="1" ht="100.35" customHeight="1">
      <c r="A27" s="775">
        <v>12026</v>
      </c>
      <c r="B27" s="775" t="s">
        <v>176</v>
      </c>
      <c r="C27" s="775" t="s">
        <v>7</v>
      </c>
      <c r="D27" s="797" t="s">
        <v>6057</v>
      </c>
      <c r="E27" s="775" t="s">
        <v>178</v>
      </c>
      <c r="F27" s="797" t="s">
        <v>5859</v>
      </c>
      <c r="G27" s="797" t="s">
        <v>5860</v>
      </c>
      <c r="H27" s="797" t="s">
        <v>6058</v>
      </c>
      <c r="I27" s="797" t="s">
        <v>6059</v>
      </c>
      <c r="J27" s="775" t="s">
        <v>6060</v>
      </c>
      <c r="K27" s="775" t="s">
        <v>151</v>
      </c>
      <c r="L27" s="775" t="s">
        <v>6</v>
      </c>
      <c r="M27" s="798" t="s">
        <v>6061</v>
      </c>
      <c r="N27" s="775" t="s">
        <v>6062</v>
      </c>
      <c r="O27" s="775">
        <v>48.427750000000003</v>
      </c>
      <c r="P27" s="775">
        <v>-71.059319000000002</v>
      </c>
      <c r="Q27" s="775"/>
      <c r="R27" s="775" t="s">
        <v>6057</v>
      </c>
      <c r="S27" s="797" t="s">
        <v>6058</v>
      </c>
      <c r="T27" s="775" t="s">
        <v>6063</v>
      </c>
      <c r="U27" s="775" t="s">
        <v>151</v>
      </c>
      <c r="V27" s="775" t="s">
        <v>6</v>
      </c>
      <c r="W27" s="775"/>
      <c r="X27" s="799"/>
      <c r="Y27" s="797" t="s">
        <v>6058</v>
      </c>
      <c r="Z27" s="775"/>
      <c r="AA27" s="797" t="s">
        <v>6064</v>
      </c>
      <c r="AB27" s="775"/>
      <c r="AC27" s="775">
        <f t="shared" si="0"/>
        <v>18</v>
      </c>
      <c r="AE27" s="797"/>
    </row>
    <row r="28" spans="1:33" s="388" customFormat="1" ht="289.35000000000002" customHeight="1">
      <c r="A28" s="775">
        <v>12027</v>
      </c>
      <c r="B28" s="775" t="s">
        <v>176</v>
      </c>
      <c r="C28" s="775" t="s">
        <v>7</v>
      </c>
      <c r="D28" s="800" t="s">
        <v>6065</v>
      </c>
      <c r="E28" s="775" t="s">
        <v>178</v>
      </c>
      <c r="F28" s="797" t="s">
        <v>4253</v>
      </c>
      <c r="G28" s="797" t="s">
        <v>5890</v>
      </c>
      <c r="H28" s="271" t="s">
        <v>6066</v>
      </c>
      <c r="I28" s="775" t="s">
        <v>6067</v>
      </c>
      <c r="J28" s="800" t="s">
        <v>5738</v>
      </c>
      <c r="K28" s="775" t="s">
        <v>172</v>
      </c>
      <c r="L28" s="775" t="s">
        <v>5</v>
      </c>
      <c r="M28" s="798">
        <v>93108</v>
      </c>
      <c r="N28" s="775"/>
      <c r="O28" s="775">
        <v>34.422497800000002</v>
      </c>
      <c r="P28" s="775">
        <v>-119.6089119</v>
      </c>
      <c r="Q28" s="775">
        <v>2000</v>
      </c>
      <c r="R28" s="797" t="s">
        <v>6068</v>
      </c>
      <c r="S28" s="271" t="s">
        <v>6066</v>
      </c>
      <c r="T28" s="775" t="s">
        <v>5738</v>
      </c>
      <c r="U28" s="775" t="s">
        <v>172</v>
      </c>
      <c r="V28" s="775" t="s">
        <v>4095</v>
      </c>
      <c r="W28" s="775"/>
      <c r="X28" s="799"/>
      <c r="Y28" s="797" t="s">
        <v>6069</v>
      </c>
      <c r="Z28" s="775"/>
      <c r="AA28" s="797" t="s">
        <v>6070</v>
      </c>
      <c r="AB28" s="775"/>
      <c r="AC28" s="775">
        <f t="shared" si="0"/>
        <v>28</v>
      </c>
      <c r="AE28" s="797" t="s">
        <v>6071</v>
      </c>
    </row>
    <row r="29" spans="1:33" s="388" customFormat="1" ht="90">
      <c r="A29" s="775">
        <v>12028</v>
      </c>
      <c r="B29" s="775" t="s">
        <v>176</v>
      </c>
      <c r="C29" s="775" t="s">
        <v>7</v>
      </c>
      <c r="D29" s="800" t="s">
        <v>6072</v>
      </c>
      <c r="E29" s="775" t="s">
        <v>178</v>
      </c>
      <c r="F29" s="797" t="s">
        <v>6073</v>
      </c>
      <c r="G29" s="797" t="s">
        <v>6074</v>
      </c>
      <c r="H29" s="271" t="s">
        <v>6075</v>
      </c>
      <c r="I29" s="775" t="s">
        <v>6076</v>
      </c>
      <c r="J29" s="775" t="s">
        <v>6077</v>
      </c>
      <c r="K29" s="775" t="s">
        <v>756</v>
      </c>
      <c r="L29" s="775" t="s">
        <v>5</v>
      </c>
      <c r="M29" s="798">
        <v>2142</v>
      </c>
      <c r="N29" s="775" t="s">
        <v>6078</v>
      </c>
      <c r="O29" s="775">
        <v>42.362493299999997</v>
      </c>
      <c r="P29" s="775">
        <v>-71.0834282</v>
      </c>
      <c r="Q29" s="775">
        <v>4</v>
      </c>
      <c r="R29" s="797" t="s">
        <v>6079</v>
      </c>
      <c r="S29" s="775" t="s">
        <v>6075</v>
      </c>
      <c r="T29" s="775" t="s">
        <v>1571</v>
      </c>
      <c r="U29" s="775" t="s">
        <v>756</v>
      </c>
      <c r="V29" s="775" t="s">
        <v>4095</v>
      </c>
      <c r="W29" s="775"/>
      <c r="X29" s="799"/>
      <c r="Y29" s="797" t="s">
        <v>5835</v>
      </c>
      <c r="Z29" s="775"/>
      <c r="AA29" s="800" t="s">
        <v>6080</v>
      </c>
      <c r="AB29" s="775"/>
      <c r="AC29" s="775">
        <f t="shared" si="0"/>
        <v>28</v>
      </c>
      <c r="AE29" s="272" t="s">
        <v>6081</v>
      </c>
    </row>
    <row r="30" spans="1:33" s="388" customFormat="1" ht="105">
      <c r="A30" s="775">
        <v>12029</v>
      </c>
      <c r="B30" s="775" t="s">
        <v>176</v>
      </c>
      <c r="C30" s="775" t="s">
        <v>7</v>
      </c>
      <c r="D30" s="803" t="s">
        <v>6088</v>
      </c>
      <c r="E30" s="775" t="s">
        <v>178</v>
      </c>
      <c r="F30" s="797" t="s">
        <v>6089</v>
      </c>
      <c r="G30" s="797" t="s">
        <v>5890</v>
      </c>
      <c r="H30" s="271" t="s">
        <v>6090</v>
      </c>
      <c r="I30" s="797" t="s">
        <v>6091</v>
      </c>
      <c r="J30" s="797" t="s">
        <v>4774</v>
      </c>
      <c r="K30" s="775" t="s">
        <v>6092</v>
      </c>
      <c r="L30" s="775" t="s">
        <v>5</v>
      </c>
      <c r="M30" s="798">
        <v>48111</v>
      </c>
      <c r="N30" s="775" t="s">
        <v>6093</v>
      </c>
      <c r="O30" s="775">
        <v>42.236505000000001</v>
      </c>
      <c r="P30" s="775">
        <v>-83.439325999999994</v>
      </c>
      <c r="Q30" s="775"/>
      <c r="R30" s="797" t="s">
        <v>6094</v>
      </c>
      <c r="S30" s="797" t="s">
        <v>6090</v>
      </c>
      <c r="T30" s="775" t="s">
        <v>4776</v>
      </c>
      <c r="U30" s="775"/>
      <c r="V30" s="775" t="s">
        <v>317</v>
      </c>
      <c r="W30" s="775"/>
      <c r="X30" s="799"/>
      <c r="Y30" s="797" t="s">
        <v>6095</v>
      </c>
      <c r="Z30" s="775"/>
      <c r="AA30" s="797" t="s">
        <v>6096</v>
      </c>
      <c r="AB30" s="775"/>
      <c r="AC30" s="775">
        <f t="shared" si="0"/>
        <v>17</v>
      </c>
      <c r="AE30" s="272" t="s">
        <v>6097</v>
      </c>
    </row>
    <row r="31" spans="1:33" s="388" customFormat="1" ht="75">
      <c r="A31" s="775">
        <v>12030</v>
      </c>
      <c r="B31" s="775" t="s">
        <v>176</v>
      </c>
      <c r="C31" s="775" t="s">
        <v>7</v>
      </c>
      <c r="D31" s="803" t="s">
        <v>6098</v>
      </c>
      <c r="E31" s="775" t="s">
        <v>178</v>
      </c>
      <c r="F31" s="797" t="s">
        <v>6099</v>
      </c>
      <c r="G31" s="797" t="s">
        <v>6100</v>
      </c>
      <c r="H31" s="271" t="s">
        <v>6101</v>
      </c>
      <c r="I31" s="775" t="s">
        <v>6102</v>
      </c>
      <c r="J31" s="775" t="s">
        <v>4052</v>
      </c>
      <c r="K31" s="775" t="s">
        <v>829</v>
      </c>
      <c r="L31" s="775" t="s">
        <v>5</v>
      </c>
      <c r="M31" s="798">
        <v>10041</v>
      </c>
      <c r="N31" s="775" t="s">
        <v>6103</v>
      </c>
      <c r="O31" s="775">
        <v>40.703361000000001</v>
      </c>
      <c r="P31" s="775">
        <v>-74.009732</v>
      </c>
      <c r="Q31" s="775"/>
      <c r="R31" s="797" t="s">
        <v>6104</v>
      </c>
      <c r="S31" s="797" t="s">
        <v>6101</v>
      </c>
      <c r="T31" s="775" t="s">
        <v>4052</v>
      </c>
      <c r="U31" s="775" t="s">
        <v>829</v>
      </c>
      <c r="V31" s="775" t="s">
        <v>4095</v>
      </c>
      <c r="W31" s="775"/>
      <c r="X31" s="799"/>
      <c r="Y31" s="797" t="s">
        <v>5835</v>
      </c>
      <c r="Z31" s="775"/>
      <c r="AA31" s="797" t="s">
        <v>6105</v>
      </c>
      <c r="AB31" s="797" t="s">
        <v>6101</v>
      </c>
      <c r="AC31" s="775">
        <f t="shared" si="0"/>
        <v>23</v>
      </c>
      <c r="AE31" s="797"/>
    </row>
    <row r="32" spans="1:33" s="388" customFormat="1" ht="300">
      <c r="A32" s="775">
        <v>12031</v>
      </c>
      <c r="B32" s="705" t="s">
        <v>176</v>
      </c>
      <c r="C32" s="388" t="s">
        <v>7</v>
      </c>
      <c r="D32" s="388" t="s">
        <v>7932</v>
      </c>
      <c r="E32" s="705" t="s">
        <v>178</v>
      </c>
      <c r="F32" s="388" t="s">
        <v>7933</v>
      </c>
      <c r="G32" s="388" t="s">
        <v>7934</v>
      </c>
      <c r="H32" s="822" t="s">
        <v>7935</v>
      </c>
      <c r="I32" s="388" t="s">
        <v>7936</v>
      </c>
      <c r="J32" s="388" t="s">
        <v>7937</v>
      </c>
      <c r="K32" s="388" t="s">
        <v>1365</v>
      </c>
      <c r="L32" s="388" t="s">
        <v>5</v>
      </c>
      <c r="M32" s="793">
        <v>15096</v>
      </c>
      <c r="N32" s="388" t="s">
        <v>7938</v>
      </c>
      <c r="O32" s="388">
        <v>40.671509999999998</v>
      </c>
      <c r="P32" s="388">
        <v>-80.104510000000005</v>
      </c>
      <c r="R32" s="388" t="s">
        <v>7932</v>
      </c>
      <c r="S32" s="822" t="s">
        <v>7935</v>
      </c>
      <c r="T32" s="388" t="s">
        <v>7937</v>
      </c>
      <c r="U32" s="388" t="s">
        <v>1365</v>
      </c>
      <c r="V32" s="388" t="s">
        <v>4095</v>
      </c>
      <c r="W32" s="388" t="s">
        <v>6629</v>
      </c>
      <c r="X32" s="794">
        <v>45497</v>
      </c>
      <c r="Y32" s="822" t="s">
        <v>7935</v>
      </c>
      <c r="AA32" s="389" t="s">
        <v>8491</v>
      </c>
      <c r="AB32" s="822" t="s">
        <v>7935</v>
      </c>
      <c r="AC32" s="388">
        <f t="shared" si="0"/>
        <v>22</v>
      </c>
      <c r="AE32" s="389"/>
      <c r="AG32" s="389" t="s">
        <v>7939</v>
      </c>
    </row>
    <row r="33" spans="1:33" s="388" customFormat="1" ht="105">
      <c r="A33" s="775">
        <v>12032</v>
      </c>
      <c r="B33" s="775" t="s">
        <v>176</v>
      </c>
      <c r="C33" s="775" t="s">
        <v>7</v>
      </c>
      <c r="D33" s="797" t="s">
        <v>6106</v>
      </c>
      <c r="E33" s="775" t="s">
        <v>178</v>
      </c>
      <c r="F33" s="797" t="s">
        <v>5859</v>
      </c>
      <c r="G33" s="797" t="s">
        <v>5860</v>
      </c>
      <c r="H33" s="272" t="s">
        <v>6107</v>
      </c>
      <c r="I33" s="775" t="s">
        <v>6108</v>
      </c>
      <c r="J33" s="775" t="s">
        <v>4983</v>
      </c>
      <c r="K33" s="775" t="s">
        <v>1423</v>
      </c>
      <c r="L33" s="775" t="s">
        <v>5</v>
      </c>
      <c r="M33" s="820">
        <v>8830</v>
      </c>
      <c r="N33" s="775" t="s">
        <v>6109</v>
      </c>
      <c r="O33" s="775">
        <v>40.560448399999999</v>
      </c>
      <c r="P33" s="775">
        <v>-74.323531500000001</v>
      </c>
      <c r="Q33" s="775"/>
      <c r="R33" s="797" t="s">
        <v>5757</v>
      </c>
      <c r="S33" s="272" t="s">
        <v>6110</v>
      </c>
      <c r="T33" s="775" t="s">
        <v>6111</v>
      </c>
      <c r="U33" s="821" t="s">
        <v>1704</v>
      </c>
      <c r="V33" s="775" t="s">
        <v>940</v>
      </c>
      <c r="W33" s="775"/>
      <c r="X33" s="799"/>
      <c r="Y33" s="797" t="s">
        <v>6112</v>
      </c>
      <c r="Z33" s="775"/>
      <c r="AA33" s="797" t="s">
        <v>6113</v>
      </c>
      <c r="AB33" s="797" t="s">
        <v>6114</v>
      </c>
      <c r="AC33" s="775">
        <f t="shared" si="0"/>
        <v>14</v>
      </c>
      <c r="AE33" s="272" t="s">
        <v>6115</v>
      </c>
    </row>
    <row r="34" spans="1:33" s="388" customFormat="1" ht="105">
      <c r="A34" s="775">
        <v>12033</v>
      </c>
      <c r="B34" s="491" t="s">
        <v>176</v>
      </c>
      <c r="C34" s="491" t="s">
        <v>7</v>
      </c>
      <c r="D34" s="474" t="s">
        <v>7820</v>
      </c>
      <c r="E34" s="491" t="s">
        <v>178</v>
      </c>
      <c r="F34" s="491" t="s">
        <v>4253</v>
      </c>
      <c r="G34" s="474" t="s">
        <v>8187</v>
      </c>
      <c r="H34" s="740" t="s">
        <v>7821</v>
      </c>
      <c r="I34" s="474" t="s">
        <v>7822</v>
      </c>
      <c r="J34" s="474" t="s">
        <v>7823</v>
      </c>
      <c r="K34" s="491" t="s">
        <v>4365</v>
      </c>
      <c r="L34" s="491" t="s">
        <v>5</v>
      </c>
      <c r="M34" s="687">
        <v>20001</v>
      </c>
      <c r="N34" s="491" t="s">
        <v>7824</v>
      </c>
      <c r="O34" s="751">
        <v>38.899270000000001</v>
      </c>
      <c r="P34" s="751">
        <v>-77.014120000000005</v>
      </c>
      <c r="Q34" s="747" t="s">
        <v>6678</v>
      </c>
      <c r="R34" s="474" t="s">
        <v>7820</v>
      </c>
      <c r="S34" s="740" t="s">
        <v>7821</v>
      </c>
      <c r="T34" s="474" t="s">
        <v>7823</v>
      </c>
      <c r="U34" s="491"/>
      <c r="V34" s="491" t="s">
        <v>5</v>
      </c>
      <c r="W34" s="474" t="s">
        <v>8166</v>
      </c>
      <c r="X34" s="690" t="s">
        <v>8186</v>
      </c>
      <c r="Y34" s="528" t="s">
        <v>7825</v>
      </c>
      <c r="Z34" s="474"/>
      <c r="AA34" s="474" t="s">
        <v>8489</v>
      </c>
      <c r="AB34" s="740" t="s">
        <v>7826</v>
      </c>
      <c r="AC34" s="748">
        <f t="shared" si="0"/>
        <v>20</v>
      </c>
      <c r="AD34" s="474"/>
      <c r="AE34" s="474"/>
      <c r="AF34" s="474">
        <f>IF(LEN(TRIM(AD34))=0,0,LEN(TRIM(AD34))-LEN(SUBSTITUTE(AD34," ",""))+1)</f>
        <v>0</v>
      </c>
      <c r="AG34" s="474"/>
    </row>
    <row r="35" spans="1:33" s="388" customFormat="1" ht="75">
      <c r="A35" s="775">
        <v>12034</v>
      </c>
      <c r="B35" s="775" t="s">
        <v>176</v>
      </c>
      <c r="C35" s="775" t="s">
        <v>7</v>
      </c>
      <c r="D35" s="800" t="s">
        <v>6116</v>
      </c>
      <c r="E35" s="775" t="s">
        <v>178</v>
      </c>
      <c r="F35" s="800" t="s">
        <v>6117</v>
      </c>
      <c r="G35" s="797" t="s">
        <v>5831</v>
      </c>
      <c r="H35" s="271" t="s">
        <v>6118</v>
      </c>
      <c r="I35" s="775" t="s">
        <v>6119</v>
      </c>
      <c r="J35" s="775" t="s">
        <v>3157</v>
      </c>
      <c r="K35" s="775" t="s">
        <v>1089</v>
      </c>
      <c r="L35" s="775" t="s">
        <v>5</v>
      </c>
      <c r="M35" s="798">
        <v>85004</v>
      </c>
      <c r="N35" s="775" t="s">
        <v>6120</v>
      </c>
      <c r="O35" s="775">
        <v>33.448039299999998</v>
      </c>
      <c r="P35" s="775">
        <v>-112.07546290000001</v>
      </c>
      <c r="Q35" s="775">
        <v>1000</v>
      </c>
      <c r="R35" s="800" t="s">
        <v>6116</v>
      </c>
      <c r="S35" s="271" t="s">
        <v>6118</v>
      </c>
      <c r="T35" s="775" t="s">
        <v>3157</v>
      </c>
      <c r="U35" s="775" t="s">
        <v>1089</v>
      </c>
      <c r="V35" s="775" t="s">
        <v>4095</v>
      </c>
      <c r="W35" s="775"/>
      <c r="X35" s="799"/>
      <c r="Y35" s="797" t="s">
        <v>5835</v>
      </c>
      <c r="Z35" s="797"/>
      <c r="AA35" s="797" t="s">
        <v>6121</v>
      </c>
      <c r="AB35" s="775"/>
      <c r="AC35" s="775">
        <f t="shared" si="0"/>
        <v>30</v>
      </c>
      <c r="AE35" s="797"/>
    </row>
    <row r="36" spans="1:33" s="388" customFormat="1" ht="75">
      <c r="A36" s="775">
        <v>12035</v>
      </c>
      <c r="B36" s="775" t="s">
        <v>176</v>
      </c>
      <c r="C36" s="775" t="s">
        <v>7</v>
      </c>
      <c r="D36" s="803" t="s">
        <v>6122</v>
      </c>
      <c r="E36" s="775" t="s">
        <v>178</v>
      </c>
      <c r="F36" s="797" t="s">
        <v>5859</v>
      </c>
      <c r="G36" s="797" t="s">
        <v>5860</v>
      </c>
      <c r="H36" s="271" t="s">
        <v>6123</v>
      </c>
      <c r="I36" s="775" t="s">
        <v>6124</v>
      </c>
      <c r="J36" s="775" t="s">
        <v>6125</v>
      </c>
      <c r="K36" s="775" t="s">
        <v>908</v>
      </c>
      <c r="L36" s="775" t="s">
        <v>5</v>
      </c>
      <c r="M36" s="798">
        <v>40601</v>
      </c>
      <c r="N36" s="775" t="s">
        <v>6126</v>
      </c>
      <c r="O36" s="775">
        <v>38.200315699999997</v>
      </c>
      <c r="P36" s="775">
        <v>-84.876598200000004</v>
      </c>
      <c r="Q36" s="775"/>
      <c r="R36" s="797" t="s">
        <v>6122</v>
      </c>
      <c r="S36" s="775" t="s">
        <v>6123</v>
      </c>
      <c r="T36" s="775" t="s">
        <v>6125</v>
      </c>
      <c r="U36" s="775" t="s">
        <v>908</v>
      </c>
      <c r="V36" s="775" t="s">
        <v>4095</v>
      </c>
      <c r="W36" s="775"/>
      <c r="X36" s="799"/>
      <c r="Y36" s="797" t="s">
        <v>5835</v>
      </c>
      <c r="Z36" s="775"/>
      <c r="AA36" s="797" t="s">
        <v>6127</v>
      </c>
      <c r="AB36" s="797"/>
      <c r="AC36" s="775">
        <f t="shared" si="0"/>
        <v>25</v>
      </c>
      <c r="AE36" s="797"/>
    </row>
    <row r="37" spans="1:33" s="388" customFormat="1" ht="75">
      <c r="A37" s="775">
        <v>12036</v>
      </c>
      <c r="B37" s="775" t="s">
        <v>176</v>
      </c>
      <c r="C37" s="775" t="s">
        <v>7</v>
      </c>
      <c r="D37" s="797" t="s">
        <v>6128</v>
      </c>
      <c r="E37" s="775" t="s">
        <v>178</v>
      </c>
      <c r="F37" s="797" t="s">
        <v>6129</v>
      </c>
      <c r="G37" s="797" t="s">
        <v>5869</v>
      </c>
      <c r="H37" s="271" t="s">
        <v>6130</v>
      </c>
      <c r="I37" s="797" t="s">
        <v>6131</v>
      </c>
      <c r="J37" s="775" t="s">
        <v>5872</v>
      </c>
      <c r="K37" s="775" t="s">
        <v>172</v>
      </c>
      <c r="L37" s="775" t="s">
        <v>5</v>
      </c>
      <c r="M37" s="798">
        <v>94104</v>
      </c>
      <c r="N37" s="775" t="s">
        <v>6132</v>
      </c>
      <c r="O37" s="775">
        <v>37.793377399999997</v>
      </c>
      <c r="P37" s="775">
        <v>-122.4027696</v>
      </c>
      <c r="Q37" s="775"/>
      <c r="R37" s="797" t="s">
        <v>6128</v>
      </c>
      <c r="S37" s="775" t="s">
        <v>6133</v>
      </c>
      <c r="T37" s="775" t="s">
        <v>5872</v>
      </c>
      <c r="U37" s="775" t="s">
        <v>172</v>
      </c>
      <c r="V37" s="775" t="s">
        <v>4095</v>
      </c>
      <c r="W37" s="775"/>
      <c r="X37" s="799"/>
      <c r="Y37" s="797" t="s">
        <v>5835</v>
      </c>
      <c r="Z37" s="775"/>
      <c r="AA37" s="797" t="s">
        <v>6134</v>
      </c>
      <c r="AB37" s="775"/>
      <c r="AC37" s="775">
        <f t="shared" si="0"/>
        <v>23</v>
      </c>
      <c r="AE37" s="797"/>
    </row>
    <row r="38" spans="1:33" s="1241" customFormat="1" ht="64.5" customHeight="1">
      <c r="A38" s="1252">
        <v>12037</v>
      </c>
      <c r="B38" s="1252" t="s">
        <v>176</v>
      </c>
      <c r="C38" s="1252" t="s">
        <v>7</v>
      </c>
      <c r="D38" s="1253" t="s">
        <v>6135</v>
      </c>
      <c r="E38" s="1252" t="s">
        <v>178</v>
      </c>
      <c r="F38" s="1253" t="s">
        <v>6136</v>
      </c>
      <c r="G38" s="1253" t="s">
        <v>6137</v>
      </c>
      <c r="H38" s="1252" t="s">
        <v>6138</v>
      </c>
      <c r="I38" s="1253" t="s">
        <v>6139</v>
      </c>
      <c r="J38" s="1254" t="s">
        <v>2821</v>
      </c>
      <c r="K38" s="1252" t="s">
        <v>444</v>
      </c>
      <c r="L38" s="1252" t="s">
        <v>5</v>
      </c>
      <c r="M38" s="1255">
        <v>49503</v>
      </c>
      <c r="N38" s="1252" t="s">
        <v>6140</v>
      </c>
      <c r="O38" s="1252">
        <v>42.966645</v>
      </c>
      <c r="P38" s="1252">
        <v>-85.6697779</v>
      </c>
      <c r="Q38" s="1252">
        <v>200</v>
      </c>
      <c r="R38" s="1253" t="s">
        <v>6135</v>
      </c>
      <c r="S38" s="1252" t="s">
        <v>6138</v>
      </c>
      <c r="T38" s="1256" t="s">
        <v>2821</v>
      </c>
      <c r="U38" s="1252" t="s">
        <v>444</v>
      </c>
      <c r="V38" s="1252" t="s">
        <v>4095</v>
      </c>
      <c r="W38" s="1252"/>
      <c r="X38" s="1257"/>
      <c r="Y38" s="1253" t="s">
        <v>6141</v>
      </c>
      <c r="Z38" s="1252"/>
      <c r="AA38" s="944" t="s">
        <v>6142</v>
      </c>
      <c r="AB38" s="1252"/>
      <c r="AC38" s="1252">
        <f t="shared" si="0"/>
        <v>30</v>
      </c>
      <c r="AE38" s="1253"/>
    </row>
    <row r="39" spans="1:33" s="597" customFormat="1" ht="90">
      <c r="A39" s="687">
        <v>8120</v>
      </c>
      <c r="B39" s="491" t="s">
        <v>176</v>
      </c>
      <c r="C39" s="491" t="s">
        <v>7</v>
      </c>
      <c r="D39" s="474" t="s">
        <v>9453</v>
      </c>
      <c r="E39" s="491" t="s">
        <v>178</v>
      </c>
      <c r="F39" s="491" t="s">
        <v>4253</v>
      </c>
      <c r="G39" s="491" t="s">
        <v>4253</v>
      </c>
      <c r="H39" s="1259" t="s">
        <v>9459</v>
      </c>
      <c r="I39" s="474" t="s">
        <v>9454</v>
      </c>
      <c r="J39" s="474" t="s">
        <v>9455</v>
      </c>
      <c r="K39" s="491" t="s">
        <v>739</v>
      </c>
      <c r="L39" s="491" t="s">
        <v>5</v>
      </c>
      <c r="M39" s="491">
        <v>81621</v>
      </c>
      <c r="N39" s="491" t="s">
        <v>9456</v>
      </c>
      <c r="O39" s="689">
        <v>39.368966475288502</v>
      </c>
      <c r="P39" s="689">
        <v>-107.038040469314</v>
      </c>
      <c r="Q39" s="747">
        <v>700</v>
      </c>
      <c r="R39" s="474" t="s">
        <v>9453</v>
      </c>
      <c r="S39" s="474" t="s">
        <v>9457</v>
      </c>
      <c r="T39" s="474" t="s">
        <v>9455</v>
      </c>
      <c r="U39" s="491" t="s">
        <v>739</v>
      </c>
      <c r="V39" s="491" t="s">
        <v>5</v>
      </c>
      <c r="W39" s="474" t="s">
        <v>318</v>
      </c>
      <c r="X39" s="690">
        <v>45702</v>
      </c>
      <c r="Y39" s="474" t="s">
        <v>9420</v>
      </c>
      <c r="Z39" s="474"/>
      <c r="AA39" s="474" t="s">
        <v>9458</v>
      </c>
      <c r="AB39" s="474"/>
      <c r="AC39" s="748">
        <f t="shared" si="0"/>
        <v>30</v>
      </c>
      <c r="AD39" s="474"/>
      <c r="AE39" s="474"/>
      <c r="AF39" s="474">
        <f>IF(LEN(TRIM(AD39))=0,0,LEN(TRIM(AD39))-LEN(SUBSTITUTE(AD39," ",""))+1)</f>
        <v>0</v>
      </c>
      <c r="AG39" s="474"/>
    </row>
    <row r="40" spans="1:33" s="1258" customFormat="1">
      <c r="A40"/>
      <c r="B40"/>
      <c r="C40"/>
      <c r="D40"/>
      <c r="E40"/>
      <c r="F40"/>
      <c r="G40"/>
      <c r="H40"/>
      <c r="I40"/>
      <c r="J40"/>
      <c r="K40"/>
      <c r="L40"/>
      <c r="M40" s="427"/>
      <c r="N40"/>
      <c r="O40"/>
      <c r="P40"/>
      <c r="Q40"/>
      <c r="R40"/>
      <c r="S40"/>
      <c r="T40"/>
      <c r="U40"/>
      <c r="V40"/>
      <c r="W40"/>
      <c r="X40" s="264"/>
      <c r="Y40"/>
      <c r="Z40"/>
      <c r="AA40" s="1"/>
      <c r="AB40"/>
      <c r="AC40"/>
      <c r="AD40" s="796"/>
      <c r="AE40" s="81"/>
      <c r="AF40" s="796"/>
      <c r="AG40"/>
    </row>
    <row r="41" spans="1:33" s="767" customFormat="1">
      <c r="A41"/>
      <c r="B41"/>
      <c r="C41"/>
      <c r="D41"/>
      <c r="E41"/>
      <c r="F41"/>
      <c r="G41"/>
      <c r="H41"/>
      <c r="I41"/>
      <c r="J41"/>
      <c r="K41"/>
      <c r="L41"/>
      <c r="M41" s="427"/>
      <c r="N41"/>
      <c r="O41"/>
      <c r="P41"/>
      <c r="Q41"/>
      <c r="R41"/>
      <c r="S41"/>
      <c r="T41"/>
      <c r="U41"/>
      <c r="V41"/>
      <c r="W41"/>
      <c r="X41" s="264"/>
      <c r="Y41"/>
      <c r="Z41"/>
      <c r="AA41" s="1"/>
      <c r="AB41"/>
      <c r="AC41"/>
      <c r="AD41" s="388"/>
      <c r="AE41" s="389"/>
      <c r="AF41" s="388"/>
      <c r="AG41"/>
    </row>
    <row r="42" spans="1:33" s="388" customFormat="1">
      <c r="A42"/>
      <c r="B42"/>
      <c r="C42"/>
      <c r="D42"/>
      <c r="E42"/>
      <c r="F42"/>
      <c r="G42"/>
      <c r="H42"/>
      <c r="I42"/>
      <c r="J42"/>
      <c r="K42"/>
      <c r="L42"/>
      <c r="M42" s="427"/>
      <c r="N42"/>
      <c r="O42"/>
      <c r="P42"/>
      <c r="Q42"/>
      <c r="R42"/>
      <c r="S42"/>
      <c r="T42"/>
      <c r="U42"/>
      <c r="V42"/>
      <c r="W42"/>
      <c r="X42" s="264"/>
      <c r="Y42"/>
      <c r="Z42"/>
      <c r="AA42" s="1"/>
      <c r="AB42"/>
      <c r="AC42"/>
      <c r="AE42" s="389"/>
      <c r="AG42"/>
    </row>
    <row r="45" spans="1:33" ht="59.1" customHeight="1"/>
    <row r="46" spans="1:33" ht="59.1" customHeight="1"/>
    <row r="47" spans="1:33" ht="59.1" customHeight="1"/>
  </sheetData>
  <conditionalFormatting sqref="P35:P36">
    <cfRule type="cellIs" dxfId="1" priority="2" operator="greaterThan">
      <formula>1</formula>
    </cfRule>
  </conditionalFormatting>
  <conditionalFormatting sqref="P39">
    <cfRule type="cellIs" dxfId="0" priority="1" operator="greaterThan">
      <formula>1</formula>
    </cfRule>
  </conditionalFormatting>
  <hyperlinks>
    <hyperlink ref="H15" r:id="rId1" display="https://www.hatch.com/en" xr:uid="{13CB2671-232B-4765-8BC9-1BCC2EC3A4C5}"/>
    <hyperlink ref="H2" r:id="rId2" xr:uid="{1A3F57F7-1234-44C1-AA7E-13582290F4A4}"/>
    <hyperlink ref="S2" r:id="rId3" xr:uid="{37F8D290-C91B-4EED-B7CA-0943215B7982}"/>
    <hyperlink ref="H3" r:id="rId4" xr:uid="{9C907E3F-0BD2-4D28-A041-5A7F1D2182A2}"/>
    <hyperlink ref="H8" r:id="rId5" xr:uid="{48CF131E-97BB-48E5-A2A6-C82282EA355F}"/>
    <hyperlink ref="H29" r:id="rId6" xr:uid="{2214E12D-FD77-4DCA-92D4-E0294E5C68CC}"/>
    <hyperlink ref="AE29" r:id="rId7" xr:uid="{E26626E4-F7CD-4C15-96D4-9C20145A5D4E}"/>
    <hyperlink ref="H24" r:id="rId8" xr:uid="{72365792-C2B5-416A-AB6B-FDAE1D76C15A}"/>
    <hyperlink ref="N6" r:id="rId9" display="tel:16233007000" xr:uid="{9EB81350-B4B6-4620-B703-EE8FE3DB4A99}"/>
    <hyperlink ref="H18" r:id="rId10" xr:uid="{2004C64E-DE2A-4128-A3EB-67656FD03A31}"/>
    <hyperlink ref="AE18" r:id="rId11" xr:uid="{2E2E2BBA-57C5-4035-B725-B19EE869056A}"/>
    <hyperlink ref="H23" r:id="rId12" xr:uid="{534A0228-0289-4C97-9D8C-1A9737C8330F}"/>
    <hyperlink ref="H21" r:id="rId13" xr:uid="{CDFF9A53-3C63-4B1E-880D-98D67B5369A6}"/>
    <hyperlink ref="AE22" r:id="rId14" xr:uid="{E6635FA1-24B0-4C98-A435-29A1DCA5B2AC}"/>
    <hyperlink ref="H28" r:id="rId15" xr:uid="{24EF81B8-0FAD-4902-A134-CEAD27B14B74}"/>
    <hyperlink ref="S28" r:id="rId16" xr:uid="{DADC2134-CAB0-4FBA-9ED2-8583CB9791CC}"/>
    <hyperlink ref="S8" r:id="rId17" xr:uid="{027A2B65-36E9-4552-87B0-47D0202BE38A}"/>
    <hyperlink ref="H12" r:id="rId18" xr:uid="{EACA03D5-1D11-4EFC-8E90-4954937DA770}"/>
    <hyperlink ref="S12" r:id="rId19" xr:uid="{70B77DC8-B107-4E01-9C03-47D92291112F}"/>
    <hyperlink ref="H4" r:id="rId20" xr:uid="{A065ECE9-1D8C-4A37-8B97-291B680708DF}"/>
    <hyperlink ref="AE4" r:id="rId21" display="mailto:staff@a-r-a.org" xr:uid="{A4B448D2-A7E4-4A7F-A5E7-3D9DB2BA8F51}"/>
    <hyperlink ref="S4" r:id="rId22" xr:uid="{FFB59859-8A17-47E3-A7EC-F2406A96929C}"/>
    <hyperlink ref="H6" r:id="rId23" xr:uid="{877F501B-10AB-4F55-99DD-7063EBF821CE}"/>
    <hyperlink ref="H11" r:id="rId24" xr:uid="{F3FDE4E4-7EFB-4F3B-93EA-6204456FAA76}"/>
    <hyperlink ref="AB22" r:id="rId25" xr:uid="{E8C3B883-2B74-493C-A9F0-58748EBF5012}"/>
    <hyperlink ref="AB4" r:id="rId26" xr:uid="{579D2243-9166-4BAD-9D54-53A03DC4AFBD}"/>
    <hyperlink ref="H10" r:id="rId27" xr:uid="{1642135A-5511-492E-B5BE-44919CA144E8}"/>
    <hyperlink ref="S10" r:id="rId28" xr:uid="{FBA45D04-9C5E-4A4A-92AB-80E2A8C16260}"/>
    <hyperlink ref="AE10" r:id="rId29" display="mailto:info@ces-ltd.com" xr:uid="{56DDF5FA-7756-4FD7-8793-6CE26876703B}"/>
    <hyperlink ref="S18" r:id="rId30" xr:uid="{344030DB-5A6D-43F2-92C0-2A43F11F27D4}"/>
    <hyperlink ref="N22" location="'Professional Services'!N17" display="'Professional Services'!N17" xr:uid="{F9596809-62FF-4C31-B23C-14E5B906A9D8}"/>
    <hyperlink ref="AB21" r:id="rId31" xr:uid="{51978D08-59D9-4220-8EED-3071256F9B2C}"/>
    <hyperlink ref="S21" r:id="rId32" xr:uid="{E0F34497-69E1-4EE4-84C5-7CA65C4FBA8C}"/>
    <hyperlink ref="H30" r:id="rId33" xr:uid="{5E6C8DBD-A08E-4689-8B6F-68952F512811}"/>
    <hyperlink ref="H37" r:id="rId34" xr:uid="{CB085D5A-E70E-4EC6-B74B-762833B9C0E6}"/>
    <hyperlink ref="H36" r:id="rId35" xr:uid="{9E772061-4ABD-4D1F-B5DC-197ED1A85B5A}"/>
    <hyperlink ref="H35" r:id="rId36" xr:uid="{2AF09F98-1952-4F86-915B-A090BAC885C9}"/>
    <hyperlink ref="S35" r:id="rId37" xr:uid="{95182432-2749-451A-B850-8B5B716FD73E}"/>
    <hyperlink ref="H33" r:id="rId38" xr:uid="{FD826B4A-8299-42A2-9F5F-CB337666F946}"/>
    <hyperlink ref="AE30" r:id="rId39" xr:uid="{30DEC636-B3E6-4FE9-886D-FC62BD43AAC3}"/>
    <hyperlink ref="AE33" r:id="rId40" xr:uid="{CB54081D-2A5D-4728-9161-1BBD183CD816}"/>
    <hyperlink ref="S33" r:id="rId41" xr:uid="{5E3E3E30-620E-463C-9A77-DD0302FF7E5F}"/>
    <hyperlink ref="H31" r:id="rId42" xr:uid="{64E4DE0F-64E5-4B5E-B1C7-9E32EA443ABF}"/>
    <hyperlink ref="H7" r:id="rId43" xr:uid="{1E34B174-0B4A-414C-B0F3-B987869D09DE}"/>
    <hyperlink ref="S7" r:id="rId44" xr:uid="{B6666552-BDDF-44CF-8A68-2D9BBFDECD8B}"/>
    <hyperlink ref="H9" r:id="rId45" xr:uid="{43746E67-2ACE-4789-B463-7DD789AD2FD7}"/>
    <hyperlink ref="S9" r:id="rId46" xr:uid="{5E5FAE73-6276-42CB-A391-005F88589968}"/>
    <hyperlink ref="H16" r:id="rId47" xr:uid="{BD931D6A-6347-462A-838F-62B06CCEFA08}"/>
    <hyperlink ref="S16" r:id="rId48" xr:uid="{FC0BCFB7-8CE7-4465-B62F-9B2F4960C922}"/>
    <hyperlink ref="H5" r:id="rId49" xr:uid="{0546928A-8B06-4988-BBEF-2C7A1458C05B}"/>
    <hyperlink ref="Y5" r:id="rId50" xr:uid="{9A6BF952-6855-4C09-874A-7DA4499857B2}"/>
    <hyperlink ref="AE13" r:id="rId51" xr:uid="{79C2CDEE-9E81-428C-837D-234CBEA897D9}"/>
    <hyperlink ref="S15" r:id="rId52" xr:uid="{796B55D8-9A33-41E5-B067-AC3FE9E5CB6B}"/>
    <hyperlink ref="H17" r:id="rId53" xr:uid="{8C8CF632-9155-4C25-A816-104745A43697}"/>
    <hyperlink ref="H19" r:id="rId54" xr:uid="{7CBC58BE-D7A1-4569-BFE2-3E906B04FDBA}"/>
    <hyperlink ref="S19" r:id="rId55" xr:uid="{FA16032A-0572-4665-AD19-CD32328B0607}"/>
    <hyperlink ref="H14" r:id="rId56" xr:uid="{B53BBCF8-90A5-4760-B930-61208F9055D0}"/>
    <hyperlink ref="S14" r:id="rId57" xr:uid="{DC3D1CB5-84F7-470C-BA24-4C9A65577C4B}"/>
    <hyperlink ref="H32" r:id="rId58" xr:uid="{69DE2232-24A2-49DA-A6C5-AE1F7633FBE4}"/>
    <hyperlink ref="S32" r:id="rId59" xr:uid="{6446B2D7-C2C9-4A18-A0D9-BC01D91A1114}"/>
    <hyperlink ref="Y32" r:id="rId60" xr:uid="{7101044B-B00D-4FF7-B7B9-1688FBBDA4A4}"/>
    <hyperlink ref="AB32" r:id="rId61" xr:uid="{BDD0EDB1-A840-4F66-8B6D-180278D3D49B}"/>
    <hyperlink ref="H34" r:id="rId62" xr:uid="{E30C9351-50E3-CE40-B6A9-67E6B6E10E19}"/>
    <hyperlink ref="S34" r:id="rId63" xr:uid="{EFD0074C-870C-C64F-94F0-0F61F9FC65D7}"/>
    <hyperlink ref="AB34" r:id="rId64" xr:uid="{590268C7-8957-A945-A6D2-F483F9186C9A}"/>
    <hyperlink ref="H20" r:id="rId65" xr:uid="{910C617D-0EFD-4649-9AB8-6C1CC188069A}"/>
    <hyperlink ref="S20" r:id="rId66" xr:uid="{55F7586E-2F61-484D-942F-EDAA1DBDA3AF}"/>
    <hyperlink ref="Y20" r:id="rId67" xr:uid="{7262B1C4-2B1C-5F4D-AB85-2F6FD8245E46}"/>
    <hyperlink ref="AB20" r:id="rId68" xr:uid="{A21F6A01-2CB2-CF4A-B373-65B02D678105}"/>
    <hyperlink ref="AE14" r:id="rId69" xr:uid="{408D3BB0-6469-4729-9562-A04248A81315}"/>
    <hyperlink ref="AE15" r:id="rId70" xr:uid="{9D8CF201-EFD3-4A86-8250-2C0A9A77B929}"/>
    <hyperlink ref="AE26" r:id="rId71" xr:uid="{2ECDC17B-AE3D-4EC3-BA15-2B39F81CA161}"/>
    <hyperlink ref="H39" r:id="rId72" xr:uid="{607840FB-1E26-584F-BF51-282CF6703871}"/>
  </hyperlinks>
  <pageMargins left="0.7" right="0.7" top="0.75" bottom="0.75" header="0.3" footer="0.3"/>
  <legacyDrawing r:id="rId73"/>
  <tableParts count="1">
    <tablePart r:id="rId74"/>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44249-EA58-4FD9-9121-7E8E53CB300E}">
  <sheetPr codeName="Sheet24"/>
  <dimension ref="A1:I99"/>
  <sheetViews>
    <sheetView topLeftCell="A46" workbookViewId="0">
      <selection activeCell="A63" sqref="A63"/>
    </sheetView>
  </sheetViews>
  <sheetFormatPr defaultColWidth="8.7109375" defaultRowHeight="15"/>
  <cols>
    <col min="1" max="1" width="45.42578125" customWidth="1"/>
    <col min="2" max="2" width="20.7109375" customWidth="1"/>
  </cols>
  <sheetData>
    <row r="1" spans="1:9" ht="56.25">
      <c r="A1" s="236" t="s">
        <v>7940</v>
      </c>
      <c r="B1" s="237" t="s">
        <v>7941</v>
      </c>
    </row>
    <row r="2" spans="1:9" ht="18.75">
      <c r="A2" s="238" t="s">
        <v>1183</v>
      </c>
      <c r="B2" s="239" t="s">
        <v>7942</v>
      </c>
    </row>
    <row r="3" spans="1:9" ht="18.75">
      <c r="A3" s="238" t="s">
        <v>904</v>
      </c>
      <c r="B3" s="238" t="s">
        <v>7943</v>
      </c>
    </row>
    <row r="4" spans="1:9" ht="18.75">
      <c r="A4" s="238" t="s">
        <v>904</v>
      </c>
      <c r="B4" s="238" t="s">
        <v>7944</v>
      </c>
    </row>
    <row r="5" spans="1:9" ht="18.75">
      <c r="A5" s="240" t="s">
        <v>7945</v>
      </c>
      <c r="B5" s="240" t="s">
        <v>7943</v>
      </c>
    </row>
    <row r="6" spans="1:9" ht="18.75">
      <c r="A6" s="240" t="s">
        <v>7945</v>
      </c>
      <c r="B6" s="240" t="s">
        <v>7944</v>
      </c>
    </row>
    <row r="7" spans="1:9" ht="18.75">
      <c r="A7" s="238" t="s">
        <v>7946</v>
      </c>
      <c r="B7" s="238" t="s">
        <v>7947</v>
      </c>
    </row>
    <row r="8" spans="1:9" ht="18.75">
      <c r="A8" s="238" t="s">
        <v>1526</v>
      </c>
      <c r="B8" s="238" t="s">
        <v>7948</v>
      </c>
    </row>
    <row r="9" spans="1:9" ht="18.75">
      <c r="A9" s="238" t="s">
        <v>1526</v>
      </c>
      <c r="B9" s="238" t="s">
        <v>7949</v>
      </c>
    </row>
    <row r="10" spans="1:9" ht="20.25">
      <c r="A10" s="238" t="s">
        <v>1789</v>
      </c>
      <c r="B10" s="238" t="s">
        <v>7950</v>
      </c>
      <c r="I10" s="241"/>
    </row>
    <row r="11" spans="1:9" ht="20.25">
      <c r="A11" s="238" t="s">
        <v>1626</v>
      </c>
      <c r="B11" s="238" t="s">
        <v>7951</v>
      </c>
      <c r="I11" s="241"/>
    </row>
    <row r="12" spans="1:9" ht="20.25">
      <c r="A12" s="238" t="s">
        <v>1745</v>
      </c>
      <c r="B12" s="238" t="s">
        <v>7947</v>
      </c>
      <c r="I12" s="241"/>
    </row>
    <row r="13" spans="1:9" ht="20.25">
      <c r="A13" s="238" t="s">
        <v>766</v>
      </c>
      <c r="B13" s="238" t="s">
        <v>7952</v>
      </c>
      <c r="D13" s="242"/>
      <c r="I13" s="241"/>
    </row>
    <row r="14" spans="1:9" ht="20.25">
      <c r="A14" s="238" t="s">
        <v>5113</v>
      </c>
      <c r="B14" s="238" t="s">
        <v>7952</v>
      </c>
      <c r="I14" s="241"/>
    </row>
    <row r="15" spans="1:9" ht="20.25">
      <c r="A15" s="238" t="s">
        <v>803</v>
      </c>
      <c r="B15" s="238" t="s">
        <v>7953</v>
      </c>
      <c r="I15" s="241"/>
    </row>
    <row r="16" spans="1:9" ht="20.25">
      <c r="A16" s="238" t="s">
        <v>964</v>
      </c>
      <c r="B16" s="238" t="s">
        <v>7954</v>
      </c>
      <c r="I16" s="241"/>
    </row>
    <row r="17" spans="1:2" ht="18.75">
      <c r="A17" s="238" t="s">
        <v>987</v>
      </c>
      <c r="B17" s="238" t="s">
        <v>7955</v>
      </c>
    </row>
    <row r="18" spans="1:2" ht="18.75">
      <c r="A18" s="238" t="s">
        <v>7956</v>
      </c>
      <c r="B18" s="238" t="s">
        <v>7957</v>
      </c>
    </row>
    <row r="19" spans="1:2" ht="18.75">
      <c r="A19" s="238" t="s">
        <v>7958</v>
      </c>
      <c r="B19" s="238" t="s">
        <v>7959</v>
      </c>
    </row>
    <row r="20" spans="1:2" ht="18.75">
      <c r="A20" s="238" t="s">
        <v>7958</v>
      </c>
      <c r="B20" s="238" t="s">
        <v>7960</v>
      </c>
    </row>
    <row r="21" spans="1:2" ht="18.75">
      <c r="A21" s="238" t="s">
        <v>903</v>
      </c>
      <c r="B21" s="238" t="s">
        <v>7961</v>
      </c>
    </row>
    <row r="22" spans="1:2" ht="18.75">
      <c r="A22" s="238" t="s">
        <v>7962</v>
      </c>
      <c r="B22" s="238" t="s">
        <v>7961</v>
      </c>
    </row>
    <row r="23" spans="1:2" ht="18.75">
      <c r="A23" s="238" t="s">
        <v>7963</v>
      </c>
      <c r="B23" s="238" t="s">
        <v>7964</v>
      </c>
    </row>
    <row r="24" spans="1:2" ht="18.75">
      <c r="A24" s="238" t="s">
        <v>7965</v>
      </c>
      <c r="B24" s="238" t="s">
        <v>7966</v>
      </c>
    </row>
    <row r="25" spans="1:2" ht="18.75">
      <c r="A25" s="238" t="s">
        <v>7967</v>
      </c>
      <c r="B25" s="238" t="s">
        <v>7968</v>
      </c>
    </row>
    <row r="26" spans="1:2" ht="19.5">
      <c r="A26" s="857" t="s">
        <v>8579</v>
      </c>
      <c r="B26" s="858" t="s">
        <v>8580</v>
      </c>
    </row>
    <row r="27" spans="1:2" ht="18.75">
      <c r="A27" s="238"/>
      <c r="B27" s="238"/>
    </row>
    <row r="28" spans="1:2" ht="18.75">
      <c r="A28" s="240" t="s">
        <v>7969</v>
      </c>
      <c r="B28" s="240" t="s">
        <v>7970</v>
      </c>
    </row>
    <row r="29" spans="1:2" ht="18.75">
      <c r="A29" s="240" t="s">
        <v>1529</v>
      </c>
      <c r="B29" s="240" t="s">
        <v>7971</v>
      </c>
    </row>
    <row r="30" spans="1:2" ht="18.75">
      <c r="A30" s="240" t="s">
        <v>1529</v>
      </c>
      <c r="B30" s="240" t="s">
        <v>7972</v>
      </c>
    </row>
    <row r="31" spans="1:2" ht="18.75">
      <c r="A31" s="240" t="s">
        <v>7973</v>
      </c>
      <c r="B31" s="240" t="s">
        <v>7974</v>
      </c>
    </row>
    <row r="32" spans="1:2" ht="18.75">
      <c r="A32" s="240" t="s">
        <v>7975</v>
      </c>
      <c r="B32" s="240" t="s">
        <v>7974</v>
      </c>
    </row>
    <row r="33" spans="1:2" ht="18.75">
      <c r="A33" s="240" t="s">
        <v>7976</v>
      </c>
      <c r="B33" s="240" t="s">
        <v>7977</v>
      </c>
    </row>
    <row r="34" spans="1:2" ht="18.75">
      <c r="A34" s="240" t="s">
        <v>1563</v>
      </c>
      <c r="B34" s="240" t="s">
        <v>7978</v>
      </c>
    </row>
    <row r="35" spans="1:2" ht="18.75">
      <c r="A35" s="240" t="s">
        <v>7979</v>
      </c>
      <c r="B35" s="240" t="s">
        <v>7980</v>
      </c>
    </row>
    <row r="36" spans="1:2" ht="18.75">
      <c r="A36" s="240" t="s">
        <v>7981</v>
      </c>
      <c r="B36" s="240" t="s">
        <v>7982</v>
      </c>
    </row>
    <row r="37" spans="1:2" ht="18.75">
      <c r="A37" s="240" t="s">
        <v>6421</v>
      </c>
      <c r="B37" s="240" t="s">
        <v>7983</v>
      </c>
    </row>
    <row r="38" spans="1:2" ht="18.75">
      <c r="A38" s="240" t="s">
        <v>7984</v>
      </c>
      <c r="B38" s="240" t="s">
        <v>7985</v>
      </c>
    </row>
    <row r="39" spans="1:2" ht="18.75">
      <c r="A39" s="243" t="s">
        <v>7986</v>
      </c>
      <c r="B39" s="240" t="s">
        <v>7987</v>
      </c>
    </row>
    <row r="40" spans="1:2" ht="18.75">
      <c r="A40" s="243" t="s">
        <v>7988</v>
      </c>
      <c r="B40" s="240" t="s">
        <v>7989</v>
      </c>
    </row>
    <row r="41" spans="1:2" ht="18.75">
      <c r="A41" s="240" t="s">
        <v>6145</v>
      </c>
      <c r="B41" s="240" t="s">
        <v>7990</v>
      </c>
    </row>
    <row r="42" spans="1:2" ht="18.75">
      <c r="A42" s="240" t="s">
        <v>7991</v>
      </c>
      <c r="B42" s="240" t="s">
        <v>7992</v>
      </c>
    </row>
    <row r="43" spans="1:2" ht="18.75">
      <c r="A43" s="240" t="s">
        <v>7963</v>
      </c>
      <c r="B43" s="240" t="s">
        <v>7964</v>
      </c>
    </row>
    <row r="44" spans="1:2" ht="18.75">
      <c r="A44" s="240" t="s">
        <v>7993</v>
      </c>
      <c r="B44" s="240" t="s">
        <v>7994</v>
      </c>
    </row>
    <row r="45" spans="1:2" ht="18.75">
      <c r="A45" s="240" t="s">
        <v>6715</v>
      </c>
      <c r="B45" s="240" t="s">
        <v>7995</v>
      </c>
    </row>
    <row r="46" spans="1:2" ht="18.75">
      <c r="A46" s="240" t="s">
        <v>7996</v>
      </c>
      <c r="B46" s="240" t="s">
        <v>7997</v>
      </c>
    </row>
    <row r="47" spans="1:2" ht="18.75">
      <c r="A47" s="240" t="s">
        <v>7998</v>
      </c>
      <c r="B47" s="240" t="s">
        <v>7999</v>
      </c>
    </row>
    <row r="48" spans="1:2" ht="18.75">
      <c r="A48" s="240" t="s">
        <v>8000</v>
      </c>
      <c r="B48" s="240" t="s">
        <v>8001</v>
      </c>
    </row>
    <row r="49" spans="1:2" ht="18.75">
      <c r="A49" s="240" t="s">
        <v>8002</v>
      </c>
      <c r="B49" s="240" t="s">
        <v>8003</v>
      </c>
    </row>
    <row r="50" spans="1:2" ht="18.75">
      <c r="A50" s="240" t="s">
        <v>8004</v>
      </c>
      <c r="B50" s="240" t="s">
        <v>49</v>
      </c>
    </row>
    <row r="51" spans="1:2" ht="18.75">
      <c r="A51" s="240" t="s">
        <v>8005</v>
      </c>
      <c r="B51" s="240" t="s">
        <v>8006</v>
      </c>
    </row>
    <row r="52" spans="1:2" ht="18.75">
      <c r="A52" s="240" t="s">
        <v>8007</v>
      </c>
      <c r="B52" s="240" t="s">
        <v>8008</v>
      </c>
    </row>
    <row r="53" spans="1:2" ht="18.75">
      <c r="A53" s="240" t="s">
        <v>8009</v>
      </c>
      <c r="B53" s="240" t="s">
        <v>8010</v>
      </c>
    </row>
    <row r="54" spans="1:2" ht="18.75">
      <c r="A54" s="240" t="s">
        <v>8011</v>
      </c>
      <c r="B54" s="240" t="s">
        <v>8012</v>
      </c>
    </row>
    <row r="55" spans="1:2" ht="18.75">
      <c r="A55" s="240" t="s">
        <v>8013</v>
      </c>
      <c r="B55" s="240" t="s">
        <v>8014</v>
      </c>
    </row>
    <row r="56" spans="1:2" ht="18.75">
      <c r="A56" s="240" t="s">
        <v>8015</v>
      </c>
      <c r="B56" s="240" t="s">
        <v>8016</v>
      </c>
    </row>
    <row r="57" spans="1:2" ht="18.75">
      <c r="A57" s="240" t="s">
        <v>8017</v>
      </c>
      <c r="B57" s="240" t="s">
        <v>8018</v>
      </c>
    </row>
    <row r="58" spans="1:2" ht="18.75">
      <c r="A58" s="240" t="s">
        <v>8019</v>
      </c>
      <c r="B58" s="240" t="s">
        <v>8020</v>
      </c>
    </row>
    <row r="59" spans="1:2" ht="18.75">
      <c r="A59" s="240" t="s">
        <v>8021</v>
      </c>
      <c r="B59" s="240" t="s">
        <v>8022</v>
      </c>
    </row>
    <row r="60" spans="1:2" ht="18.75">
      <c r="A60" s="240" t="s">
        <v>8023</v>
      </c>
      <c r="B60" s="240" t="s">
        <v>8024</v>
      </c>
    </row>
    <row r="61" spans="1:2" ht="18">
      <c r="A61" s="244"/>
      <c r="B61" s="244"/>
    </row>
    <row r="62" spans="1:2" ht="18.75">
      <c r="A62" s="238"/>
      <c r="B62" s="238"/>
    </row>
    <row r="63" spans="1:2" ht="18.75">
      <c r="A63" s="240" t="s">
        <v>833</v>
      </c>
      <c r="B63" s="240" t="s">
        <v>8025</v>
      </c>
    </row>
    <row r="64" spans="1:2" ht="18.75">
      <c r="A64" s="240" t="s">
        <v>8026</v>
      </c>
      <c r="B64" s="240" t="s">
        <v>8027</v>
      </c>
    </row>
    <row r="65" spans="1:2" ht="18.75">
      <c r="A65" s="240" t="s">
        <v>2187</v>
      </c>
      <c r="B65" s="240" t="s">
        <v>8028</v>
      </c>
    </row>
    <row r="66" spans="1:2" ht="18.75">
      <c r="A66" s="240" t="s">
        <v>8029</v>
      </c>
      <c r="B66" s="240" t="s">
        <v>8030</v>
      </c>
    </row>
    <row r="67" spans="1:2" ht="18.75">
      <c r="A67" s="240" t="s">
        <v>4867</v>
      </c>
      <c r="B67" s="240" t="s">
        <v>8031</v>
      </c>
    </row>
    <row r="68" spans="1:2" ht="18.75">
      <c r="A68" s="240" t="s">
        <v>8032</v>
      </c>
      <c r="B68" s="240" t="s">
        <v>8033</v>
      </c>
    </row>
    <row r="69" spans="1:2" ht="18.75">
      <c r="A69" s="245" t="s">
        <v>8034</v>
      </c>
      <c r="B69" s="240" t="s">
        <v>8035</v>
      </c>
    </row>
    <row r="70" spans="1:2" ht="18.75">
      <c r="A70" s="240" t="s">
        <v>4819</v>
      </c>
      <c r="B70" s="240" t="s">
        <v>8036</v>
      </c>
    </row>
    <row r="71" spans="1:2" ht="18.75">
      <c r="A71" s="240" t="s">
        <v>1565</v>
      </c>
      <c r="B71" s="240" t="s">
        <v>8037</v>
      </c>
    </row>
    <row r="72" spans="1:2" ht="18.75">
      <c r="A72" s="240" t="s">
        <v>8038</v>
      </c>
      <c r="B72" s="240" t="s">
        <v>8039</v>
      </c>
    </row>
    <row r="73" spans="1:2" ht="18.75">
      <c r="A73" s="240" t="s">
        <v>3002</v>
      </c>
      <c r="B73" s="240" t="s">
        <v>8040</v>
      </c>
    </row>
    <row r="74" spans="1:2" ht="18.75">
      <c r="A74" s="240" t="s">
        <v>8041</v>
      </c>
      <c r="B74" s="240" t="s">
        <v>8042</v>
      </c>
    </row>
    <row r="99" spans="1:2" ht="19.5">
      <c r="A99" s="857"/>
      <c r="B99" s="85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56853-A78A-4B42-A3DD-F0FB0ADDEF3F}">
  <sheetPr codeName="Sheet19"/>
  <dimension ref="A1:C4"/>
  <sheetViews>
    <sheetView workbookViewId="0">
      <selection activeCell="C2" sqref="C2:C4"/>
    </sheetView>
  </sheetViews>
  <sheetFormatPr defaultColWidth="8.7109375" defaultRowHeight="15"/>
  <cols>
    <col min="1" max="1" width="18.28515625" customWidth="1"/>
    <col min="3" max="3" width="18.7109375" customWidth="1"/>
  </cols>
  <sheetData>
    <row r="1" spans="1:3">
      <c r="A1" s="2" t="s">
        <v>8043</v>
      </c>
      <c r="C1" s="2" t="s">
        <v>8044</v>
      </c>
    </row>
    <row r="2" spans="1:3">
      <c r="A2" t="s">
        <v>112</v>
      </c>
      <c r="C2" t="s">
        <v>112</v>
      </c>
    </row>
    <row r="3" spans="1:3">
      <c r="A3" t="s">
        <v>133</v>
      </c>
      <c r="C3" t="s">
        <v>131</v>
      </c>
    </row>
    <row r="4" spans="1:3">
      <c r="A4" t="s">
        <v>8045</v>
      </c>
      <c r="C4" t="s">
        <v>8045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0C68D-0113-4583-9D09-C84E40146C00}">
  <sheetPr codeName="Sheet3"/>
  <dimension ref="A1:C40"/>
  <sheetViews>
    <sheetView topLeftCell="B15" workbookViewId="0">
      <selection activeCell="B15" sqref="B15"/>
    </sheetView>
  </sheetViews>
  <sheetFormatPr defaultColWidth="8.7109375" defaultRowHeight="15"/>
  <cols>
    <col min="1" max="1" width="33.140625" style="1" customWidth="1"/>
    <col min="2" max="2" width="136.7109375" customWidth="1"/>
    <col min="3" max="3" width="55.42578125" customWidth="1"/>
  </cols>
  <sheetData>
    <row r="1" spans="1:3">
      <c r="A1" s="507" t="s">
        <v>23</v>
      </c>
      <c r="B1" s="2" t="s">
        <v>24</v>
      </c>
      <c r="C1" s="2" t="s">
        <v>25</v>
      </c>
    </row>
    <row r="2" spans="1:3">
      <c r="A2" s="1" t="s">
        <v>26</v>
      </c>
      <c r="B2" t="s">
        <v>27</v>
      </c>
      <c r="C2" s="18" t="s">
        <v>28</v>
      </c>
    </row>
    <row r="3" spans="1:3" ht="30">
      <c r="A3" s="1" t="s">
        <v>29</v>
      </c>
      <c r="B3" s="1" t="s">
        <v>30</v>
      </c>
      <c r="C3" s="18" t="s">
        <v>31</v>
      </c>
    </row>
    <row r="4" spans="1:3">
      <c r="A4" s="1" t="s">
        <v>32</v>
      </c>
      <c r="B4" t="s">
        <v>33</v>
      </c>
      <c r="C4" s="18" t="s">
        <v>31</v>
      </c>
    </row>
    <row r="5" spans="1:3">
      <c r="A5" s="1" t="s">
        <v>34</v>
      </c>
      <c r="B5" t="s">
        <v>35</v>
      </c>
      <c r="C5" s="18" t="s">
        <v>31</v>
      </c>
    </row>
    <row r="6" spans="1:3" ht="30">
      <c r="A6" s="1" t="s">
        <v>36</v>
      </c>
      <c r="B6" s="1" t="s">
        <v>37</v>
      </c>
      <c r="C6" s="1" t="s">
        <v>38</v>
      </c>
    </row>
    <row r="7" spans="1:3">
      <c r="A7" s="1" t="s">
        <v>39</v>
      </c>
      <c r="B7" t="s">
        <v>40</v>
      </c>
    </row>
    <row r="8" spans="1:3" ht="30">
      <c r="A8" s="1" t="s">
        <v>41</v>
      </c>
      <c r="B8" s="1" t="s">
        <v>42</v>
      </c>
      <c r="C8" s="18" t="s">
        <v>31</v>
      </c>
    </row>
    <row r="9" spans="1:3" ht="30">
      <c r="A9" s="1" t="s">
        <v>43</v>
      </c>
      <c r="B9" s="1" t="s">
        <v>44</v>
      </c>
      <c r="C9" s="18" t="s">
        <v>31</v>
      </c>
    </row>
    <row r="10" spans="1:3" ht="30">
      <c r="A10" s="1" t="s">
        <v>45</v>
      </c>
      <c r="B10" s="1" t="s">
        <v>46</v>
      </c>
      <c r="C10" s="18" t="s">
        <v>31</v>
      </c>
    </row>
    <row r="11" spans="1:3">
      <c r="A11" s="1" t="s">
        <v>47</v>
      </c>
      <c r="B11" s="1" t="s">
        <v>48</v>
      </c>
    </row>
    <row r="12" spans="1:3" ht="75">
      <c r="A12" s="1" t="s">
        <v>49</v>
      </c>
      <c r="B12" s="1" t="s">
        <v>50</v>
      </c>
      <c r="C12" s="18" t="s">
        <v>28</v>
      </c>
    </row>
    <row r="13" spans="1:3">
      <c r="A13" s="1" t="s">
        <v>51</v>
      </c>
      <c r="B13" s="1" t="s">
        <v>52</v>
      </c>
      <c r="C13" s="18" t="s">
        <v>31</v>
      </c>
    </row>
    <row r="14" spans="1:3">
      <c r="A14" s="1" t="s">
        <v>53</v>
      </c>
      <c r="B14" s="1" t="s">
        <v>54</v>
      </c>
      <c r="C14" s="18" t="s">
        <v>31</v>
      </c>
    </row>
    <row r="15" spans="1:3" ht="30">
      <c r="A15" s="1" t="s">
        <v>55</v>
      </c>
      <c r="B15" s="1" t="s">
        <v>56</v>
      </c>
      <c r="C15" s="18" t="s">
        <v>31</v>
      </c>
    </row>
    <row r="16" spans="1:3" ht="45">
      <c r="A16" s="1" t="s">
        <v>57</v>
      </c>
      <c r="B16" s="1" t="s">
        <v>58</v>
      </c>
      <c r="C16" s="1" t="s">
        <v>38</v>
      </c>
    </row>
    <row r="17" spans="1:3" ht="30">
      <c r="A17" s="1" t="s">
        <v>59</v>
      </c>
      <c r="B17" s="1" t="s">
        <v>60</v>
      </c>
    </row>
    <row r="18" spans="1:3" ht="30">
      <c r="A18" s="1" t="s">
        <v>61</v>
      </c>
      <c r="B18" s="1" t="s">
        <v>62</v>
      </c>
    </row>
    <row r="19" spans="1:3" ht="75">
      <c r="A19" s="1" t="s">
        <v>63</v>
      </c>
      <c r="B19" s="1" t="s">
        <v>64</v>
      </c>
      <c r="C19" s="1" t="s">
        <v>38</v>
      </c>
    </row>
    <row r="20" spans="1:3">
      <c r="A20" s="1" t="s">
        <v>65</v>
      </c>
      <c r="B20" t="s">
        <v>66</v>
      </c>
      <c r="C20" t="s">
        <v>31</v>
      </c>
    </row>
    <row r="21" spans="1:3" ht="30">
      <c r="A21" s="1" t="s">
        <v>67</v>
      </c>
      <c r="B21" s="1" t="s">
        <v>68</v>
      </c>
      <c r="C21" t="s">
        <v>31</v>
      </c>
    </row>
    <row r="22" spans="1:3">
      <c r="A22" s="1" t="s">
        <v>69</v>
      </c>
      <c r="B22" t="s">
        <v>70</v>
      </c>
      <c r="C22" t="s">
        <v>31</v>
      </c>
    </row>
    <row r="23" spans="1:3" ht="105">
      <c r="A23" s="1" t="s">
        <v>71</v>
      </c>
      <c r="B23" s="1" t="s">
        <v>72</v>
      </c>
      <c r="C23" s="1" t="s">
        <v>38</v>
      </c>
    </row>
    <row r="24" spans="1:3">
      <c r="A24" s="1" t="s">
        <v>73</v>
      </c>
      <c r="B24" s="1" t="s">
        <v>74</v>
      </c>
      <c r="C24" t="s">
        <v>31</v>
      </c>
    </row>
    <row r="25" spans="1:3" ht="45">
      <c r="A25" s="1" t="s">
        <v>75</v>
      </c>
      <c r="B25" s="1" t="s">
        <v>76</v>
      </c>
      <c r="C25" s="1" t="s">
        <v>38</v>
      </c>
    </row>
    <row r="26" spans="1:3" ht="30">
      <c r="A26" s="1" t="s">
        <v>77</v>
      </c>
      <c r="B26" s="1" t="s">
        <v>78</v>
      </c>
      <c r="C26" s="1" t="s">
        <v>38</v>
      </c>
    </row>
    <row r="27" spans="1:3" ht="45">
      <c r="A27" s="1" t="s">
        <v>79</v>
      </c>
      <c r="B27" s="1" t="s">
        <v>80</v>
      </c>
      <c r="C27" s="1" t="s">
        <v>38</v>
      </c>
    </row>
    <row r="28" spans="1:3">
      <c r="A28" s="1" t="s">
        <v>81</v>
      </c>
      <c r="B28" t="s">
        <v>82</v>
      </c>
      <c r="C28" t="s">
        <v>31</v>
      </c>
    </row>
    <row r="29" spans="1:3" ht="105">
      <c r="A29" s="1" t="s">
        <v>83</v>
      </c>
      <c r="B29" s="1" t="s">
        <v>84</v>
      </c>
      <c r="C29" s="1" t="s">
        <v>38</v>
      </c>
    </row>
    <row r="30" spans="1:3">
      <c r="A30" s="1" t="s">
        <v>85</v>
      </c>
    </row>
    <row r="31" spans="1:3" ht="90">
      <c r="A31" s="1" t="s">
        <v>86</v>
      </c>
      <c r="B31" s="1" t="s">
        <v>87</v>
      </c>
      <c r="C31" s="1" t="s">
        <v>38</v>
      </c>
    </row>
    <row r="32" spans="1:3">
      <c r="A32" s="1" t="s">
        <v>88</v>
      </c>
      <c r="B32" s="1" t="s">
        <v>89</v>
      </c>
    </row>
    <row r="33" spans="1:3">
      <c r="A33" s="1" t="s">
        <v>90</v>
      </c>
      <c r="B33" s="1" t="s">
        <v>91</v>
      </c>
    </row>
    <row r="34" spans="1:3" ht="90">
      <c r="A34" s="1" t="s">
        <v>92</v>
      </c>
      <c r="B34" s="1" t="s">
        <v>93</v>
      </c>
      <c r="C34" s="1" t="s">
        <v>38</v>
      </c>
    </row>
    <row r="35" spans="1:3" ht="30">
      <c r="A35" s="1" t="s">
        <v>94</v>
      </c>
      <c r="B35" s="1" t="s">
        <v>95</v>
      </c>
      <c r="C35" t="s">
        <v>31</v>
      </c>
    </row>
    <row r="36" spans="1:3">
      <c r="A36" s="1" t="s">
        <v>96</v>
      </c>
      <c r="B36" t="s">
        <v>97</v>
      </c>
    </row>
    <row r="37" spans="1:3">
      <c r="A37" s="1" t="s">
        <v>98</v>
      </c>
      <c r="B37" t="s">
        <v>99</v>
      </c>
      <c r="C37" t="s">
        <v>31</v>
      </c>
    </row>
    <row r="38" spans="1:3">
      <c r="A38" s="1" t="s">
        <v>100</v>
      </c>
      <c r="B38" t="s">
        <v>101</v>
      </c>
    </row>
    <row r="39" spans="1:3">
      <c r="A39" s="1" t="s">
        <v>102</v>
      </c>
      <c r="B39" s="325" t="s">
        <v>103</v>
      </c>
    </row>
    <row r="40" spans="1:3" ht="75">
      <c r="A40" s="1" t="s">
        <v>104</v>
      </c>
      <c r="B40" s="1" t="s">
        <v>105</v>
      </c>
      <c r="C40" s="1" t="s">
        <v>38</v>
      </c>
    </row>
  </sheetData>
  <sortState xmlns:xlrd2="http://schemas.microsoft.com/office/spreadsheetml/2017/richdata2" ref="A2:A40">
    <sortCondition ref="A2:A40"/>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AEED7-277E-4A7F-A402-CA16B9183BA1}">
  <sheetPr codeName="Sheet4"/>
  <dimension ref="A1:N921"/>
  <sheetViews>
    <sheetView topLeftCell="A5" zoomScale="130" zoomScaleNormal="130" workbookViewId="0">
      <selection activeCell="A14" sqref="A14:XFD14"/>
    </sheetView>
  </sheetViews>
  <sheetFormatPr defaultColWidth="8.7109375" defaultRowHeight="15"/>
  <cols>
    <col min="1" max="1" width="15" customWidth="1"/>
    <col min="2" max="2" width="32.42578125" customWidth="1"/>
    <col min="3" max="3" width="9.42578125" style="72" customWidth="1"/>
    <col min="4" max="4" width="15" style="71" customWidth="1"/>
    <col min="5" max="5" width="10.7109375" style="71" customWidth="1"/>
    <col min="6" max="6" width="17.7109375" style="1" customWidth="1"/>
    <col min="7" max="7" width="33.140625" style="1" customWidth="1"/>
    <col min="8" max="8" width="16.7109375" style="1" customWidth="1"/>
    <col min="9" max="10" width="11.42578125" style="71" customWidth="1"/>
    <col min="11" max="11" width="28.28515625" style="1" customWidth="1"/>
    <col min="12" max="12" width="38" style="1" customWidth="1"/>
    <col min="13" max="13" width="18" style="87" customWidth="1"/>
    <col min="14" max="14" width="14.28515625" customWidth="1"/>
  </cols>
  <sheetData>
    <row r="1" spans="1:14" ht="25.35" customHeight="1">
      <c r="A1" s="38" t="s">
        <v>106</v>
      </c>
      <c r="B1" s="1272" t="s">
        <v>107</v>
      </c>
      <c r="C1" s="1272"/>
    </row>
    <row r="2" spans="1:14" ht="25.35" customHeight="1">
      <c r="B2" s="1272"/>
      <c r="C2" s="1272"/>
    </row>
    <row r="3" spans="1:14" ht="25.35" customHeight="1">
      <c r="B3" s="1272"/>
      <c r="C3" s="1272"/>
      <c r="D3" s="1279" t="s">
        <v>108</v>
      </c>
      <c r="E3" s="1279"/>
      <c r="F3" s="1279"/>
      <c r="G3" s="1">
        <f>IF(B7&lt;&gt;"",COUNTA(D7:D64003),0)</f>
        <v>0</v>
      </c>
    </row>
    <row r="4" spans="1:14">
      <c r="B4" s="71"/>
      <c r="D4" s="507"/>
      <c r="E4" s="507"/>
      <c r="F4" s="507"/>
    </row>
    <row r="5" spans="1:14" s="39" customFormat="1" ht="21">
      <c r="A5" s="1277" t="s">
        <v>109</v>
      </c>
      <c r="B5" s="1278"/>
      <c r="C5" s="73"/>
      <c r="D5" s="1280" t="s">
        <v>110</v>
      </c>
      <c r="E5" s="1280"/>
      <c r="F5" s="1280"/>
      <c r="G5" s="1280"/>
      <c r="H5" s="1280"/>
      <c r="I5" s="1280"/>
      <c r="J5" s="1280"/>
      <c r="K5" s="1280"/>
      <c r="L5" s="1280"/>
      <c r="M5" s="1280"/>
      <c r="N5" s="1280"/>
    </row>
    <row r="6" spans="1:14" s="39" customFormat="1" ht="49.7" customHeight="1">
      <c r="A6" s="75" t="s">
        <v>111</v>
      </c>
      <c r="B6" s="79" t="s">
        <v>112</v>
      </c>
      <c r="C6" s="2" t="s">
        <v>113</v>
      </c>
      <c r="D6" s="507" t="s">
        <v>114</v>
      </c>
      <c r="E6" s="507" t="s">
        <v>115</v>
      </c>
      <c r="F6" s="507" t="s">
        <v>112</v>
      </c>
      <c r="G6" s="507" t="s">
        <v>116</v>
      </c>
      <c r="H6" s="507" t="s">
        <v>117</v>
      </c>
      <c r="I6" s="507" t="s">
        <v>118</v>
      </c>
      <c r="J6" s="507" t="s">
        <v>119</v>
      </c>
      <c r="K6" s="507" t="s">
        <v>120</v>
      </c>
      <c r="L6" s="507" t="s">
        <v>121</v>
      </c>
      <c r="M6" s="88" t="s">
        <v>122</v>
      </c>
      <c r="N6" s="507" t="s">
        <v>123</v>
      </c>
    </row>
    <row r="7" spans="1:14" ht="45.95" customHeight="1">
      <c r="A7" s="80" t="str">
        <f>IF(B6&lt;&gt;"",B6,"")</f>
        <v>Company</v>
      </c>
      <c r="B7" s="79"/>
      <c r="C7" s="71" t="str" cm="1">
        <f t="array" ref="C7">IF($B$6="Company",IF($B$7&lt;&gt;"",_xlfn._xlws.FILTER(Append2[ID],ISNUMBER(SEARCH($B$7,Append2[Company])),"No result"),""),IF($B$6="Product",IF($B$7&lt;&gt;"",_xlfn._xlws.FILTER(Append2[ID],ISNUMBER(SEARCH($B$7,Append2[Product])),"No result"),""), IF($B$6="State",IF($B$7&lt;&gt;"",_xlfn._xlws.FILTER(Append2[ID],ISNUMBER(SEARCH($B$7,Append2[Facility State or Province])),"No result"),""))))</f>
        <v/>
      </c>
      <c r="D7" s="71" t="str" cm="1">
        <f t="array" ref="D7">IF($B$6="Company", IF($B$7&lt;&gt;"",_xlfn._xlws.FILTER(Append2[Status],ISNUMBER(SEARCH($B$7,Append2[Company])),"No result"),""),IF($B$6="Product", IF($B$7&lt;&gt;"",_xlfn._xlws.FILTER(Append2[Status],ISNUMBER(SEARCH($B$7,Append2[Product])),"No result"),""), IF($B$6="State", IF($B$7&lt;&gt;"",_xlfn._xlws.FILTER(Append2[Status],ISNUMBER(SEARCH($B$7,Append2[Facility State or Province])),"No result"),""))))</f>
        <v/>
      </c>
      <c r="E7" s="71" t="str" cm="1">
        <f t="array" ref="E7">IF($B$6="Company", IF($B$7&lt;&gt;"",_xlfn._xlws.FILTER(Append2[NAATBatt Member],ISNUMBER(SEARCH($B$7,Append2[Company])),"No result"),""),IF($B$6="Product", IF($B$7&lt;&gt;"",_xlfn._xlws.FILTER(Append2[NAATBatt Member],ISNUMBER(SEARCH($B$7,Append2[Product])),"No result"),""), IF($B$6="State", IF($B$7&lt;&gt;"",_xlfn._xlws.FILTER(Append2[NAATBatt Member],ISNUMBER(SEARCH($B$7,Append2[Facility State or Province])),"No result"),""))))</f>
        <v/>
      </c>
      <c r="F7" s="1" t="str" cm="1">
        <f t="array" ref="F7">IF($B$6="Company", IF($B$7&lt;&gt;"",_xlfn._xlws.FILTER(Append2[Company],ISNUMBER(SEARCH($B$7,Append2[Company])),"No result"),""),IF($B$6="Product", IF($B$7&lt;&gt;"",_xlfn._xlws.FILTER(Append2[Company],ISNUMBER(SEARCH($B$7,Append2[Product])),"No result"),""),IF($B$6="State", IF($B$7&lt;&gt;"",_xlfn._xlws.FILTER(Append2[Company],ISNUMBER(SEARCH($B$7,Append2[Facility State or Province])),"No result"),""))))</f>
        <v/>
      </c>
      <c r="G7" s="1" t="str" cm="1">
        <f t="array" ref="G7">IF($B$6="Company",IF(IF($B$7&lt;&gt;"",_xlfn._xlws.FILTER(Append2[Facility Name],ISNUMBER(SEARCH($B$7,Append2[Company])),"No result"),"")=0,"",IF($B$7&lt;&gt;"",_xlfn._xlws.FILTER(Append2[Facility Name],ISNUMBER(SEARCH($B$7,Append2[Company])),"No result"),"")),IF($B$6="Product",IF(IF($B$7&lt;&gt;"",_xlfn._xlws.FILTER(Append2[Facility Name],ISNUMBER(SEARCH($B$7,Append2[Product])),"No result"),"")=0,"",IF($B$7&lt;&gt;"",_xlfn._xlws.FILTER(Append2[Facility Name],ISNUMBER(SEARCH($B$7,Append2[Product])),"No result"),"")),IF($B$6="State",IF(IF($B$7&lt;&gt;"",_xlfn._xlws.FILTER(Append2[Facility Name],ISNUMBER(SEARCH($B$7,Append2[Facility State or Province])),"No result"),"")=0,"",IF($B$7&lt;&gt;"",_xlfn._xlws.FILTER(Append2[Facility Name],ISNUMBER(SEARCH($B$7,Append2[Facility State or Province])),"No result"),"")))))</f>
        <v/>
      </c>
      <c r="H7" s="1" t="str" cm="1">
        <f t="array" ref="H7">IF($B$6="Company",IF($B$7&lt;&gt;"",_xlfn._xlws.FILTER(Append2[Facility City],ISNUMBER(SEARCH($B$7,Append2[Company])),"No result"),""),IF($B$6="Product",IF($B$7&lt;&gt;"",_xlfn._xlws.FILTER(Append2[Facility City],ISNUMBER(SEARCH($B$7,Append2[Product])),"No result"),""),IF($B$6="State",IF($B$7&lt;&gt;"",_xlfn._xlws.FILTER(Append2[Facility City],ISNUMBER(SEARCH($B$7,Append2[Facility State or Province])),"No result"),""))))</f>
        <v/>
      </c>
      <c r="I7" s="71" t="str" cm="1">
        <f t="array" ref="I7">IF($B$6="Company",IF($B$7&lt;&gt;"",_xlfn._xlws.FILTER(Append2[Facility State or Province],ISNUMBER(SEARCH($B$7,Append2[Company])),"No result"),""),IF($B$6="Product",IF($B$7&lt;&gt;"",_xlfn._xlws.FILTER(Append2[Facility State or Province],ISNUMBER(SEARCH($B$7,Append2[Product])),"No result"),""),IF($B$6="State",IF($B$7&lt;&gt;"",_xlfn._xlws.FILTER(Append2[Facility State or Province],ISNUMBER(SEARCH($B$7,Append2[Facility State or Province])),"No result"),""))))</f>
        <v/>
      </c>
      <c r="J7" s="71" t="str" cm="1">
        <f t="array" ref="J7">IF($B$6="Company",IF($B$7&lt;&gt;"",_xlfn._xlws.FILTER(Append2[Facility Country],ISNUMBER(SEARCH($B$7,Append2[Company])),"No result"),""),IF($B$6="Product",IF($B$7&lt;&gt;"",_xlfn._xlws.FILTER(Append2[Facility Country],ISNUMBER(SEARCH($B$7,Append2[Product])),"No result"),""),IF($B$6="State",IF($B$7&lt;&gt;"",_xlfn._xlws.FILTER(Append2[Facility Country],ISNUMBER(SEARCH($B$7,Append2[Facility State or Province])),"No result"),""))))</f>
        <v/>
      </c>
      <c r="K7" s="1" t="str" cm="1">
        <f t="array" ref="K7">IF($B$6="Company",IF($B$7&lt;&gt;"",_xlfn._xlws.FILTER(Append2[Product/Facility Type],ISNUMBER(SEARCH($B$7,Append2[Company])),"No result"),""),IF($B$6="Product",IF($B$7&lt;&gt;"",_xlfn._xlws.FILTER(Append2[Product/Facility Type],ISNUMBER(SEARCH($B$7,Append2[Product/Facility Type])),"No result"),""),IF($B$6="State",IF($B$7&lt;&gt;"",_xlfn._xlws.FILTER(Append2[Product/Facility Type],ISNUMBER(SEARCH($B$7,Append2[Facility State or Province])),"No result"),""))))</f>
        <v/>
      </c>
      <c r="L7" s="1" t="str" cm="1">
        <f t="array" ref="L7">IF($B$6="Company",IF($B$7&lt;&gt;"",_xlfn._xlws.FILTER(Append2[Product],ISNUMBER(SEARCH($B$7,Append2[Company])),"No result"),""),IF($B$6="Product",IF($B$7&lt;&gt;"",_xlfn._xlws.FILTER(Append2[Product],ISNUMBER(SEARCH($B$7,Append2[Product])),"No result"),""),IF($B$6="State",IF($B$7&lt;&gt;"",_xlfn._xlws.FILTER(Append2[Product],ISNUMBER(SEARCH($B$7,Append2[Facility State or Province])),"No result"),""))))</f>
        <v/>
      </c>
      <c r="M7" s="89" t="str" cm="1">
        <f t="array" ref="M7">IF($B$6="Company",IF($B$7&lt;&gt;"",_xlfn._xlws.FILTER(Append2[Production Capacity],ISNUMBER(SEARCH($B$7,Append2[Company])),"No result"),""),IF($B$6="Product",IF($B$7&lt;&gt;"",_xlfn._xlws.FILTER(Append2[Production Capacity],ISNUMBER(SEARCH($B$7,Append2[Product])),"No result"),""),IF($B$6="State",IF($B$7&lt;&gt;"",_xlfn._xlws.FILTER(Append2[Production Capacity],ISNUMBER(SEARCH($B$7,Append2[Facility State or Province])),"No result"),""))))</f>
        <v/>
      </c>
      <c r="N7" s="1" t="str" cm="1">
        <f t="array" ref="N7">IF($B$6="Company",IF($B$7&lt;&gt;"",_xlfn._xlws.FILTER(Append2[Production Units],ISNUMBER(SEARCH($B$7,Append2[Company])),"No result"),""),IF($B$6="Product",IF($B$7&lt;&gt;"",_xlfn._xlws.FILTER(Append2[Production Units],ISNUMBER(SEARCH($B$7,Append2[Product])),"No result"),""),IF($B$6="State",IF($B$7&lt;&gt;"",_xlfn._xlws.FILTER(Append2[Production Units],ISNUMBER(SEARCH($B$7,Append2[Facility State or Province])),"No result"),""))))</f>
        <v/>
      </c>
    </row>
    <row r="8" spans="1:14" ht="33" customHeight="1">
      <c r="A8" s="1275" t="s">
        <v>124</v>
      </c>
      <c r="B8" s="1273" t="s">
        <v>125</v>
      </c>
      <c r="C8" s="71"/>
      <c r="M8" s="89"/>
      <c r="N8" s="1"/>
    </row>
    <row r="9" spans="1:14" ht="33" customHeight="1">
      <c r="A9" s="1276"/>
      <c r="B9" s="1274"/>
      <c r="C9" s="71"/>
      <c r="M9" s="89"/>
      <c r="N9" s="1"/>
    </row>
    <row r="10" spans="1:14" ht="33" customHeight="1">
      <c r="B10" s="83" t="s">
        <v>126</v>
      </c>
      <c r="C10" s="71"/>
      <c r="M10" s="89"/>
      <c r="N10" s="1"/>
    </row>
    <row r="11" spans="1:14" ht="33" customHeight="1">
      <c r="A11" s="1"/>
      <c r="B11" s="415" t="s">
        <v>127</v>
      </c>
      <c r="C11" s="71"/>
      <c r="M11" s="89"/>
      <c r="N11" s="1"/>
    </row>
    <row r="12" spans="1:14" ht="33" customHeight="1">
      <c r="A12" s="1"/>
      <c r="B12" s="416" t="s">
        <v>128</v>
      </c>
      <c r="C12" s="71"/>
      <c r="M12" s="89"/>
      <c r="N12" s="1"/>
    </row>
    <row r="13" spans="1:14" ht="33" customHeight="1">
      <c r="B13" s="82" t="s">
        <v>8326</v>
      </c>
      <c r="C13" s="71"/>
      <c r="M13" s="89"/>
      <c r="N13" s="1"/>
    </row>
    <row r="14" spans="1:14" ht="33" customHeight="1">
      <c r="A14" s="1"/>
      <c r="B14" s="81" t="s">
        <v>129</v>
      </c>
      <c r="C14" s="71"/>
      <c r="M14" s="89"/>
      <c r="N14" s="1"/>
    </row>
    <row r="15" spans="1:14" ht="33" customHeight="1">
      <c r="A15" s="1"/>
      <c r="B15" s="1"/>
      <c r="C15" s="71"/>
      <c r="M15" s="89"/>
      <c r="N15" s="1"/>
    </row>
    <row r="16" spans="1:14" ht="33" customHeight="1">
      <c r="A16" s="1"/>
      <c r="B16" s="1"/>
      <c r="C16" s="71"/>
      <c r="M16" s="89"/>
      <c r="N16" s="1"/>
    </row>
    <row r="17" spans="1:14" ht="33" customHeight="1">
      <c r="A17" s="1"/>
      <c r="B17" s="1"/>
      <c r="C17" s="71"/>
      <c r="M17" s="89"/>
      <c r="N17" s="1"/>
    </row>
    <row r="18" spans="1:14" ht="33" customHeight="1">
      <c r="A18" s="1"/>
      <c r="B18" s="1"/>
      <c r="C18" s="71"/>
      <c r="M18" s="89"/>
      <c r="N18" s="1"/>
    </row>
    <row r="19" spans="1:14" ht="33" customHeight="1">
      <c r="A19" s="1"/>
      <c r="B19" s="1"/>
      <c r="C19" s="71"/>
      <c r="M19" s="89"/>
      <c r="N19" s="1"/>
    </row>
    <row r="20" spans="1:14" ht="33" customHeight="1">
      <c r="A20" s="1"/>
      <c r="B20" s="1"/>
      <c r="C20" s="71"/>
      <c r="M20" s="89"/>
      <c r="N20" s="1"/>
    </row>
    <row r="21" spans="1:14" ht="53.25" customHeight="1">
      <c r="A21" s="1"/>
      <c r="B21" s="1"/>
      <c r="C21" s="71"/>
      <c r="M21" s="89"/>
      <c r="N21" s="1"/>
    </row>
    <row r="22" spans="1:14" ht="33" customHeight="1">
      <c r="A22" s="1"/>
      <c r="B22" s="1"/>
      <c r="C22" s="71"/>
      <c r="M22" s="89"/>
      <c r="N22" s="1"/>
    </row>
    <row r="23" spans="1:14" ht="33" customHeight="1">
      <c r="A23" s="1"/>
      <c r="B23" s="1"/>
      <c r="C23" s="71"/>
      <c r="M23" s="89"/>
      <c r="N23" s="1"/>
    </row>
    <row r="24" spans="1:14" ht="33" customHeight="1">
      <c r="A24" s="1"/>
      <c r="B24" s="1"/>
      <c r="C24" s="71"/>
      <c r="M24" s="89"/>
      <c r="N24" s="1"/>
    </row>
    <row r="25" spans="1:14" ht="33" customHeight="1">
      <c r="A25" s="1"/>
      <c r="B25" s="1"/>
      <c r="C25" s="71"/>
      <c r="M25" s="89"/>
      <c r="N25" s="1"/>
    </row>
    <row r="26" spans="1:14" ht="33" customHeight="1">
      <c r="A26" s="1"/>
      <c r="B26" s="1"/>
      <c r="C26" s="71"/>
      <c r="M26" s="89"/>
      <c r="N26" s="1"/>
    </row>
    <row r="27" spans="1:14" ht="33" customHeight="1">
      <c r="A27" s="1"/>
      <c r="B27" s="1"/>
      <c r="C27" s="71"/>
      <c r="M27" s="89"/>
      <c r="N27" s="1"/>
    </row>
    <row r="28" spans="1:14" ht="33" customHeight="1">
      <c r="A28" s="1"/>
      <c r="B28" s="1"/>
      <c r="C28" s="71"/>
      <c r="M28" s="89"/>
      <c r="N28" s="1"/>
    </row>
    <row r="29" spans="1:14" ht="33" customHeight="1">
      <c r="A29" s="1"/>
      <c r="B29" s="1"/>
      <c r="C29" s="71"/>
      <c r="M29" s="89"/>
      <c r="N29" s="1"/>
    </row>
    <row r="30" spans="1:14" ht="33" customHeight="1">
      <c r="A30" s="1"/>
      <c r="B30" s="1"/>
      <c r="C30" s="71"/>
      <c r="M30" s="89"/>
      <c r="N30" s="1"/>
    </row>
    <row r="31" spans="1:14" ht="33" customHeight="1">
      <c r="A31" s="1"/>
      <c r="B31" s="1"/>
      <c r="C31" s="71"/>
      <c r="M31" s="89"/>
      <c r="N31" s="1"/>
    </row>
    <row r="32" spans="1:14" ht="33" customHeight="1">
      <c r="A32" s="1"/>
      <c r="B32" s="1"/>
      <c r="C32" s="71"/>
      <c r="M32" s="89"/>
      <c r="N32" s="1"/>
    </row>
    <row r="33" spans="1:14" ht="33" customHeight="1">
      <c r="A33" s="1"/>
      <c r="B33" s="1"/>
      <c r="C33" s="71"/>
      <c r="M33" s="89"/>
      <c r="N33" s="1"/>
    </row>
    <row r="34" spans="1:14" ht="33" customHeight="1">
      <c r="A34" s="1"/>
      <c r="B34" s="1"/>
      <c r="C34" s="71"/>
      <c r="M34" s="89"/>
      <c r="N34" s="1"/>
    </row>
    <row r="35" spans="1:14" ht="33" customHeight="1">
      <c r="A35" s="1"/>
      <c r="B35" s="1"/>
      <c r="C35" s="71"/>
      <c r="M35" s="89"/>
      <c r="N35" s="1"/>
    </row>
    <row r="36" spans="1:14" ht="33" customHeight="1">
      <c r="A36" s="1"/>
      <c r="B36" s="1"/>
      <c r="C36" s="71"/>
      <c r="M36" s="89"/>
      <c r="N36" s="1"/>
    </row>
    <row r="37" spans="1:14" ht="33" customHeight="1">
      <c r="A37" s="1"/>
      <c r="B37" s="1"/>
      <c r="C37" s="71"/>
      <c r="M37" s="89"/>
      <c r="N37" s="1"/>
    </row>
    <row r="38" spans="1:14" ht="33" customHeight="1">
      <c r="A38" s="1"/>
      <c r="B38" s="1"/>
      <c r="C38" s="71"/>
      <c r="M38" s="89"/>
      <c r="N38" s="1"/>
    </row>
    <row r="39" spans="1:14" ht="33" customHeight="1">
      <c r="A39" s="1"/>
      <c r="B39" s="1"/>
      <c r="C39" s="71"/>
      <c r="M39" s="89"/>
      <c r="N39" s="1"/>
    </row>
    <row r="40" spans="1:14" ht="33" customHeight="1">
      <c r="A40" s="1"/>
      <c r="B40" s="1"/>
      <c r="C40" s="71"/>
      <c r="M40" s="89"/>
      <c r="N40" s="1"/>
    </row>
    <row r="41" spans="1:14" ht="33" customHeight="1">
      <c r="A41" s="1"/>
      <c r="B41" s="1"/>
      <c r="C41" s="71"/>
      <c r="M41" s="89"/>
      <c r="N41" s="1"/>
    </row>
    <row r="42" spans="1:14" ht="33" customHeight="1">
      <c r="A42" s="1"/>
      <c r="B42" s="1"/>
      <c r="C42" s="71"/>
      <c r="M42" s="89"/>
      <c r="N42" s="1"/>
    </row>
    <row r="43" spans="1:14" ht="33" customHeight="1">
      <c r="A43" s="1"/>
      <c r="B43" s="1"/>
      <c r="C43" s="71"/>
      <c r="M43" s="89"/>
      <c r="N43" s="1"/>
    </row>
    <row r="44" spans="1:14" ht="33" customHeight="1">
      <c r="A44" s="1"/>
      <c r="B44" s="1"/>
      <c r="C44" s="71"/>
      <c r="M44" s="89"/>
      <c r="N44" s="1"/>
    </row>
    <row r="45" spans="1:14" ht="33" customHeight="1">
      <c r="A45" s="1"/>
      <c r="B45" s="1"/>
      <c r="C45" s="71"/>
      <c r="M45" s="89"/>
      <c r="N45" s="1"/>
    </row>
    <row r="46" spans="1:14" ht="33" customHeight="1">
      <c r="A46" s="1"/>
      <c r="B46" s="1"/>
      <c r="C46" s="71"/>
      <c r="M46" s="89"/>
      <c r="N46" s="1"/>
    </row>
    <row r="47" spans="1:14" ht="33" customHeight="1">
      <c r="A47" s="1"/>
      <c r="B47" s="1"/>
      <c r="C47" s="71"/>
      <c r="M47" s="89"/>
      <c r="N47" s="1"/>
    </row>
    <row r="48" spans="1:14" ht="33" customHeight="1">
      <c r="A48" s="1"/>
      <c r="B48" s="1"/>
      <c r="C48" s="71"/>
      <c r="M48" s="89"/>
      <c r="N48" s="1"/>
    </row>
    <row r="49" spans="1:14" ht="33" customHeight="1">
      <c r="A49" s="1"/>
      <c r="B49" s="1"/>
      <c r="C49" s="71"/>
      <c r="M49" s="89"/>
      <c r="N49" s="1"/>
    </row>
    <row r="50" spans="1:14" ht="33" customHeight="1">
      <c r="A50" s="1"/>
      <c r="B50" s="1"/>
      <c r="C50" s="71"/>
      <c r="M50" s="89"/>
      <c r="N50" s="1"/>
    </row>
    <row r="51" spans="1:14" ht="33" customHeight="1">
      <c r="A51" s="1"/>
      <c r="B51" s="1"/>
      <c r="C51" s="71"/>
      <c r="M51" s="89"/>
      <c r="N51" s="1"/>
    </row>
    <row r="52" spans="1:14" ht="33" customHeight="1">
      <c r="A52" s="1"/>
      <c r="B52" s="1"/>
      <c r="C52" s="71"/>
      <c r="M52" s="89"/>
      <c r="N52" s="1"/>
    </row>
    <row r="53" spans="1:14" ht="33" customHeight="1">
      <c r="A53" s="1"/>
      <c r="B53" s="1"/>
      <c r="C53" s="71"/>
      <c r="M53" s="89"/>
      <c r="N53" s="1"/>
    </row>
    <row r="54" spans="1:14" ht="33" customHeight="1">
      <c r="A54" s="1"/>
      <c r="B54" s="1"/>
      <c r="C54" s="71"/>
      <c r="M54" s="89"/>
      <c r="N54" s="1"/>
    </row>
    <row r="55" spans="1:14" ht="33" customHeight="1">
      <c r="A55" s="1"/>
      <c r="B55" s="1"/>
      <c r="C55" s="71"/>
      <c r="M55" s="89"/>
      <c r="N55" s="1"/>
    </row>
    <row r="56" spans="1:14" ht="33" customHeight="1">
      <c r="A56" s="1"/>
      <c r="B56" s="1"/>
      <c r="C56" s="71"/>
      <c r="M56" s="89"/>
      <c r="N56" s="1"/>
    </row>
    <row r="57" spans="1:14" ht="33" customHeight="1">
      <c r="A57" s="1"/>
      <c r="B57" s="1"/>
      <c r="C57" s="71"/>
      <c r="M57" s="89"/>
      <c r="N57" s="1"/>
    </row>
    <row r="58" spans="1:14" ht="33" customHeight="1">
      <c r="A58" s="1"/>
      <c r="B58" s="1"/>
      <c r="C58" s="71"/>
      <c r="M58" s="89"/>
      <c r="N58" s="1"/>
    </row>
    <row r="59" spans="1:14" ht="33" customHeight="1">
      <c r="A59" s="1"/>
      <c r="B59" s="1"/>
      <c r="C59" s="71"/>
      <c r="M59" s="89"/>
      <c r="N59" s="1"/>
    </row>
    <row r="60" spans="1:14" ht="33" customHeight="1">
      <c r="A60" s="1"/>
      <c r="B60" s="1"/>
      <c r="C60" s="71"/>
      <c r="M60" s="89"/>
      <c r="N60" s="1"/>
    </row>
    <row r="61" spans="1:14" ht="33" customHeight="1">
      <c r="A61" s="1"/>
      <c r="B61" s="1"/>
      <c r="C61" s="71"/>
      <c r="M61" s="89"/>
      <c r="N61" s="1"/>
    </row>
    <row r="62" spans="1:14" ht="33" customHeight="1">
      <c r="A62" s="1"/>
      <c r="B62" s="1"/>
      <c r="C62" s="71"/>
      <c r="M62" s="89"/>
      <c r="N62" s="1"/>
    </row>
    <row r="63" spans="1:14" ht="33" customHeight="1">
      <c r="A63" s="1"/>
      <c r="B63" s="1"/>
      <c r="C63" s="71"/>
      <c r="M63" s="89"/>
      <c r="N63" s="1"/>
    </row>
    <row r="64" spans="1:14" ht="33" customHeight="1">
      <c r="A64" s="1"/>
      <c r="B64" s="1"/>
      <c r="C64" s="71"/>
      <c r="M64" s="89"/>
      <c r="N64" s="1"/>
    </row>
    <row r="65" spans="1:14" ht="33" customHeight="1">
      <c r="A65" s="1"/>
      <c r="B65" s="1"/>
      <c r="C65" s="71"/>
      <c r="M65" s="89"/>
      <c r="N65" s="1"/>
    </row>
    <row r="66" spans="1:14" ht="33" customHeight="1">
      <c r="A66" s="1"/>
      <c r="B66" s="1"/>
      <c r="C66" s="71"/>
      <c r="M66" s="89"/>
      <c r="N66" s="1"/>
    </row>
    <row r="67" spans="1:14" ht="33" customHeight="1">
      <c r="A67" s="1"/>
      <c r="B67" s="1"/>
      <c r="C67" s="71"/>
      <c r="M67" s="89"/>
      <c r="N67" s="1"/>
    </row>
    <row r="68" spans="1:14" ht="33" customHeight="1">
      <c r="A68" s="1"/>
      <c r="B68" s="1"/>
      <c r="C68" s="71"/>
      <c r="M68" s="89"/>
      <c r="N68" s="1"/>
    </row>
    <row r="69" spans="1:14" ht="33" customHeight="1">
      <c r="A69" s="1"/>
      <c r="B69" s="1"/>
      <c r="C69" s="71"/>
      <c r="M69" s="89"/>
      <c r="N69" s="1"/>
    </row>
    <row r="70" spans="1:14" ht="33" customHeight="1">
      <c r="A70" s="1"/>
      <c r="B70" s="1"/>
      <c r="C70" s="71"/>
      <c r="M70" s="89"/>
      <c r="N70" s="1"/>
    </row>
    <row r="71" spans="1:14" ht="33" customHeight="1">
      <c r="A71" s="1"/>
      <c r="B71" s="1"/>
      <c r="C71" s="71"/>
      <c r="M71" s="89"/>
      <c r="N71" s="1"/>
    </row>
    <row r="72" spans="1:14" ht="33" customHeight="1">
      <c r="A72" s="1"/>
      <c r="B72" s="1"/>
      <c r="C72" s="71"/>
      <c r="M72" s="89"/>
      <c r="N72" s="1"/>
    </row>
    <row r="73" spans="1:14" ht="33" customHeight="1">
      <c r="A73" s="1"/>
      <c r="B73" s="1"/>
      <c r="C73" s="71"/>
      <c r="M73" s="89"/>
      <c r="N73" s="1"/>
    </row>
    <row r="74" spans="1:14" ht="33" customHeight="1">
      <c r="A74" s="1"/>
      <c r="B74" s="1"/>
      <c r="C74" s="71"/>
      <c r="M74" s="89"/>
      <c r="N74" s="1"/>
    </row>
    <row r="75" spans="1:14" ht="33" customHeight="1">
      <c r="A75" s="1"/>
      <c r="B75" s="1"/>
      <c r="C75" s="71"/>
      <c r="M75" s="89"/>
      <c r="N75" s="1"/>
    </row>
    <row r="76" spans="1:14" ht="33" customHeight="1">
      <c r="A76" s="1"/>
      <c r="B76" s="1"/>
      <c r="C76" s="71"/>
      <c r="M76" s="89"/>
      <c r="N76" s="1"/>
    </row>
    <row r="77" spans="1:14" ht="33" customHeight="1">
      <c r="A77" s="1"/>
      <c r="B77" s="1"/>
      <c r="C77" s="71"/>
      <c r="M77" s="89"/>
      <c r="N77" s="1"/>
    </row>
    <row r="78" spans="1:14" ht="33" customHeight="1">
      <c r="A78" s="1"/>
      <c r="B78" s="1"/>
      <c r="C78" s="71"/>
      <c r="M78" s="89"/>
      <c r="N78" s="1"/>
    </row>
    <row r="79" spans="1:14" ht="33" customHeight="1">
      <c r="A79" s="1"/>
      <c r="B79" s="1"/>
      <c r="C79" s="71"/>
      <c r="M79" s="89"/>
      <c r="N79" s="1"/>
    </row>
    <row r="80" spans="1:14" ht="33" customHeight="1">
      <c r="A80" s="1"/>
      <c r="B80" s="1"/>
      <c r="C80" s="71"/>
      <c r="M80" s="89"/>
      <c r="N80" s="1"/>
    </row>
    <row r="81" spans="1:14" ht="33" customHeight="1">
      <c r="A81" s="1"/>
      <c r="B81" s="1"/>
      <c r="C81" s="71"/>
      <c r="M81" s="89"/>
      <c r="N81" s="1"/>
    </row>
    <row r="82" spans="1:14" ht="33" customHeight="1">
      <c r="A82" s="1"/>
      <c r="B82" s="1"/>
      <c r="C82" s="71"/>
      <c r="M82" s="89"/>
      <c r="N82" s="1"/>
    </row>
    <row r="83" spans="1:14" ht="33" customHeight="1">
      <c r="A83" s="1"/>
      <c r="B83" s="1"/>
      <c r="C83" s="71"/>
      <c r="M83" s="89"/>
      <c r="N83" s="1"/>
    </row>
    <row r="84" spans="1:14" ht="33" customHeight="1">
      <c r="A84" s="1"/>
      <c r="B84" s="1"/>
      <c r="C84" s="71"/>
      <c r="M84" s="89"/>
      <c r="N84" s="1"/>
    </row>
    <row r="85" spans="1:14" ht="33" customHeight="1">
      <c r="A85" s="1"/>
      <c r="B85" s="1"/>
      <c r="C85" s="71"/>
      <c r="M85" s="89"/>
      <c r="N85" s="1"/>
    </row>
    <row r="86" spans="1:14" ht="33" customHeight="1">
      <c r="A86" s="1"/>
      <c r="B86" s="1"/>
      <c r="C86" s="71"/>
      <c r="M86" s="89"/>
      <c r="N86" s="1"/>
    </row>
    <row r="87" spans="1:14" ht="33" customHeight="1">
      <c r="A87" s="1"/>
      <c r="B87" s="1"/>
      <c r="C87" s="71"/>
      <c r="M87" s="89"/>
      <c r="N87" s="1"/>
    </row>
    <row r="88" spans="1:14" ht="33" customHeight="1">
      <c r="A88" s="1"/>
      <c r="B88" s="1"/>
      <c r="C88" s="71"/>
      <c r="M88" s="89"/>
      <c r="N88" s="1"/>
    </row>
    <row r="89" spans="1:14" ht="33" customHeight="1">
      <c r="A89" s="1"/>
      <c r="B89" s="1"/>
      <c r="C89" s="71"/>
      <c r="M89" s="89"/>
      <c r="N89" s="1"/>
    </row>
    <row r="90" spans="1:14" ht="33" customHeight="1">
      <c r="A90" s="1"/>
      <c r="B90" s="1"/>
      <c r="C90" s="71"/>
      <c r="M90" s="89"/>
      <c r="N90" s="1"/>
    </row>
    <row r="91" spans="1:14" ht="33" customHeight="1">
      <c r="A91" s="1"/>
      <c r="B91" s="1"/>
      <c r="C91" s="71"/>
      <c r="M91" s="89"/>
      <c r="N91" s="1"/>
    </row>
    <row r="92" spans="1:14" ht="33" customHeight="1">
      <c r="A92" s="1"/>
      <c r="B92" s="1"/>
      <c r="C92" s="71"/>
      <c r="M92" s="89"/>
      <c r="N92" s="1"/>
    </row>
    <row r="93" spans="1:14" ht="33" customHeight="1">
      <c r="A93" s="1"/>
      <c r="B93" s="1"/>
      <c r="C93" s="71"/>
      <c r="M93" s="89"/>
      <c r="N93" s="1"/>
    </row>
    <row r="94" spans="1:14" ht="33" customHeight="1">
      <c r="A94" s="1"/>
      <c r="B94" s="1"/>
      <c r="C94" s="71"/>
      <c r="M94" s="89"/>
      <c r="N94" s="1"/>
    </row>
    <row r="95" spans="1:14" ht="33" customHeight="1">
      <c r="A95" s="1"/>
      <c r="B95" s="1"/>
      <c r="C95" s="71"/>
      <c r="M95" s="89"/>
      <c r="N95" s="1"/>
    </row>
    <row r="96" spans="1:14" ht="33" customHeight="1">
      <c r="A96" s="1"/>
      <c r="B96" s="1"/>
      <c r="C96" s="71"/>
      <c r="M96" s="89"/>
      <c r="N96" s="1"/>
    </row>
    <row r="97" spans="1:14" ht="33" customHeight="1">
      <c r="A97" s="1"/>
      <c r="B97" s="1"/>
      <c r="C97" s="71"/>
      <c r="M97" s="89"/>
      <c r="N97" s="1"/>
    </row>
    <row r="98" spans="1:14" ht="33" customHeight="1">
      <c r="A98" s="1"/>
      <c r="B98" s="1"/>
      <c r="C98" s="71"/>
      <c r="M98" s="89"/>
      <c r="N98" s="1"/>
    </row>
    <row r="99" spans="1:14" ht="33" customHeight="1">
      <c r="A99" s="1"/>
      <c r="B99" s="1"/>
      <c r="C99" s="71"/>
      <c r="M99" s="89"/>
      <c r="N99" s="1"/>
    </row>
    <row r="100" spans="1:14" ht="33" customHeight="1">
      <c r="A100" s="1"/>
      <c r="B100" s="1"/>
      <c r="C100" s="71"/>
      <c r="M100" s="89"/>
      <c r="N100" s="1"/>
    </row>
    <row r="101" spans="1:14" ht="33" customHeight="1">
      <c r="A101" s="1"/>
      <c r="B101" s="1"/>
      <c r="C101" s="71"/>
      <c r="M101" s="89"/>
      <c r="N101" s="1"/>
    </row>
    <row r="102" spans="1:14" ht="33" customHeight="1">
      <c r="A102" s="1"/>
      <c r="B102" s="1"/>
      <c r="C102" s="71"/>
      <c r="M102" s="89"/>
      <c r="N102" s="1"/>
    </row>
    <row r="103" spans="1:14" ht="33" customHeight="1">
      <c r="A103" s="1"/>
      <c r="B103" s="1"/>
      <c r="C103" s="71"/>
      <c r="M103" s="89"/>
      <c r="N103" s="1"/>
    </row>
    <row r="104" spans="1:14" ht="33" customHeight="1">
      <c r="A104" s="1"/>
      <c r="B104" s="1"/>
      <c r="C104" s="71"/>
      <c r="M104" s="89"/>
      <c r="N104" s="1"/>
    </row>
    <row r="105" spans="1:14" ht="33" customHeight="1">
      <c r="A105" s="1"/>
      <c r="B105" s="1"/>
      <c r="C105" s="71"/>
      <c r="M105" s="89"/>
      <c r="N105" s="1"/>
    </row>
    <row r="106" spans="1:14" ht="33" customHeight="1">
      <c r="A106" s="1"/>
      <c r="B106" s="1"/>
      <c r="C106" s="71"/>
      <c r="M106" s="89"/>
      <c r="N106" s="1"/>
    </row>
    <row r="107" spans="1:14" ht="33" customHeight="1">
      <c r="A107" s="1"/>
      <c r="B107" s="1"/>
      <c r="C107" s="71"/>
      <c r="M107" s="89"/>
      <c r="N107" s="1"/>
    </row>
    <row r="108" spans="1:14" ht="33" customHeight="1">
      <c r="A108" s="1"/>
      <c r="B108" s="1"/>
      <c r="C108" s="71"/>
      <c r="M108" s="89"/>
      <c r="N108" s="1"/>
    </row>
    <row r="109" spans="1:14" ht="33" customHeight="1">
      <c r="A109" s="1"/>
      <c r="B109" s="1"/>
      <c r="C109" s="71"/>
      <c r="M109" s="89"/>
      <c r="N109" s="1"/>
    </row>
    <row r="110" spans="1:14" ht="33" customHeight="1">
      <c r="A110" s="1"/>
      <c r="B110" s="1"/>
      <c r="C110" s="71"/>
      <c r="M110" s="89"/>
      <c r="N110" s="1"/>
    </row>
    <row r="111" spans="1:14" ht="33" customHeight="1">
      <c r="A111" s="1"/>
      <c r="B111" s="1"/>
      <c r="C111" s="71"/>
      <c r="M111" s="89"/>
      <c r="N111" s="1"/>
    </row>
    <row r="112" spans="1:14" ht="33" customHeight="1">
      <c r="A112" s="1"/>
      <c r="B112" s="1"/>
      <c r="C112" s="71"/>
      <c r="M112" s="89"/>
      <c r="N112" s="1"/>
    </row>
    <row r="113" spans="1:14" ht="33" customHeight="1">
      <c r="A113" s="1"/>
      <c r="B113" s="1"/>
      <c r="C113" s="71"/>
      <c r="M113" s="89"/>
      <c r="N113" s="1"/>
    </row>
    <row r="114" spans="1:14" ht="33" customHeight="1">
      <c r="A114" s="1"/>
      <c r="B114" s="1"/>
      <c r="C114" s="71"/>
      <c r="M114" s="89"/>
      <c r="N114" s="1"/>
    </row>
    <row r="115" spans="1:14" ht="33" customHeight="1">
      <c r="A115" s="1"/>
      <c r="B115" s="1"/>
      <c r="C115" s="71"/>
      <c r="M115" s="89"/>
      <c r="N115" s="1"/>
    </row>
    <row r="116" spans="1:14" ht="33" customHeight="1">
      <c r="A116" s="1"/>
      <c r="B116" s="1"/>
      <c r="C116" s="71"/>
      <c r="M116" s="89"/>
      <c r="N116" s="1"/>
    </row>
    <row r="117" spans="1:14" ht="33" customHeight="1">
      <c r="A117" s="1"/>
      <c r="B117" s="1"/>
      <c r="C117" s="71"/>
      <c r="M117" s="89"/>
      <c r="N117" s="1"/>
    </row>
    <row r="118" spans="1:14" ht="33" customHeight="1">
      <c r="A118" s="1"/>
      <c r="B118" s="1"/>
      <c r="C118" s="71"/>
      <c r="M118" s="89"/>
      <c r="N118" s="1"/>
    </row>
    <row r="119" spans="1:14" ht="33" customHeight="1">
      <c r="A119" s="1"/>
      <c r="B119" s="1"/>
      <c r="C119" s="71"/>
      <c r="M119" s="89"/>
      <c r="N119" s="1"/>
    </row>
    <row r="120" spans="1:14" ht="33" customHeight="1">
      <c r="A120" s="1"/>
      <c r="B120" s="1"/>
      <c r="C120" s="71"/>
      <c r="M120" s="89"/>
      <c r="N120" s="1"/>
    </row>
    <row r="121" spans="1:14" ht="33" customHeight="1">
      <c r="A121" s="1"/>
      <c r="B121" s="1"/>
      <c r="C121" s="71"/>
      <c r="M121" s="89"/>
      <c r="N121" s="1"/>
    </row>
    <row r="122" spans="1:14" ht="33" customHeight="1">
      <c r="A122" s="1"/>
      <c r="B122" s="1"/>
      <c r="C122" s="71"/>
      <c r="M122" s="89"/>
      <c r="N122" s="1"/>
    </row>
    <row r="123" spans="1:14" ht="33" customHeight="1">
      <c r="A123" s="1"/>
      <c r="B123" s="1"/>
      <c r="C123" s="71"/>
      <c r="M123" s="89"/>
      <c r="N123" s="1"/>
    </row>
    <row r="124" spans="1:14" ht="33" customHeight="1">
      <c r="A124" s="1"/>
      <c r="B124" s="1"/>
      <c r="C124" s="71"/>
      <c r="M124" s="89"/>
      <c r="N124" s="1"/>
    </row>
    <row r="125" spans="1:14" ht="33" customHeight="1">
      <c r="A125" s="1"/>
      <c r="B125" s="1"/>
      <c r="C125" s="71"/>
      <c r="M125" s="89"/>
      <c r="N125" s="1"/>
    </row>
    <row r="126" spans="1:14" ht="33" customHeight="1">
      <c r="A126" s="1"/>
      <c r="B126" s="1"/>
      <c r="C126" s="71"/>
      <c r="M126" s="89"/>
      <c r="N126" s="1"/>
    </row>
    <row r="127" spans="1:14" ht="33" customHeight="1">
      <c r="A127" s="1"/>
      <c r="B127" s="1"/>
      <c r="C127" s="71"/>
      <c r="M127" s="89"/>
      <c r="N127" s="1"/>
    </row>
    <row r="128" spans="1:14" ht="33" customHeight="1">
      <c r="A128" s="1"/>
      <c r="B128" s="1"/>
      <c r="C128" s="71"/>
      <c r="M128" s="89"/>
      <c r="N128" s="1"/>
    </row>
    <row r="129" spans="1:14" ht="33" customHeight="1">
      <c r="A129" s="1"/>
      <c r="B129" s="1"/>
      <c r="C129" s="71"/>
      <c r="M129" s="89"/>
      <c r="N129" s="1"/>
    </row>
    <row r="130" spans="1:14" ht="33" customHeight="1">
      <c r="A130" s="1"/>
      <c r="B130" s="1"/>
      <c r="C130" s="71"/>
      <c r="M130" s="89"/>
      <c r="N130" s="1"/>
    </row>
    <row r="131" spans="1:14" ht="33" customHeight="1">
      <c r="A131" s="1"/>
      <c r="B131" s="1"/>
      <c r="C131" s="71"/>
      <c r="M131" s="89"/>
      <c r="N131" s="1"/>
    </row>
    <row r="132" spans="1:14" ht="33" customHeight="1">
      <c r="A132" s="1"/>
      <c r="B132" s="1"/>
      <c r="C132" s="71"/>
      <c r="M132" s="89"/>
      <c r="N132" s="1"/>
    </row>
    <row r="133" spans="1:14" ht="33" customHeight="1">
      <c r="A133" s="1"/>
      <c r="B133" s="1"/>
      <c r="C133" s="71"/>
      <c r="M133" s="89"/>
      <c r="N133" s="1"/>
    </row>
    <row r="134" spans="1:14" ht="33" customHeight="1">
      <c r="A134" s="1"/>
      <c r="B134" s="1"/>
      <c r="C134" s="71"/>
      <c r="M134" s="89"/>
      <c r="N134" s="1"/>
    </row>
    <row r="135" spans="1:14" ht="33" customHeight="1">
      <c r="A135" s="1"/>
      <c r="B135" s="1"/>
      <c r="C135" s="71"/>
      <c r="M135" s="89"/>
      <c r="N135" s="1"/>
    </row>
    <row r="136" spans="1:14" ht="33" customHeight="1">
      <c r="A136" s="1"/>
      <c r="B136" s="1"/>
      <c r="C136" s="71"/>
      <c r="M136" s="89"/>
      <c r="N136" s="1"/>
    </row>
    <row r="137" spans="1:14" ht="33" customHeight="1">
      <c r="A137" s="1"/>
      <c r="B137" s="1"/>
      <c r="C137" s="71"/>
      <c r="M137" s="89"/>
      <c r="N137" s="1"/>
    </row>
    <row r="138" spans="1:14" ht="33" customHeight="1">
      <c r="A138" s="1"/>
      <c r="B138" s="1"/>
      <c r="C138" s="71"/>
      <c r="M138" s="89"/>
      <c r="N138" s="1"/>
    </row>
    <row r="139" spans="1:14" ht="33" customHeight="1">
      <c r="A139" s="1"/>
      <c r="B139" s="1"/>
      <c r="C139" s="71"/>
      <c r="M139" s="89"/>
      <c r="N139" s="1"/>
    </row>
    <row r="140" spans="1:14" ht="33" customHeight="1">
      <c r="A140" s="1"/>
      <c r="B140" s="1"/>
      <c r="C140" s="71"/>
      <c r="M140" s="89"/>
      <c r="N140" s="1"/>
    </row>
    <row r="141" spans="1:14" ht="33" customHeight="1">
      <c r="A141" s="1"/>
      <c r="B141" s="1"/>
      <c r="C141" s="71"/>
      <c r="M141" s="89"/>
      <c r="N141" s="1"/>
    </row>
    <row r="142" spans="1:14" ht="33" customHeight="1">
      <c r="A142" s="1"/>
      <c r="B142" s="1"/>
      <c r="C142" s="71"/>
      <c r="M142" s="89"/>
      <c r="N142" s="1"/>
    </row>
    <row r="143" spans="1:14" ht="33" customHeight="1">
      <c r="A143" s="1"/>
      <c r="B143" s="1"/>
      <c r="C143" s="71"/>
      <c r="M143" s="89"/>
      <c r="N143" s="1"/>
    </row>
    <row r="144" spans="1:14" ht="33" customHeight="1">
      <c r="A144" s="1"/>
      <c r="B144" s="1"/>
      <c r="C144" s="71"/>
      <c r="M144" s="89"/>
      <c r="N144" s="1"/>
    </row>
    <row r="145" spans="1:14" ht="33" customHeight="1">
      <c r="A145" s="1"/>
      <c r="B145" s="1"/>
      <c r="C145" s="71"/>
      <c r="M145" s="89"/>
      <c r="N145" s="1"/>
    </row>
    <row r="146" spans="1:14" ht="33" customHeight="1">
      <c r="A146" s="1"/>
      <c r="B146" s="1"/>
      <c r="C146" s="71"/>
      <c r="M146" s="89"/>
      <c r="N146" s="1"/>
    </row>
    <row r="147" spans="1:14" ht="33" customHeight="1">
      <c r="A147" s="1"/>
      <c r="B147" s="1"/>
      <c r="C147" s="71"/>
      <c r="M147" s="89"/>
      <c r="N147" s="1"/>
    </row>
    <row r="148" spans="1:14" ht="33" customHeight="1">
      <c r="A148" s="1"/>
      <c r="B148" s="1"/>
      <c r="C148" s="71"/>
      <c r="M148" s="89"/>
      <c r="N148" s="1"/>
    </row>
    <row r="149" spans="1:14" ht="33" customHeight="1">
      <c r="A149" s="1"/>
      <c r="B149" s="1"/>
      <c r="C149" s="71"/>
      <c r="M149" s="89"/>
      <c r="N149" s="1"/>
    </row>
    <row r="150" spans="1:14" ht="33" customHeight="1">
      <c r="A150" s="1"/>
      <c r="B150" s="1"/>
      <c r="C150" s="71"/>
      <c r="M150" s="89"/>
      <c r="N150" s="1"/>
    </row>
    <row r="151" spans="1:14" ht="33" customHeight="1">
      <c r="A151" s="1"/>
      <c r="B151" s="1"/>
      <c r="C151" s="71"/>
      <c r="M151" s="89"/>
      <c r="N151" s="1"/>
    </row>
    <row r="152" spans="1:14" ht="33" customHeight="1">
      <c r="A152" s="1"/>
      <c r="B152" s="1"/>
      <c r="C152" s="71"/>
      <c r="M152" s="89"/>
      <c r="N152" s="1"/>
    </row>
    <row r="153" spans="1:14" ht="33" customHeight="1">
      <c r="A153" s="1"/>
      <c r="B153" s="1"/>
      <c r="C153" s="71"/>
      <c r="M153" s="89"/>
      <c r="N153" s="1"/>
    </row>
    <row r="154" spans="1:14" ht="33" customHeight="1">
      <c r="A154" s="1"/>
      <c r="B154" s="1"/>
      <c r="C154" s="71"/>
      <c r="M154" s="89"/>
      <c r="N154" s="1"/>
    </row>
    <row r="155" spans="1:14" ht="33" customHeight="1">
      <c r="A155" s="1"/>
      <c r="B155" s="1"/>
      <c r="C155" s="71"/>
      <c r="M155" s="89"/>
      <c r="N155" s="1"/>
    </row>
    <row r="156" spans="1:14" ht="33" customHeight="1">
      <c r="A156" s="1"/>
      <c r="B156" s="1"/>
      <c r="C156" s="71"/>
      <c r="M156" s="89"/>
      <c r="N156" s="1"/>
    </row>
    <row r="157" spans="1:14" ht="33" customHeight="1">
      <c r="A157" s="1"/>
      <c r="B157" s="1"/>
      <c r="C157" s="71"/>
      <c r="M157" s="89"/>
      <c r="N157" s="1"/>
    </row>
    <row r="158" spans="1:14" ht="33" customHeight="1">
      <c r="A158" s="1"/>
      <c r="B158" s="1"/>
      <c r="C158" s="71"/>
      <c r="M158" s="89"/>
      <c r="N158" s="1"/>
    </row>
    <row r="159" spans="1:14" ht="33" customHeight="1">
      <c r="A159" s="1"/>
      <c r="B159" s="1"/>
      <c r="C159" s="71"/>
      <c r="M159" s="89"/>
      <c r="N159" s="1"/>
    </row>
    <row r="160" spans="1:14" ht="33" customHeight="1">
      <c r="A160" s="1"/>
      <c r="B160" s="1"/>
      <c r="C160" s="71"/>
      <c r="M160" s="89"/>
      <c r="N160" s="1"/>
    </row>
    <row r="161" spans="1:14" ht="33" customHeight="1">
      <c r="A161" s="1"/>
      <c r="B161" s="1"/>
      <c r="C161" s="71"/>
      <c r="M161" s="89"/>
      <c r="N161" s="1"/>
    </row>
    <row r="162" spans="1:14" ht="33" customHeight="1">
      <c r="A162" s="1"/>
      <c r="B162" s="1"/>
      <c r="C162" s="71"/>
      <c r="M162" s="89"/>
      <c r="N162" s="1"/>
    </row>
    <row r="163" spans="1:14" ht="33" customHeight="1">
      <c r="A163" s="1"/>
      <c r="B163" s="1"/>
      <c r="C163" s="71"/>
      <c r="M163" s="89"/>
      <c r="N163" s="1"/>
    </row>
    <row r="164" spans="1:14" ht="33" customHeight="1">
      <c r="A164" s="1"/>
      <c r="B164" s="1"/>
      <c r="C164" s="71"/>
      <c r="M164" s="89"/>
      <c r="N164" s="1"/>
    </row>
    <row r="165" spans="1:14" ht="33" customHeight="1">
      <c r="A165" s="1"/>
      <c r="B165" s="1"/>
      <c r="C165" s="71"/>
      <c r="M165" s="89"/>
      <c r="N165" s="1"/>
    </row>
    <row r="166" spans="1:14" ht="33" customHeight="1">
      <c r="A166" s="1"/>
      <c r="B166" s="1"/>
      <c r="C166" s="71"/>
      <c r="M166" s="89"/>
      <c r="N166" s="1"/>
    </row>
    <row r="167" spans="1:14" ht="33" customHeight="1">
      <c r="A167" s="1"/>
      <c r="B167" s="1"/>
      <c r="C167" s="71"/>
      <c r="M167" s="89"/>
      <c r="N167" s="1"/>
    </row>
    <row r="168" spans="1:14" ht="33" customHeight="1">
      <c r="A168" s="1"/>
      <c r="B168" s="1"/>
      <c r="C168" s="71"/>
      <c r="M168" s="89"/>
      <c r="N168" s="1"/>
    </row>
    <row r="169" spans="1:14" ht="33" customHeight="1">
      <c r="A169" s="1"/>
      <c r="B169" s="1"/>
      <c r="C169" s="71"/>
      <c r="M169" s="89"/>
      <c r="N169" s="1"/>
    </row>
    <row r="170" spans="1:14" ht="33" customHeight="1">
      <c r="A170" s="1"/>
      <c r="B170" s="1"/>
      <c r="C170" s="71"/>
      <c r="M170" s="89"/>
      <c r="N170" s="1"/>
    </row>
    <row r="171" spans="1:14" ht="33" customHeight="1">
      <c r="A171" s="1"/>
      <c r="B171" s="1"/>
      <c r="C171" s="71"/>
      <c r="M171" s="89"/>
      <c r="N171" s="1"/>
    </row>
    <row r="172" spans="1:14" ht="33" customHeight="1">
      <c r="A172" s="1"/>
      <c r="B172" s="1"/>
      <c r="C172" s="71"/>
      <c r="M172" s="89"/>
      <c r="N172" s="1"/>
    </row>
    <row r="173" spans="1:14" ht="33" customHeight="1">
      <c r="A173" s="1"/>
      <c r="B173" s="1"/>
      <c r="C173" s="71"/>
      <c r="M173" s="89"/>
      <c r="N173" s="1"/>
    </row>
    <row r="174" spans="1:14" ht="33" customHeight="1">
      <c r="A174" s="1"/>
      <c r="B174" s="1"/>
      <c r="C174" s="71"/>
      <c r="M174" s="89"/>
      <c r="N174" s="1"/>
    </row>
    <row r="175" spans="1:14" ht="33" customHeight="1">
      <c r="A175" s="1"/>
      <c r="B175" s="1"/>
      <c r="C175" s="71"/>
      <c r="M175" s="89"/>
      <c r="N175" s="1"/>
    </row>
    <row r="176" spans="1:14" ht="33" customHeight="1">
      <c r="A176" s="1"/>
      <c r="B176" s="1"/>
      <c r="C176" s="71"/>
      <c r="M176" s="89"/>
      <c r="N176" s="1"/>
    </row>
    <row r="177" spans="1:14" ht="33" customHeight="1">
      <c r="A177" s="1"/>
      <c r="B177" s="1"/>
      <c r="C177" s="71"/>
      <c r="M177" s="89"/>
      <c r="N177" s="1"/>
    </row>
    <row r="178" spans="1:14" ht="33" customHeight="1">
      <c r="A178" s="1"/>
      <c r="B178" s="1"/>
      <c r="C178" s="71"/>
      <c r="M178" s="89"/>
      <c r="N178" s="1"/>
    </row>
    <row r="179" spans="1:14" ht="33" customHeight="1">
      <c r="A179" s="1"/>
      <c r="B179" s="1"/>
      <c r="C179" s="71"/>
      <c r="M179" s="89"/>
      <c r="N179" s="1"/>
    </row>
    <row r="180" spans="1:14" ht="33" customHeight="1">
      <c r="A180" s="1"/>
      <c r="B180" s="1"/>
      <c r="C180" s="71"/>
      <c r="M180" s="89"/>
      <c r="N180" s="1"/>
    </row>
    <row r="181" spans="1:14" ht="33" customHeight="1">
      <c r="A181" s="1"/>
      <c r="B181" s="1"/>
      <c r="C181" s="71"/>
      <c r="M181" s="89"/>
      <c r="N181" s="1"/>
    </row>
    <row r="182" spans="1:14" ht="33" customHeight="1">
      <c r="A182" s="1"/>
      <c r="B182" s="1"/>
      <c r="C182" s="71"/>
      <c r="M182" s="89"/>
      <c r="N182" s="1"/>
    </row>
    <row r="183" spans="1:14" ht="33" customHeight="1">
      <c r="A183" s="1"/>
      <c r="B183" s="1"/>
      <c r="C183" s="71"/>
      <c r="M183" s="89"/>
      <c r="N183" s="1"/>
    </row>
    <row r="184" spans="1:14" ht="33" customHeight="1">
      <c r="A184" s="1"/>
      <c r="B184" s="1"/>
      <c r="C184" s="71"/>
      <c r="M184" s="89"/>
      <c r="N184" s="1"/>
    </row>
    <row r="185" spans="1:14" ht="33" customHeight="1">
      <c r="A185" s="1"/>
      <c r="B185" s="1"/>
      <c r="C185" s="71"/>
      <c r="M185" s="89"/>
      <c r="N185" s="1"/>
    </row>
    <row r="186" spans="1:14" ht="33" customHeight="1">
      <c r="A186" s="1"/>
      <c r="B186" s="1"/>
      <c r="C186" s="71"/>
      <c r="M186" s="89"/>
      <c r="N186" s="1"/>
    </row>
    <row r="187" spans="1:14" ht="33" customHeight="1">
      <c r="A187" s="1"/>
      <c r="B187" s="1"/>
      <c r="C187" s="71"/>
      <c r="M187" s="89"/>
      <c r="N187" s="1"/>
    </row>
    <row r="188" spans="1:14" ht="33" customHeight="1">
      <c r="A188" s="1"/>
      <c r="B188" s="1"/>
      <c r="C188" s="71"/>
      <c r="M188" s="89"/>
      <c r="N188" s="1"/>
    </row>
    <row r="189" spans="1:14" ht="33" customHeight="1">
      <c r="A189" s="1"/>
      <c r="B189" s="1"/>
      <c r="C189" s="71"/>
      <c r="M189" s="89"/>
      <c r="N189" s="1"/>
    </row>
    <row r="190" spans="1:14" ht="33" customHeight="1">
      <c r="A190" s="1"/>
      <c r="B190" s="1"/>
      <c r="C190" s="71"/>
      <c r="M190" s="89"/>
      <c r="N190" s="1"/>
    </row>
    <row r="191" spans="1:14" ht="33" customHeight="1">
      <c r="A191" s="1"/>
      <c r="B191" s="1"/>
      <c r="C191" s="71"/>
      <c r="M191" s="89"/>
      <c r="N191" s="1"/>
    </row>
    <row r="192" spans="1:14" ht="33" customHeight="1">
      <c r="A192" s="1"/>
      <c r="B192" s="1"/>
      <c r="C192" s="71"/>
      <c r="M192" s="89"/>
      <c r="N192" s="1"/>
    </row>
    <row r="193" spans="1:14" ht="33" customHeight="1">
      <c r="A193" s="1"/>
      <c r="B193" s="1"/>
      <c r="C193" s="71"/>
      <c r="M193" s="89"/>
      <c r="N193" s="1"/>
    </row>
    <row r="194" spans="1:14" ht="33" customHeight="1">
      <c r="A194" s="1"/>
      <c r="B194" s="1"/>
      <c r="C194" s="71"/>
      <c r="M194" s="89"/>
      <c r="N194" s="1"/>
    </row>
    <row r="195" spans="1:14" ht="33" customHeight="1">
      <c r="A195" s="1"/>
      <c r="B195" s="1"/>
      <c r="C195" s="71"/>
      <c r="M195" s="89"/>
      <c r="N195" s="1"/>
    </row>
    <row r="196" spans="1:14" ht="33" customHeight="1">
      <c r="A196" s="1"/>
      <c r="B196" s="1"/>
      <c r="C196" s="71"/>
      <c r="M196" s="89"/>
      <c r="N196" s="1"/>
    </row>
    <row r="197" spans="1:14" ht="33" customHeight="1">
      <c r="A197" s="1"/>
      <c r="B197" s="1"/>
      <c r="C197" s="71"/>
      <c r="M197" s="89"/>
      <c r="N197" s="1"/>
    </row>
    <row r="198" spans="1:14" ht="33" customHeight="1">
      <c r="A198" s="1"/>
      <c r="B198" s="1"/>
      <c r="C198" s="71"/>
      <c r="M198" s="89"/>
      <c r="N198" s="1"/>
    </row>
    <row r="199" spans="1:14" ht="33" customHeight="1">
      <c r="A199" s="1"/>
      <c r="B199" s="1"/>
      <c r="C199" s="71"/>
      <c r="M199" s="89"/>
      <c r="N199" s="1"/>
    </row>
    <row r="200" spans="1:14" ht="33" customHeight="1">
      <c r="A200" s="1"/>
      <c r="B200" s="1"/>
      <c r="C200" s="71"/>
      <c r="M200" s="89"/>
      <c r="N200" s="1"/>
    </row>
    <row r="201" spans="1:14" ht="33" customHeight="1">
      <c r="A201" s="1"/>
      <c r="B201" s="1"/>
      <c r="C201" s="71"/>
      <c r="M201" s="89"/>
      <c r="N201" s="1"/>
    </row>
    <row r="202" spans="1:14" ht="33" customHeight="1">
      <c r="A202" s="1"/>
      <c r="B202" s="1"/>
      <c r="C202" s="71"/>
      <c r="M202" s="89"/>
      <c r="N202" s="1"/>
    </row>
    <row r="203" spans="1:14" ht="33" customHeight="1">
      <c r="A203" s="1"/>
      <c r="B203" s="1"/>
      <c r="C203" s="71"/>
      <c r="M203" s="89"/>
      <c r="N203" s="1"/>
    </row>
    <row r="204" spans="1:14" ht="33" customHeight="1">
      <c r="A204" s="1"/>
      <c r="B204" s="1"/>
      <c r="C204" s="71"/>
      <c r="M204" s="89"/>
      <c r="N204" s="1"/>
    </row>
    <row r="205" spans="1:14" ht="33" customHeight="1">
      <c r="A205" s="1"/>
      <c r="B205" s="1"/>
      <c r="C205" s="71"/>
      <c r="M205" s="89"/>
      <c r="N205" s="1"/>
    </row>
    <row r="206" spans="1:14" ht="33" customHeight="1">
      <c r="A206" s="1"/>
      <c r="B206" s="1"/>
      <c r="C206" s="71"/>
      <c r="M206" s="89"/>
      <c r="N206" s="1"/>
    </row>
    <row r="207" spans="1:14" ht="33" customHeight="1">
      <c r="A207" s="1"/>
      <c r="B207" s="1"/>
      <c r="C207" s="71"/>
      <c r="M207" s="89"/>
      <c r="N207" s="1"/>
    </row>
    <row r="208" spans="1:14" ht="33" customHeight="1">
      <c r="A208" s="1"/>
      <c r="B208" s="1"/>
      <c r="C208" s="71"/>
      <c r="M208" s="89"/>
      <c r="N208" s="1"/>
    </row>
    <row r="209" spans="1:14" ht="33" customHeight="1">
      <c r="A209" s="1"/>
      <c r="B209" s="1"/>
      <c r="C209" s="71"/>
      <c r="M209" s="89"/>
      <c r="N209" s="1"/>
    </row>
    <row r="210" spans="1:14" ht="33" customHeight="1">
      <c r="A210" s="1"/>
      <c r="B210" s="1"/>
      <c r="C210" s="71"/>
      <c r="M210" s="89"/>
      <c r="N210" s="1"/>
    </row>
    <row r="211" spans="1:14" ht="33" customHeight="1">
      <c r="A211" s="1"/>
      <c r="B211" s="1"/>
      <c r="C211" s="71"/>
      <c r="M211" s="89"/>
      <c r="N211" s="1"/>
    </row>
    <row r="212" spans="1:14" ht="33" customHeight="1">
      <c r="A212" s="1"/>
      <c r="B212" s="1"/>
      <c r="C212" s="71"/>
      <c r="M212" s="89"/>
      <c r="N212" s="1"/>
    </row>
    <row r="213" spans="1:14" ht="33" customHeight="1">
      <c r="A213" s="1"/>
      <c r="B213" s="1"/>
      <c r="C213" s="71"/>
      <c r="M213" s="89"/>
      <c r="N213" s="1"/>
    </row>
    <row r="214" spans="1:14" ht="33" customHeight="1">
      <c r="A214" s="1"/>
      <c r="B214" s="1"/>
      <c r="C214" s="71"/>
      <c r="M214" s="89"/>
      <c r="N214" s="1"/>
    </row>
    <row r="215" spans="1:14" ht="33" customHeight="1">
      <c r="A215" s="1"/>
      <c r="B215" s="1"/>
      <c r="C215" s="71"/>
      <c r="M215" s="89"/>
      <c r="N215" s="1"/>
    </row>
    <row r="216" spans="1:14" ht="33" customHeight="1">
      <c r="A216" s="1"/>
      <c r="B216" s="1"/>
      <c r="C216" s="71"/>
      <c r="M216" s="89"/>
      <c r="N216" s="1"/>
    </row>
    <row r="217" spans="1:14" ht="33" customHeight="1">
      <c r="A217" s="1"/>
      <c r="B217" s="1"/>
      <c r="C217" s="71"/>
      <c r="M217" s="89"/>
      <c r="N217" s="1"/>
    </row>
    <row r="218" spans="1:14" ht="33" customHeight="1">
      <c r="A218" s="1"/>
      <c r="B218" s="1"/>
      <c r="C218" s="71"/>
      <c r="M218" s="89"/>
      <c r="N218" s="1"/>
    </row>
    <row r="219" spans="1:14" ht="33" customHeight="1">
      <c r="A219" s="1"/>
      <c r="B219" s="1"/>
      <c r="C219" s="71"/>
      <c r="M219" s="89"/>
      <c r="N219" s="1"/>
    </row>
    <row r="220" spans="1:14" ht="33" customHeight="1">
      <c r="A220" s="1"/>
      <c r="B220" s="1"/>
      <c r="C220" s="71"/>
      <c r="M220" s="89"/>
      <c r="N220" s="1"/>
    </row>
    <row r="221" spans="1:14" ht="33" customHeight="1">
      <c r="A221" s="1"/>
      <c r="B221" s="1"/>
      <c r="C221" s="71"/>
      <c r="M221" s="89"/>
      <c r="N221" s="1"/>
    </row>
    <row r="222" spans="1:14" ht="33" customHeight="1">
      <c r="A222" s="1"/>
      <c r="B222" s="1"/>
      <c r="C222" s="71"/>
      <c r="M222" s="89"/>
      <c r="N222" s="1"/>
    </row>
    <row r="223" spans="1:14" ht="33" customHeight="1">
      <c r="A223" s="1"/>
      <c r="B223" s="1"/>
      <c r="C223" s="71"/>
      <c r="M223" s="89"/>
      <c r="N223" s="1"/>
    </row>
    <row r="224" spans="1:14" ht="33" customHeight="1">
      <c r="A224" s="1"/>
      <c r="B224" s="1"/>
      <c r="C224" s="71"/>
      <c r="M224" s="89"/>
      <c r="N224" s="1"/>
    </row>
    <row r="225" spans="1:14" ht="33" customHeight="1">
      <c r="A225" s="1"/>
      <c r="B225" s="1"/>
      <c r="C225" s="71"/>
      <c r="M225" s="89"/>
      <c r="N225" s="1"/>
    </row>
    <row r="226" spans="1:14" ht="33" customHeight="1">
      <c r="A226" s="1"/>
      <c r="B226" s="1"/>
      <c r="C226" s="71"/>
      <c r="M226" s="89"/>
      <c r="N226" s="1"/>
    </row>
    <row r="227" spans="1:14" ht="33" customHeight="1">
      <c r="A227" s="1"/>
      <c r="B227" s="1"/>
      <c r="C227" s="71"/>
      <c r="M227" s="89"/>
      <c r="N227" s="1"/>
    </row>
    <row r="228" spans="1:14" ht="33" customHeight="1">
      <c r="A228" s="1"/>
      <c r="B228" s="1"/>
      <c r="C228" s="71"/>
      <c r="M228" s="89"/>
      <c r="N228" s="1"/>
    </row>
    <row r="229" spans="1:14" ht="33" customHeight="1">
      <c r="A229" s="1"/>
      <c r="B229" s="1"/>
      <c r="C229" s="71"/>
      <c r="M229" s="89"/>
      <c r="N229" s="1"/>
    </row>
    <row r="230" spans="1:14" ht="33" customHeight="1">
      <c r="A230" s="1"/>
      <c r="B230" s="1"/>
      <c r="C230" s="71"/>
      <c r="M230" s="89"/>
      <c r="N230" s="1"/>
    </row>
    <row r="231" spans="1:14" ht="33" customHeight="1">
      <c r="A231" s="1"/>
      <c r="B231" s="1"/>
      <c r="C231" s="71"/>
      <c r="M231" s="89"/>
      <c r="N231" s="1"/>
    </row>
    <row r="232" spans="1:14" ht="33" customHeight="1">
      <c r="A232" s="1"/>
      <c r="B232" s="1"/>
      <c r="C232" s="71"/>
      <c r="M232" s="89"/>
      <c r="N232" s="1"/>
    </row>
    <row r="233" spans="1:14" ht="33" customHeight="1">
      <c r="A233" s="1"/>
      <c r="B233" s="1"/>
      <c r="C233" s="71"/>
      <c r="M233" s="89"/>
      <c r="N233" s="1"/>
    </row>
    <row r="234" spans="1:14" ht="33" customHeight="1">
      <c r="A234" s="1"/>
      <c r="B234" s="1"/>
      <c r="C234" s="71"/>
      <c r="M234" s="89"/>
      <c r="N234" s="1"/>
    </row>
    <row r="235" spans="1:14" ht="33" customHeight="1">
      <c r="A235" s="1"/>
      <c r="B235" s="1"/>
      <c r="C235" s="71"/>
      <c r="M235" s="89"/>
      <c r="N235" s="1"/>
    </row>
    <row r="236" spans="1:14" ht="33" customHeight="1">
      <c r="A236" s="1"/>
      <c r="B236" s="1"/>
      <c r="C236" s="71"/>
      <c r="M236" s="89"/>
      <c r="N236" s="1"/>
    </row>
    <row r="237" spans="1:14" ht="33" customHeight="1">
      <c r="A237" s="1"/>
      <c r="B237" s="1"/>
      <c r="C237" s="71"/>
      <c r="M237" s="89"/>
      <c r="N237" s="1"/>
    </row>
    <row r="238" spans="1:14" ht="33" customHeight="1">
      <c r="A238" s="1"/>
      <c r="B238" s="1"/>
      <c r="C238" s="71"/>
      <c r="M238" s="89"/>
      <c r="N238" s="1"/>
    </row>
    <row r="239" spans="1:14" ht="33" customHeight="1">
      <c r="A239" s="1"/>
      <c r="B239" s="1"/>
      <c r="C239" s="71"/>
      <c r="M239" s="89"/>
      <c r="N239" s="1"/>
    </row>
    <row r="240" spans="1:14" ht="33" customHeight="1">
      <c r="A240" s="1"/>
      <c r="B240" s="1"/>
      <c r="C240" s="71"/>
      <c r="M240" s="89"/>
      <c r="N240" s="1"/>
    </row>
    <row r="241" spans="1:14" ht="33" customHeight="1">
      <c r="A241" s="1"/>
      <c r="B241" s="1"/>
      <c r="C241" s="71"/>
      <c r="M241" s="89"/>
      <c r="N241" s="1"/>
    </row>
    <row r="242" spans="1:14" ht="33" customHeight="1">
      <c r="A242" s="1"/>
      <c r="B242" s="1"/>
      <c r="C242" s="71"/>
      <c r="M242" s="89"/>
      <c r="N242" s="1"/>
    </row>
    <row r="243" spans="1:14" ht="33" customHeight="1">
      <c r="A243" s="1"/>
      <c r="B243" s="1"/>
      <c r="C243" s="71"/>
      <c r="M243" s="89"/>
      <c r="N243" s="1"/>
    </row>
    <row r="244" spans="1:14" ht="33" customHeight="1">
      <c r="A244" s="1"/>
      <c r="B244" s="1"/>
      <c r="C244" s="71"/>
      <c r="M244" s="89"/>
      <c r="N244" s="1"/>
    </row>
    <row r="245" spans="1:14" ht="33" customHeight="1">
      <c r="A245" s="1"/>
      <c r="B245" s="1"/>
      <c r="C245" s="71"/>
      <c r="M245" s="89"/>
      <c r="N245" s="1"/>
    </row>
    <row r="246" spans="1:14" ht="33" customHeight="1">
      <c r="A246" s="1"/>
      <c r="B246" s="1"/>
      <c r="C246" s="71"/>
      <c r="M246" s="89"/>
      <c r="N246" s="1"/>
    </row>
    <row r="247" spans="1:14" ht="33" customHeight="1">
      <c r="A247" s="1"/>
      <c r="B247" s="1"/>
      <c r="C247" s="71"/>
      <c r="M247" s="89"/>
      <c r="N247" s="1"/>
    </row>
    <row r="248" spans="1:14" ht="33" customHeight="1">
      <c r="A248" s="1"/>
      <c r="B248" s="1"/>
      <c r="C248" s="71"/>
      <c r="M248" s="89"/>
      <c r="N248" s="1"/>
    </row>
    <row r="249" spans="1:14" ht="33" customHeight="1">
      <c r="A249" s="1"/>
      <c r="B249" s="1"/>
      <c r="C249" s="71"/>
      <c r="M249" s="89"/>
      <c r="N249" s="1"/>
    </row>
    <row r="250" spans="1:14" ht="33" customHeight="1">
      <c r="A250" s="1"/>
      <c r="B250" s="1"/>
      <c r="C250" s="71"/>
      <c r="M250" s="89"/>
      <c r="N250" s="1"/>
    </row>
    <row r="251" spans="1:14" ht="33" customHeight="1">
      <c r="A251" s="1"/>
      <c r="B251" s="1"/>
      <c r="C251" s="71"/>
      <c r="M251" s="89"/>
      <c r="N251" s="1"/>
    </row>
    <row r="252" spans="1:14" ht="33" customHeight="1">
      <c r="A252" s="1"/>
      <c r="B252" s="1"/>
      <c r="C252" s="71"/>
      <c r="M252" s="89"/>
      <c r="N252" s="1"/>
    </row>
    <row r="253" spans="1:14" ht="33" customHeight="1">
      <c r="A253" s="1"/>
      <c r="B253" s="1"/>
      <c r="C253" s="71"/>
      <c r="M253" s="89"/>
      <c r="N253" s="1"/>
    </row>
    <row r="254" spans="1:14" ht="33" customHeight="1">
      <c r="A254" s="1"/>
      <c r="B254" s="1"/>
      <c r="C254" s="71"/>
      <c r="M254" s="89"/>
      <c r="N254" s="1"/>
    </row>
    <row r="255" spans="1:14" ht="33" customHeight="1">
      <c r="A255" s="1"/>
      <c r="B255" s="1"/>
      <c r="C255" s="71"/>
      <c r="M255" s="89"/>
      <c r="N255" s="1"/>
    </row>
    <row r="256" spans="1:14" ht="33" customHeight="1">
      <c r="A256" s="1"/>
      <c r="B256" s="1"/>
      <c r="C256" s="71"/>
      <c r="M256" s="89"/>
      <c r="N256" s="1"/>
    </row>
    <row r="257" spans="1:14" ht="33" customHeight="1">
      <c r="A257" s="1"/>
      <c r="B257" s="1"/>
      <c r="C257" s="71"/>
      <c r="M257" s="89"/>
      <c r="N257" s="1"/>
    </row>
    <row r="258" spans="1:14" ht="33" customHeight="1">
      <c r="A258" s="1"/>
      <c r="B258" s="1"/>
      <c r="C258" s="71"/>
      <c r="M258" s="89"/>
      <c r="N258" s="1"/>
    </row>
    <row r="259" spans="1:14" ht="33" customHeight="1">
      <c r="A259" s="1"/>
      <c r="B259" s="1"/>
      <c r="C259" s="71"/>
      <c r="M259" s="89"/>
      <c r="N259" s="1"/>
    </row>
    <row r="260" spans="1:14" ht="33" customHeight="1">
      <c r="A260" s="1"/>
      <c r="B260" s="1"/>
      <c r="C260" s="71"/>
      <c r="M260" s="89"/>
      <c r="N260" s="1"/>
    </row>
    <row r="261" spans="1:14" ht="33" customHeight="1">
      <c r="A261" s="1"/>
      <c r="B261" s="1"/>
      <c r="C261" s="71"/>
      <c r="M261" s="89"/>
      <c r="N261" s="1"/>
    </row>
    <row r="262" spans="1:14" ht="33" customHeight="1">
      <c r="A262" s="1"/>
      <c r="B262" s="1"/>
      <c r="C262" s="71"/>
      <c r="M262" s="89"/>
      <c r="N262" s="1"/>
    </row>
    <row r="263" spans="1:14" ht="33" customHeight="1">
      <c r="A263" s="1"/>
      <c r="B263" s="1"/>
      <c r="C263" s="71"/>
      <c r="M263" s="89"/>
      <c r="N263" s="1"/>
    </row>
    <row r="264" spans="1:14" ht="33" customHeight="1">
      <c r="A264" s="1"/>
      <c r="B264" s="1"/>
      <c r="C264" s="71"/>
      <c r="M264" s="89"/>
      <c r="N264" s="1"/>
    </row>
    <row r="265" spans="1:14" ht="33" customHeight="1">
      <c r="A265" s="1"/>
      <c r="B265" s="1"/>
      <c r="C265" s="71"/>
      <c r="M265" s="89"/>
      <c r="N265" s="1"/>
    </row>
    <row r="266" spans="1:14" ht="33" customHeight="1">
      <c r="A266" s="1"/>
      <c r="B266" s="1"/>
      <c r="C266" s="71"/>
      <c r="M266" s="89"/>
      <c r="N266" s="1"/>
    </row>
    <row r="267" spans="1:14" ht="33" customHeight="1">
      <c r="A267" s="1"/>
      <c r="B267" s="1"/>
      <c r="C267" s="71"/>
      <c r="M267" s="89"/>
      <c r="N267" s="1"/>
    </row>
    <row r="268" spans="1:14" ht="33" customHeight="1">
      <c r="A268" s="1"/>
      <c r="B268" s="1"/>
      <c r="C268" s="71"/>
      <c r="M268" s="89"/>
      <c r="N268" s="1"/>
    </row>
    <row r="269" spans="1:14" ht="33" customHeight="1">
      <c r="A269" s="1"/>
      <c r="B269" s="1"/>
      <c r="C269" s="71"/>
      <c r="M269" s="89"/>
      <c r="N269" s="1"/>
    </row>
    <row r="270" spans="1:14" ht="33" customHeight="1">
      <c r="A270" s="1"/>
      <c r="B270" s="1"/>
      <c r="C270" s="71"/>
      <c r="M270" s="89"/>
      <c r="N270" s="1"/>
    </row>
    <row r="271" spans="1:14" ht="33" customHeight="1">
      <c r="A271" s="1"/>
      <c r="B271" s="1"/>
      <c r="C271" s="71"/>
      <c r="M271" s="89"/>
      <c r="N271" s="1"/>
    </row>
    <row r="272" spans="1:14" ht="33" customHeight="1">
      <c r="A272" s="1"/>
      <c r="B272" s="1"/>
      <c r="C272" s="71"/>
      <c r="M272" s="89"/>
      <c r="N272" s="1"/>
    </row>
    <row r="273" spans="1:14" ht="33" customHeight="1">
      <c r="A273" s="1"/>
      <c r="B273" s="1"/>
      <c r="C273" s="71"/>
      <c r="M273" s="89"/>
      <c r="N273" s="1"/>
    </row>
    <row r="274" spans="1:14" ht="33" customHeight="1">
      <c r="A274" s="1"/>
      <c r="B274" s="1"/>
      <c r="C274" s="71"/>
      <c r="M274" s="89"/>
      <c r="N274" s="1"/>
    </row>
    <row r="275" spans="1:14" ht="33" customHeight="1">
      <c r="A275" s="1"/>
      <c r="B275" s="1"/>
      <c r="C275" s="71"/>
      <c r="M275" s="89"/>
      <c r="N275" s="1"/>
    </row>
    <row r="276" spans="1:14" ht="33" customHeight="1">
      <c r="A276" s="1"/>
      <c r="B276" s="1"/>
      <c r="C276" s="71"/>
      <c r="M276" s="89"/>
      <c r="N276" s="1"/>
    </row>
    <row r="277" spans="1:14" ht="33" customHeight="1">
      <c r="A277" s="1"/>
      <c r="B277" s="1"/>
      <c r="C277" s="71"/>
      <c r="M277" s="89"/>
      <c r="N277" s="1"/>
    </row>
    <row r="278" spans="1:14" ht="33" customHeight="1">
      <c r="A278" s="1"/>
      <c r="B278" s="1"/>
      <c r="C278" s="71"/>
      <c r="M278" s="89"/>
      <c r="N278" s="1"/>
    </row>
    <row r="279" spans="1:14" ht="33" customHeight="1">
      <c r="A279" s="1"/>
      <c r="B279" s="1"/>
      <c r="C279" s="71"/>
      <c r="M279" s="89"/>
      <c r="N279" s="1"/>
    </row>
    <row r="280" spans="1:14" ht="33" customHeight="1">
      <c r="A280" s="1"/>
      <c r="B280" s="1"/>
      <c r="C280" s="71"/>
      <c r="M280" s="89"/>
      <c r="N280" s="1"/>
    </row>
    <row r="281" spans="1:14" ht="33" customHeight="1">
      <c r="A281" s="1"/>
      <c r="B281" s="1"/>
      <c r="C281" s="71"/>
      <c r="M281" s="89"/>
      <c r="N281" s="1"/>
    </row>
    <row r="282" spans="1:14" ht="33" customHeight="1">
      <c r="A282" s="1"/>
      <c r="B282" s="1"/>
      <c r="C282" s="71"/>
      <c r="M282" s="89"/>
      <c r="N282" s="1"/>
    </row>
    <row r="283" spans="1:14" ht="33" customHeight="1">
      <c r="A283" s="1"/>
      <c r="B283" s="1"/>
      <c r="C283" s="71"/>
      <c r="M283" s="89"/>
      <c r="N283" s="1"/>
    </row>
    <row r="284" spans="1:14" ht="33" customHeight="1">
      <c r="A284" s="1"/>
      <c r="B284" s="1"/>
      <c r="C284" s="71"/>
      <c r="M284" s="89"/>
      <c r="N284" s="1"/>
    </row>
    <row r="285" spans="1:14" ht="33" customHeight="1">
      <c r="A285" s="1"/>
      <c r="B285" s="1"/>
      <c r="C285" s="71"/>
      <c r="M285" s="89"/>
      <c r="N285" s="1"/>
    </row>
    <row r="286" spans="1:14" ht="33" customHeight="1">
      <c r="A286" s="1"/>
      <c r="B286" s="1"/>
      <c r="C286" s="71"/>
      <c r="M286" s="89"/>
      <c r="N286" s="1"/>
    </row>
    <row r="287" spans="1:14" ht="33" customHeight="1">
      <c r="A287" s="1"/>
      <c r="B287" s="1"/>
      <c r="C287" s="71"/>
      <c r="M287" s="89"/>
      <c r="N287" s="1"/>
    </row>
    <row r="288" spans="1:14" ht="33" customHeight="1">
      <c r="A288" s="1"/>
      <c r="B288" s="1"/>
      <c r="C288" s="71"/>
      <c r="M288" s="89"/>
      <c r="N288" s="1"/>
    </row>
    <row r="289" spans="1:14" ht="33" customHeight="1">
      <c r="A289" s="1"/>
      <c r="B289" s="1"/>
      <c r="C289" s="71"/>
      <c r="M289" s="89"/>
      <c r="N289" s="1"/>
    </row>
    <row r="290" spans="1:14" ht="33" customHeight="1">
      <c r="A290" s="1"/>
      <c r="B290" s="1"/>
      <c r="C290" s="71"/>
      <c r="M290" s="89"/>
      <c r="N290" s="1"/>
    </row>
    <row r="291" spans="1:14" ht="33" customHeight="1">
      <c r="A291" s="1"/>
      <c r="B291" s="1"/>
      <c r="C291" s="71"/>
      <c r="M291" s="89"/>
      <c r="N291" s="1"/>
    </row>
    <row r="292" spans="1:14" ht="33" customHeight="1">
      <c r="A292" s="1"/>
      <c r="B292" s="1"/>
      <c r="C292" s="71"/>
      <c r="M292" s="89"/>
      <c r="N292" s="1"/>
    </row>
    <row r="293" spans="1:14" ht="33" customHeight="1">
      <c r="A293" s="1"/>
      <c r="B293" s="1"/>
      <c r="C293" s="71"/>
      <c r="M293" s="89"/>
      <c r="N293" s="1"/>
    </row>
    <row r="294" spans="1:14" ht="33" customHeight="1">
      <c r="A294" s="1"/>
      <c r="B294" s="1"/>
      <c r="C294" s="71"/>
      <c r="M294" s="89"/>
      <c r="N294" s="1"/>
    </row>
    <row r="295" spans="1:14" ht="33" customHeight="1">
      <c r="A295" s="1"/>
      <c r="B295" s="1"/>
      <c r="C295" s="71"/>
      <c r="M295" s="89"/>
      <c r="N295" s="1"/>
    </row>
    <row r="296" spans="1:14" ht="33" customHeight="1">
      <c r="A296" s="1"/>
      <c r="B296" s="1"/>
      <c r="C296" s="71"/>
      <c r="M296" s="89"/>
      <c r="N296" s="1"/>
    </row>
    <row r="297" spans="1:14" ht="33" customHeight="1">
      <c r="A297" s="1"/>
      <c r="B297" s="1"/>
      <c r="C297" s="71"/>
      <c r="M297" s="89"/>
      <c r="N297" s="1"/>
    </row>
    <row r="298" spans="1:14" ht="33" customHeight="1">
      <c r="A298" s="1"/>
      <c r="B298" s="1"/>
      <c r="C298" s="71"/>
      <c r="M298" s="89"/>
      <c r="N298" s="1"/>
    </row>
    <row r="299" spans="1:14" ht="33" customHeight="1">
      <c r="A299" s="1"/>
      <c r="B299" s="1"/>
      <c r="C299" s="71"/>
      <c r="M299" s="89"/>
      <c r="N299" s="1"/>
    </row>
    <row r="300" spans="1:14" ht="33" customHeight="1">
      <c r="A300" s="1"/>
      <c r="B300" s="1"/>
      <c r="C300" s="71"/>
      <c r="M300" s="89"/>
      <c r="N300" s="1"/>
    </row>
    <row r="301" spans="1:14" ht="33" customHeight="1">
      <c r="A301" s="1"/>
      <c r="B301" s="1"/>
      <c r="C301" s="71"/>
      <c r="M301" s="89"/>
      <c r="N301" s="1"/>
    </row>
    <row r="302" spans="1:14" ht="33" customHeight="1">
      <c r="A302" s="1"/>
      <c r="B302" s="1"/>
      <c r="C302" s="71"/>
      <c r="M302" s="89"/>
      <c r="N302" s="1"/>
    </row>
    <row r="303" spans="1:14" ht="33" customHeight="1">
      <c r="A303" s="1"/>
      <c r="B303" s="1"/>
      <c r="C303" s="71"/>
      <c r="M303" s="89"/>
      <c r="N303" s="1"/>
    </row>
    <row r="304" spans="1:14" ht="33" customHeight="1">
      <c r="A304" s="1"/>
      <c r="B304" s="1"/>
      <c r="C304" s="71"/>
      <c r="M304" s="89"/>
      <c r="N304" s="1"/>
    </row>
    <row r="305" spans="1:14" ht="33" customHeight="1">
      <c r="A305" s="1"/>
      <c r="B305" s="1"/>
      <c r="C305" s="71"/>
      <c r="M305" s="89"/>
      <c r="N305" s="1"/>
    </row>
    <row r="306" spans="1:14" ht="33" customHeight="1">
      <c r="A306" s="1"/>
      <c r="B306" s="1"/>
      <c r="C306" s="71"/>
      <c r="M306" s="89"/>
      <c r="N306" s="1"/>
    </row>
    <row r="307" spans="1:14" ht="33" customHeight="1">
      <c r="A307" s="1"/>
      <c r="B307" s="1"/>
      <c r="C307" s="71"/>
      <c r="M307" s="89"/>
      <c r="N307" s="1"/>
    </row>
    <row r="308" spans="1:14" ht="33" customHeight="1">
      <c r="A308" s="1"/>
      <c r="B308" s="1"/>
      <c r="C308" s="71"/>
      <c r="M308" s="89"/>
      <c r="N308" s="1"/>
    </row>
    <row r="309" spans="1:14" ht="33" customHeight="1">
      <c r="A309" s="1"/>
      <c r="B309" s="1"/>
      <c r="C309" s="71"/>
      <c r="M309" s="89"/>
      <c r="N309" s="1"/>
    </row>
    <row r="310" spans="1:14" ht="33" customHeight="1">
      <c r="A310" s="1"/>
      <c r="B310" s="1"/>
      <c r="C310" s="71"/>
      <c r="M310" s="89"/>
      <c r="N310" s="1"/>
    </row>
    <row r="311" spans="1:14" ht="33" customHeight="1">
      <c r="A311" s="1"/>
      <c r="B311" s="1"/>
      <c r="C311" s="71"/>
      <c r="M311" s="89"/>
      <c r="N311" s="1"/>
    </row>
    <row r="312" spans="1:14" ht="33" customHeight="1">
      <c r="A312" s="1"/>
      <c r="B312" s="1"/>
      <c r="C312" s="71"/>
      <c r="M312" s="89"/>
      <c r="N312" s="1"/>
    </row>
    <row r="313" spans="1:14" ht="33" customHeight="1">
      <c r="A313" s="1"/>
      <c r="B313" s="1"/>
      <c r="C313" s="71"/>
      <c r="M313" s="89"/>
      <c r="N313" s="1"/>
    </row>
    <row r="314" spans="1:14" ht="33" customHeight="1">
      <c r="A314" s="1"/>
      <c r="B314" s="1"/>
      <c r="C314" s="71"/>
      <c r="M314" s="89"/>
      <c r="N314" s="1"/>
    </row>
    <row r="315" spans="1:14" ht="33" customHeight="1">
      <c r="A315" s="1"/>
      <c r="B315" s="1"/>
      <c r="C315" s="71"/>
      <c r="M315" s="89"/>
      <c r="N315" s="1"/>
    </row>
    <row r="316" spans="1:14" ht="33" customHeight="1">
      <c r="A316" s="1"/>
      <c r="B316" s="1"/>
      <c r="C316" s="71"/>
      <c r="M316" s="89"/>
      <c r="N316" s="1"/>
    </row>
    <row r="317" spans="1:14" ht="33" customHeight="1">
      <c r="A317" s="1"/>
      <c r="B317" s="1"/>
      <c r="C317" s="71"/>
      <c r="M317" s="89"/>
      <c r="N317" s="1"/>
    </row>
    <row r="318" spans="1:14" ht="33" customHeight="1">
      <c r="A318" s="1"/>
      <c r="B318" s="1"/>
      <c r="C318" s="71"/>
      <c r="M318" s="89"/>
      <c r="N318" s="1"/>
    </row>
    <row r="319" spans="1:14" ht="33" customHeight="1">
      <c r="A319" s="1"/>
      <c r="B319" s="1"/>
      <c r="C319" s="71"/>
      <c r="M319" s="89"/>
      <c r="N319" s="1"/>
    </row>
    <row r="320" spans="1:14" ht="33" customHeight="1">
      <c r="A320" s="1"/>
      <c r="B320" s="1"/>
      <c r="C320" s="71"/>
      <c r="M320" s="89"/>
      <c r="N320" s="1"/>
    </row>
    <row r="321" spans="1:14" ht="33" customHeight="1">
      <c r="A321" s="1"/>
      <c r="B321" s="1"/>
      <c r="C321" s="71"/>
      <c r="M321" s="89"/>
      <c r="N321" s="1"/>
    </row>
    <row r="322" spans="1:14" ht="33" customHeight="1">
      <c r="A322" s="1"/>
      <c r="B322" s="1"/>
      <c r="C322" s="71"/>
      <c r="M322" s="89"/>
      <c r="N322" s="1"/>
    </row>
    <row r="323" spans="1:14" ht="33" customHeight="1">
      <c r="A323" s="1"/>
      <c r="B323" s="1"/>
      <c r="C323" s="71"/>
      <c r="M323" s="89"/>
      <c r="N323" s="1"/>
    </row>
    <row r="324" spans="1:14" ht="33" customHeight="1">
      <c r="A324" s="1"/>
      <c r="B324" s="1"/>
      <c r="C324" s="71"/>
      <c r="M324" s="89"/>
      <c r="N324" s="1"/>
    </row>
    <row r="325" spans="1:14" ht="33" customHeight="1">
      <c r="A325" s="1"/>
      <c r="B325" s="1"/>
      <c r="C325" s="71"/>
      <c r="M325" s="89"/>
      <c r="N325" s="1"/>
    </row>
    <row r="326" spans="1:14" ht="33" customHeight="1">
      <c r="A326" s="1"/>
      <c r="B326" s="1"/>
      <c r="C326" s="71"/>
      <c r="M326" s="89"/>
      <c r="N326" s="1"/>
    </row>
    <row r="327" spans="1:14" ht="33" customHeight="1">
      <c r="A327" s="1"/>
      <c r="B327" s="1"/>
      <c r="C327" s="71"/>
      <c r="M327" s="89"/>
      <c r="N327" s="1"/>
    </row>
    <row r="328" spans="1:14" ht="33" customHeight="1">
      <c r="A328" s="1"/>
      <c r="B328" s="1"/>
      <c r="C328" s="71"/>
      <c r="M328" s="89"/>
      <c r="N328" s="1"/>
    </row>
    <row r="329" spans="1:14" ht="33" customHeight="1">
      <c r="A329" s="1"/>
      <c r="B329" s="1"/>
      <c r="C329" s="71"/>
      <c r="M329" s="89"/>
      <c r="N329" s="1"/>
    </row>
    <row r="330" spans="1:14" ht="33" customHeight="1">
      <c r="A330" s="1"/>
      <c r="B330" s="1"/>
      <c r="C330" s="71"/>
      <c r="M330" s="89"/>
      <c r="N330" s="1"/>
    </row>
    <row r="331" spans="1:14" ht="33" customHeight="1">
      <c r="A331" s="1"/>
      <c r="B331" s="1"/>
      <c r="C331" s="71"/>
      <c r="M331" s="89"/>
      <c r="N331" s="1"/>
    </row>
    <row r="332" spans="1:14" ht="33" customHeight="1">
      <c r="A332" s="1"/>
      <c r="B332" s="1"/>
      <c r="C332" s="71"/>
      <c r="M332" s="89"/>
      <c r="N332" s="1"/>
    </row>
    <row r="333" spans="1:14" ht="33" customHeight="1">
      <c r="A333" s="1"/>
      <c r="B333" s="1"/>
      <c r="C333" s="71"/>
      <c r="M333" s="89"/>
      <c r="N333" s="1"/>
    </row>
    <row r="334" spans="1:14" ht="33" customHeight="1">
      <c r="A334" s="1"/>
      <c r="B334" s="1"/>
      <c r="C334" s="71"/>
      <c r="M334" s="89"/>
      <c r="N334" s="1"/>
    </row>
    <row r="335" spans="1:14" ht="33" customHeight="1">
      <c r="A335" s="1"/>
      <c r="B335" s="1"/>
      <c r="C335" s="71"/>
      <c r="M335" s="89"/>
      <c r="N335" s="1"/>
    </row>
    <row r="336" spans="1:14" ht="33" customHeight="1">
      <c r="A336" s="1"/>
      <c r="B336" s="1"/>
      <c r="C336" s="71"/>
      <c r="M336" s="89"/>
      <c r="N336" s="1"/>
    </row>
    <row r="337" spans="1:14" ht="33" customHeight="1">
      <c r="A337" s="1"/>
      <c r="B337" s="1"/>
      <c r="C337" s="71"/>
      <c r="M337" s="89"/>
      <c r="N337" s="1"/>
    </row>
    <row r="338" spans="1:14" ht="33" customHeight="1">
      <c r="A338" s="1"/>
      <c r="B338" s="1"/>
      <c r="C338" s="71"/>
      <c r="M338" s="89"/>
      <c r="N338" s="1"/>
    </row>
    <row r="339" spans="1:14" ht="33" customHeight="1">
      <c r="A339" s="1"/>
      <c r="B339" s="1"/>
      <c r="C339" s="71"/>
      <c r="M339" s="89"/>
      <c r="N339" s="1"/>
    </row>
    <row r="340" spans="1:14" ht="33" customHeight="1">
      <c r="A340" s="1"/>
      <c r="B340" s="1"/>
      <c r="C340" s="71"/>
      <c r="M340" s="89"/>
      <c r="N340" s="1"/>
    </row>
    <row r="341" spans="1:14" ht="33" customHeight="1">
      <c r="A341" s="1"/>
      <c r="B341" s="1"/>
      <c r="C341" s="71"/>
      <c r="M341" s="89"/>
      <c r="N341" s="1"/>
    </row>
    <row r="342" spans="1:14" ht="33" customHeight="1">
      <c r="A342" s="1"/>
      <c r="B342" s="1"/>
      <c r="C342" s="71"/>
      <c r="M342" s="89"/>
      <c r="N342" s="1"/>
    </row>
    <row r="343" spans="1:14" ht="33" customHeight="1">
      <c r="A343" s="1"/>
      <c r="B343" s="1"/>
      <c r="C343" s="71"/>
      <c r="M343" s="89"/>
      <c r="N343" s="1"/>
    </row>
    <row r="344" spans="1:14" ht="33" customHeight="1">
      <c r="A344" s="1"/>
      <c r="B344" s="1"/>
      <c r="C344" s="71"/>
      <c r="M344" s="89"/>
      <c r="N344" s="1"/>
    </row>
    <row r="345" spans="1:14" ht="33" customHeight="1">
      <c r="A345" s="1"/>
      <c r="B345" s="1"/>
      <c r="C345" s="71"/>
      <c r="M345" s="89"/>
      <c r="N345" s="1"/>
    </row>
    <row r="346" spans="1:14" ht="33" customHeight="1">
      <c r="A346" s="1"/>
      <c r="B346" s="1"/>
      <c r="C346" s="71"/>
      <c r="M346" s="89"/>
      <c r="N346" s="1"/>
    </row>
    <row r="347" spans="1:14" ht="33" customHeight="1">
      <c r="A347" s="1"/>
      <c r="B347" s="1"/>
      <c r="C347" s="71"/>
      <c r="M347" s="89"/>
      <c r="N347" s="1"/>
    </row>
    <row r="348" spans="1:14" ht="33" customHeight="1">
      <c r="A348" s="1"/>
      <c r="B348" s="1"/>
      <c r="C348" s="71"/>
      <c r="M348" s="89"/>
      <c r="N348" s="1"/>
    </row>
    <row r="349" spans="1:14" ht="33" customHeight="1">
      <c r="A349" s="1"/>
      <c r="B349" s="1"/>
      <c r="C349" s="71"/>
      <c r="M349" s="89"/>
      <c r="N349" s="1"/>
    </row>
    <row r="350" spans="1:14" ht="33" customHeight="1">
      <c r="A350" s="1"/>
      <c r="B350" s="1"/>
      <c r="C350" s="71"/>
      <c r="M350" s="89"/>
      <c r="N350" s="1"/>
    </row>
    <row r="351" spans="1:14" ht="33" customHeight="1">
      <c r="A351" s="1"/>
      <c r="B351" s="1"/>
      <c r="C351" s="71"/>
      <c r="M351" s="89"/>
      <c r="N351" s="1"/>
    </row>
    <row r="352" spans="1:14" ht="33" customHeight="1">
      <c r="A352" s="1"/>
      <c r="B352" s="1"/>
      <c r="C352" s="71"/>
      <c r="M352" s="89"/>
      <c r="N352" s="1"/>
    </row>
    <row r="353" spans="1:14" ht="33" customHeight="1">
      <c r="A353" s="1"/>
      <c r="B353" s="1"/>
      <c r="C353" s="71"/>
      <c r="M353" s="89"/>
      <c r="N353" s="1"/>
    </row>
    <row r="354" spans="1:14" ht="33" customHeight="1">
      <c r="A354" s="1"/>
      <c r="B354" s="1"/>
      <c r="C354" s="71"/>
      <c r="M354" s="89"/>
      <c r="N354" s="1"/>
    </row>
    <row r="355" spans="1:14" ht="33" customHeight="1">
      <c r="A355" s="1"/>
      <c r="B355" s="1"/>
      <c r="C355" s="71"/>
      <c r="M355" s="89"/>
      <c r="N355" s="1"/>
    </row>
    <row r="356" spans="1:14" ht="33" customHeight="1">
      <c r="A356" s="1"/>
      <c r="B356" s="1"/>
      <c r="C356" s="71"/>
      <c r="M356" s="89"/>
      <c r="N356" s="1"/>
    </row>
    <row r="357" spans="1:14" ht="33" customHeight="1">
      <c r="A357" s="1"/>
      <c r="B357" s="1"/>
      <c r="C357" s="71"/>
      <c r="M357" s="89"/>
      <c r="N357" s="1"/>
    </row>
    <row r="358" spans="1:14" ht="33" customHeight="1">
      <c r="A358" s="1"/>
      <c r="B358" s="1"/>
      <c r="C358" s="71"/>
      <c r="M358" s="89"/>
      <c r="N358" s="1"/>
    </row>
    <row r="359" spans="1:14" ht="33" customHeight="1">
      <c r="A359" s="1"/>
      <c r="B359" s="1"/>
      <c r="C359" s="71"/>
      <c r="M359" s="89"/>
      <c r="N359" s="1"/>
    </row>
    <row r="360" spans="1:14" ht="33" customHeight="1">
      <c r="A360" s="1"/>
      <c r="B360" s="1"/>
      <c r="C360" s="71"/>
      <c r="M360" s="89"/>
      <c r="N360" s="1"/>
    </row>
    <row r="361" spans="1:14" ht="33" customHeight="1">
      <c r="A361" s="1"/>
      <c r="B361" s="1"/>
      <c r="C361" s="71"/>
      <c r="M361" s="89"/>
      <c r="N361" s="1"/>
    </row>
    <row r="362" spans="1:14" ht="33" customHeight="1">
      <c r="A362" s="1"/>
      <c r="B362" s="1"/>
      <c r="C362" s="71"/>
      <c r="M362" s="89"/>
      <c r="N362" s="1"/>
    </row>
    <row r="363" spans="1:14" ht="33" customHeight="1">
      <c r="A363" s="1"/>
      <c r="B363" s="1"/>
      <c r="C363" s="71"/>
      <c r="M363" s="89"/>
      <c r="N363" s="1"/>
    </row>
    <row r="364" spans="1:14" ht="33" customHeight="1">
      <c r="A364" s="1"/>
      <c r="B364" s="1"/>
      <c r="C364" s="71"/>
      <c r="M364" s="89"/>
      <c r="N364" s="1"/>
    </row>
    <row r="365" spans="1:14" ht="33" customHeight="1">
      <c r="A365" s="1"/>
      <c r="B365" s="1"/>
      <c r="C365" s="71"/>
      <c r="M365" s="89"/>
      <c r="N365" s="1"/>
    </row>
    <row r="366" spans="1:14" ht="33" customHeight="1">
      <c r="A366" s="1"/>
      <c r="B366" s="1"/>
      <c r="C366" s="71"/>
      <c r="M366" s="89"/>
      <c r="N366" s="1"/>
    </row>
    <row r="367" spans="1:14" ht="33" customHeight="1">
      <c r="A367" s="1"/>
      <c r="B367" s="1"/>
      <c r="C367" s="71"/>
      <c r="M367" s="89"/>
      <c r="N367" s="1"/>
    </row>
    <row r="368" spans="1:14" ht="33" customHeight="1">
      <c r="A368" s="1"/>
      <c r="B368" s="1"/>
      <c r="C368" s="71"/>
      <c r="M368" s="89"/>
      <c r="N368" s="1"/>
    </row>
    <row r="369" spans="1:14" ht="33" customHeight="1">
      <c r="A369" s="1"/>
      <c r="B369" s="1"/>
      <c r="C369" s="71"/>
      <c r="M369" s="89"/>
      <c r="N369" s="1"/>
    </row>
    <row r="370" spans="1:14" ht="33" customHeight="1">
      <c r="A370" s="1"/>
      <c r="B370" s="1"/>
      <c r="C370" s="71"/>
      <c r="M370" s="89"/>
      <c r="N370" s="1"/>
    </row>
    <row r="371" spans="1:14" ht="33" customHeight="1">
      <c r="A371" s="1"/>
      <c r="B371" s="1"/>
      <c r="C371" s="71"/>
      <c r="M371" s="89"/>
      <c r="N371" s="1"/>
    </row>
    <row r="372" spans="1:14" ht="33" customHeight="1">
      <c r="A372" s="1"/>
      <c r="B372" s="1"/>
      <c r="C372" s="71"/>
      <c r="M372" s="89"/>
      <c r="N372" s="1"/>
    </row>
    <row r="373" spans="1:14" ht="33" customHeight="1">
      <c r="A373" s="1"/>
      <c r="B373" s="1"/>
      <c r="C373" s="71"/>
      <c r="M373" s="89"/>
      <c r="N373" s="1"/>
    </row>
    <row r="374" spans="1:14" ht="33" customHeight="1">
      <c r="A374" s="1"/>
      <c r="B374" s="1"/>
      <c r="C374" s="71"/>
      <c r="M374" s="89"/>
      <c r="N374" s="1"/>
    </row>
    <row r="375" spans="1:14" ht="33" customHeight="1">
      <c r="A375" s="1"/>
      <c r="B375" s="1"/>
      <c r="C375" s="71"/>
      <c r="M375" s="89"/>
      <c r="N375" s="1"/>
    </row>
    <row r="376" spans="1:14" ht="33" customHeight="1">
      <c r="A376" s="1"/>
      <c r="B376" s="1"/>
      <c r="C376" s="71"/>
      <c r="M376" s="89"/>
      <c r="N376" s="1"/>
    </row>
    <row r="377" spans="1:14" ht="33" customHeight="1">
      <c r="A377" s="1"/>
      <c r="B377" s="1"/>
      <c r="C377" s="71"/>
      <c r="M377" s="89"/>
      <c r="N377" s="1"/>
    </row>
    <row r="378" spans="1:14" ht="33" customHeight="1">
      <c r="A378" s="1"/>
      <c r="B378" s="1"/>
      <c r="C378" s="71"/>
      <c r="M378" s="89"/>
      <c r="N378" s="1"/>
    </row>
    <row r="379" spans="1:14" ht="33" customHeight="1">
      <c r="A379" s="1"/>
      <c r="B379" s="1"/>
      <c r="C379" s="71"/>
      <c r="M379" s="89"/>
      <c r="N379" s="1"/>
    </row>
    <row r="380" spans="1:14" ht="33" customHeight="1">
      <c r="A380" s="1"/>
      <c r="B380" s="1"/>
      <c r="C380" s="71"/>
      <c r="M380" s="89"/>
      <c r="N380" s="1"/>
    </row>
    <row r="381" spans="1:14" ht="33" customHeight="1">
      <c r="A381" s="1"/>
      <c r="B381" s="1"/>
      <c r="C381" s="71"/>
      <c r="M381" s="89"/>
      <c r="N381" s="1"/>
    </row>
    <row r="382" spans="1:14" ht="33" customHeight="1">
      <c r="A382" s="1"/>
      <c r="B382" s="1"/>
      <c r="C382" s="71"/>
      <c r="M382" s="89"/>
      <c r="N382" s="1"/>
    </row>
    <row r="383" spans="1:14" ht="33" customHeight="1">
      <c r="A383" s="1"/>
      <c r="B383" s="1"/>
      <c r="C383" s="71"/>
      <c r="M383" s="89"/>
      <c r="N383" s="1"/>
    </row>
    <row r="384" spans="1:14" ht="33" customHeight="1">
      <c r="A384" s="1"/>
      <c r="B384" s="1"/>
      <c r="C384" s="71"/>
      <c r="M384" s="89"/>
      <c r="N384" s="1"/>
    </row>
    <row r="385" spans="1:14" ht="33" customHeight="1">
      <c r="A385" s="1"/>
      <c r="B385" s="1"/>
      <c r="C385" s="71"/>
      <c r="M385" s="89"/>
      <c r="N385" s="1"/>
    </row>
    <row r="386" spans="1:14" ht="33" customHeight="1">
      <c r="A386" s="1"/>
      <c r="B386" s="1"/>
      <c r="C386" s="71"/>
      <c r="M386" s="89"/>
      <c r="N386" s="1"/>
    </row>
    <row r="387" spans="1:14" ht="33" customHeight="1">
      <c r="A387" s="1"/>
      <c r="B387" s="1"/>
      <c r="C387" s="71"/>
      <c r="M387" s="89"/>
      <c r="N387" s="1"/>
    </row>
    <row r="388" spans="1:14" ht="33" customHeight="1">
      <c r="A388" s="1"/>
      <c r="B388" s="1"/>
      <c r="C388" s="71"/>
      <c r="M388" s="89"/>
      <c r="N388" s="1"/>
    </row>
    <row r="389" spans="1:14" ht="33" customHeight="1">
      <c r="A389" s="1"/>
      <c r="B389" s="1"/>
      <c r="C389" s="71"/>
      <c r="M389" s="89"/>
      <c r="N389" s="1"/>
    </row>
    <row r="390" spans="1:14" ht="33" customHeight="1">
      <c r="A390" s="1"/>
      <c r="B390" s="1"/>
      <c r="C390" s="71"/>
      <c r="M390" s="89"/>
      <c r="N390" s="1"/>
    </row>
    <row r="391" spans="1:14" ht="33" customHeight="1">
      <c r="A391" s="1"/>
      <c r="B391" s="1"/>
      <c r="C391" s="71"/>
      <c r="M391" s="89"/>
      <c r="N391" s="1"/>
    </row>
    <row r="392" spans="1:14" ht="33" customHeight="1">
      <c r="A392" s="1"/>
      <c r="B392" s="1"/>
      <c r="C392" s="71"/>
      <c r="M392" s="89"/>
      <c r="N392" s="1"/>
    </row>
    <row r="393" spans="1:14" ht="33" customHeight="1">
      <c r="A393" s="1"/>
      <c r="B393" s="1"/>
      <c r="C393" s="71"/>
      <c r="M393" s="89"/>
      <c r="N393" s="1"/>
    </row>
    <row r="394" spans="1:14" ht="33" customHeight="1">
      <c r="A394" s="1"/>
      <c r="B394" s="1"/>
      <c r="C394" s="71"/>
      <c r="M394" s="89"/>
      <c r="N394" s="1"/>
    </row>
    <row r="395" spans="1:14" ht="33" customHeight="1">
      <c r="A395" s="1"/>
      <c r="B395" s="1"/>
      <c r="C395" s="71"/>
      <c r="M395" s="89"/>
      <c r="N395" s="1"/>
    </row>
    <row r="396" spans="1:14" ht="33" customHeight="1">
      <c r="A396" s="1"/>
      <c r="B396" s="1"/>
      <c r="C396" s="71"/>
      <c r="M396" s="89"/>
      <c r="N396" s="1"/>
    </row>
    <row r="397" spans="1:14" ht="33" customHeight="1">
      <c r="A397" s="1"/>
      <c r="B397" s="1"/>
      <c r="C397" s="71"/>
      <c r="M397" s="89"/>
      <c r="N397" s="1"/>
    </row>
    <row r="398" spans="1:14" ht="33" customHeight="1">
      <c r="A398" s="1"/>
      <c r="B398" s="1"/>
      <c r="C398" s="71"/>
      <c r="M398" s="89"/>
      <c r="N398" s="1"/>
    </row>
    <row r="399" spans="1:14" ht="33" customHeight="1">
      <c r="A399" s="1"/>
      <c r="B399" s="1"/>
      <c r="C399" s="71"/>
      <c r="M399" s="89"/>
      <c r="N399" s="1"/>
    </row>
    <row r="400" spans="1:14" ht="33" customHeight="1">
      <c r="A400" s="1"/>
      <c r="B400" s="1"/>
      <c r="C400" s="71"/>
      <c r="M400" s="89"/>
      <c r="N400" s="1"/>
    </row>
    <row r="401" spans="1:14" ht="33" customHeight="1">
      <c r="A401" s="1"/>
      <c r="B401" s="1"/>
      <c r="C401" s="71"/>
      <c r="M401" s="89"/>
      <c r="N401" s="1"/>
    </row>
    <row r="402" spans="1:14" ht="33" customHeight="1">
      <c r="A402" s="1"/>
      <c r="B402" s="1"/>
      <c r="C402" s="71"/>
      <c r="M402" s="89"/>
      <c r="N402" s="1"/>
    </row>
    <row r="403" spans="1:14" ht="33" customHeight="1">
      <c r="A403" s="1"/>
      <c r="B403" s="1"/>
      <c r="C403" s="71"/>
      <c r="M403" s="89"/>
      <c r="N403" s="1"/>
    </row>
    <row r="404" spans="1:14" ht="33" customHeight="1">
      <c r="A404" s="1"/>
      <c r="B404" s="1"/>
      <c r="C404" s="71"/>
      <c r="M404" s="89"/>
      <c r="N404" s="1"/>
    </row>
    <row r="405" spans="1:14" ht="33" customHeight="1">
      <c r="A405" s="1"/>
      <c r="B405" s="1"/>
      <c r="C405" s="71"/>
      <c r="M405" s="89"/>
      <c r="N405" s="1"/>
    </row>
    <row r="406" spans="1:14" ht="33" customHeight="1">
      <c r="A406" s="1"/>
      <c r="B406" s="1"/>
      <c r="C406" s="71"/>
      <c r="M406" s="89"/>
      <c r="N406" s="1"/>
    </row>
    <row r="407" spans="1:14" ht="33" customHeight="1">
      <c r="A407" s="1"/>
      <c r="B407" s="1"/>
      <c r="C407" s="71"/>
      <c r="M407" s="89"/>
      <c r="N407" s="1"/>
    </row>
    <row r="408" spans="1:14" ht="33" customHeight="1">
      <c r="A408" s="1"/>
      <c r="B408" s="1"/>
      <c r="C408" s="71"/>
      <c r="M408" s="89"/>
      <c r="N408" s="1"/>
    </row>
    <row r="409" spans="1:14" ht="33" customHeight="1">
      <c r="A409" s="1"/>
      <c r="B409" s="1"/>
      <c r="C409" s="71"/>
      <c r="M409" s="89"/>
      <c r="N409" s="1"/>
    </row>
    <row r="410" spans="1:14" ht="33" customHeight="1">
      <c r="A410" s="1"/>
      <c r="B410" s="1"/>
      <c r="C410" s="71"/>
      <c r="M410" s="89"/>
      <c r="N410" s="1"/>
    </row>
    <row r="411" spans="1:14" ht="33" customHeight="1">
      <c r="A411" s="1"/>
      <c r="B411" s="1"/>
      <c r="C411" s="71"/>
      <c r="M411" s="89"/>
      <c r="N411" s="1"/>
    </row>
    <row r="412" spans="1:14" ht="33" customHeight="1">
      <c r="A412" s="1"/>
      <c r="B412" s="1"/>
      <c r="C412" s="71"/>
      <c r="M412" s="89"/>
      <c r="N412" s="1"/>
    </row>
    <row r="413" spans="1:14" ht="33" customHeight="1">
      <c r="A413" s="1"/>
      <c r="B413" s="1"/>
      <c r="C413" s="71"/>
      <c r="M413" s="89"/>
      <c r="N413" s="1"/>
    </row>
    <row r="414" spans="1:14" ht="33" customHeight="1">
      <c r="A414" s="1"/>
      <c r="B414" s="1"/>
      <c r="C414" s="71"/>
      <c r="M414" s="89"/>
      <c r="N414" s="1"/>
    </row>
    <row r="415" spans="1:14" ht="33" customHeight="1">
      <c r="A415" s="1"/>
      <c r="B415" s="1"/>
      <c r="C415" s="71"/>
      <c r="M415" s="89"/>
      <c r="N415" s="1"/>
    </row>
    <row r="416" spans="1:14" ht="33" customHeight="1">
      <c r="A416" s="1"/>
      <c r="B416" s="1"/>
      <c r="C416" s="71"/>
      <c r="M416" s="89"/>
      <c r="N416" s="1"/>
    </row>
    <row r="417" spans="1:14" ht="33" customHeight="1">
      <c r="A417" s="1"/>
      <c r="B417" s="1"/>
      <c r="C417" s="71"/>
      <c r="M417" s="89"/>
      <c r="N417" s="1"/>
    </row>
    <row r="418" spans="1:14" ht="33" customHeight="1">
      <c r="A418" s="1"/>
      <c r="B418" s="1"/>
      <c r="C418" s="71"/>
      <c r="M418" s="89"/>
      <c r="N418" s="1"/>
    </row>
    <row r="419" spans="1:14" ht="33" customHeight="1">
      <c r="A419" s="1"/>
      <c r="B419" s="1"/>
      <c r="C419" s="71"/>
      <c r="M419" s="89"/>
      <c r="N419" s="1"/>
    </row>
    <row r="420" spans="1:14" ht="33" customHeight="1">
      <c r="A420" s="1"/>
      <c r="B420" s="1"/>
      <c r="C420" s="71"/>
      <c r="M420" s="89"/>
      <c r="N420" s="1"/>
    </row>
    <row r="421" spans="1:14" ht="33" customHeight="1">
      <c r="A421" s="1"/>
      <c r="B421" s="1"/>
      <c r="C421" s="71"/>
      <c r="M421" s="89"/>
      <c r="N421" s="1"/>
    </row>
    <row r="422" spans="1:14" ht="33" customHeight="1">
      <c r="A422" s="1"/>
      <c r="B422" s="1"/>
      <c r="C422" s="71"/>
      <c r="M422" s="89"/>
      <c r="N422" s="1"/>
    </row>
    <row r="423" spans="1:14" ht="33" customHeight="1">
      <c r="A423" s="1"/>
      <c r="B423" s="1"/>
      <c r="C423" s="71"/>
      <c r="M423" s="89"/>
      <c r="N423" s="1"/>
    </row>
    <row r="424" spans="1:14" ht="33" customHeight="1">
      <c r="A424" s="1"/>
      <c r="B424" s="1"/>
      <c r="C424" s="71"/>
      <c r="M424" s="89"/>
      <c r="N424" s="1"/>
    </row>
    <row r="425" spans="1:14" ht="33" customHeight="1">
      <c r="A425" s="1"/>
      <c r="B425" s="1"/>
      <c r="C425" s="71"/>
      <c r="M425" s="89"/>
      <c r="N425" s="1"/>
    </row>
    <row r="426" spans="1:14" ht="33" customHeight="1">
      <c r="A426" s="1"/>
      <c r="B426" s="1"/>
      <c r="C426" s="71"/>
      <c r="M426" s="89"/>
      <c r="N426" s="1"/>
    </row>
    <row r="427" spans="1:14" ht="33" customHeight="1">
      <c r="A427" s="1"/>
      <c r="B427" s="1"/>
      <c r="C427" s="71"/>
      <c r="M427" s="89"/>
      <c r="N427" s="1"/>
    </row>
    <row r="428" spans="1:14" ht="33" customHeight="1">
      <c r="A428" s="1"/>
      <c r="B428" s="1"/>
      <c r="C428" s="71"/>
      <c r="M428" s="89"/>
      <c r="N428" s="1"/>
    </row>
    <row r="429" spans="1:14" ht="33" customHeight="1">
      <c r="A429" s="1"/>
      <c r="B429" s="1"/>
      <c r="C429" s="71"/>
      <c r="M429" s="89"/>
      <c r="N429" s="1"/>
    </row>
    <row r="430" spans="1:14" ht="33" customHeight="1">
      <c r="A430" s="1"/>
      <c r="B430" s="1"/>
      <c r="C430" s="71"/>
      <c r="M430" s="89"/>
      <c r="N430" s="1"/>
    </row>
    <row r="431" spans="1:14" ht="33" customHeight="1">
      <c r="A431" s="1"/>
      <c r="B431" s="1"/>
      <c r="C431" s="71"/>
      <c r="M431" s="89"/>
      <c r="N431" s="1"/>
    </row>
    <row r="432" spans="1:14" ht="33" customHeight="1">
      <c r="A432" s="1"/>
      <c r="B432" s="1"/>
      <c r="C432" s="71"/>
      <c r="M432" s="89"/>
      <c r="N432" s="1"/>
    </row>
    <row r="433" spans="1:14" ht="33" customHeight="1">
      <c r="A433" s="1"/>
      <c r="B433" s="1"/>
      <c r="C433" s="71"/>
      <c r="M433" s="89"/>
      <c r="N433" s="1"/>
    </row>
    <row r="434" spans="1:14" ht="33" customHeight="1">
      <c r="A434" s="1"/>
      <c r="B434" s="1"/>
      <c r="C434" s="71"/>
      <c r="M434" s="89"/>
      <c r="N434" s="1"/>
    </row>
    <row r="435" spans="1:14" ht="33" customHeight="1">
      <c r="A435" s="1"/>
      <c r="B435" s="1"/>
      <c r="C435" s="71"/>
      <c r="M435" s="89"/>
      <c r="N435" s="1"/>
    </row>
    <row r="436" spans="1:14" ht="33" customHeight="1">
      <c r="A436" s="1"/>
      <c r="B436" s="1"/>
      <c r="C436" s="71"/>
      <c r="M436" s="89"/>
      <c r="N436" s="1"/>
    </row>
    <row r="437" spans="1:14" ht="33" customHeight="1">
      <c r="A437" s="1"/>
      <c r="B437" s="1"/>
      <c r="C437" s="71"/>
      <c r="M437" s="89"/>
      <c r="N437" s="1"/>
    </row>
    <row r="438" spans="1:14" ht="33" customHeight="1">
      <c r="A438" s="1"/>
      <c r="B438" s="1"/>
      <c r="C438" s="71"/>
      <c r="M438" s="89"/>
      <c r="N438" s="1"/>
    </row>
    <row r="439" spans="1:14" ht="33" customHeight="1">
      <c r="A439" s="1"/>
      <c r="B439" s="1"/>
      <c r="C439" s="71"/>
      <c r="M439" s="89"/>
      <c r="N439" s="1"/>
    </row>
    <row r="440" spans="1:14" ht="33" customHeight="1">
      <c r="A440" s="1"/>
      <c r="B440" s="1"/>
      <c r="C440" s="71"/>
      <c r="M440" s="89"/>
      <c r="N440" s="1"/>
    </row>
    <row r="441" spans="1:14" ht="33" customHeight="1">
      <c r="A441" s="1"/>
      <c r="B441" s="1"/>
      <c r="C441" s="71"/>
      <c r="M441" s="89"/>
      <c r="N441" s="1"/>
    </row>
    <row r="442" spans="1:14" ht="33" customHeight="1">
      <c r="A442" s="1"/>
      <c r="B442" s="1"/>
      <c r="C442" s="71"/>
      <c r="M442" s="89"/>
      <c r="N442" s="1"/>
    </row>
    <row r="443" spans="1:14" ht="33" customHeight="1">
      <c r="A443" s="1"/>
      <c r="B443" s="1"/>
      <c r="C443" s="71"/>
      <c r="M443" s="89"/>
      <c r="N443" s="1"/>
    </row>
    <row r="444" spans="1:14" ht="33" customHeight="1">
      <c r="A444" s="1"/>
      <c r="B444" s="1"/>
      <c r="C444" s="71"/>
      <c r="M444" s="89"/>
      <c r="N444" s="1"/>
    </row>
    <row r="445" spans="1:14" ht="33" customHeight="1">
      <c r="A445" s="1"/>
      <c r="B445" s="1"/>
      <c r="C445" s="71"/>
      <c r="M445" s="89"/>
      <c r="N445" s="1"/>
    </row>
    <row r="446" spans="1:14" ht="33" customHeight="1">
      <c r="A446" s="1"/>
      <c r="B446" s="1"/>
      <c r="C446" s="71"/>
      <c r="M446" s="89"/>
      <c r="N446" s="1"/>
    </row>
    <row r="447" spans="1:14" ht="33" customHeight="1">
      <c r="A447" s="1"/>
      <c r="B447" s="1"/>
      <c r="C447" s="71"/>
      <c r="M447" s="89"/>
      <c r="N447" s="1"/>
    </row>
    <row r="448" spans="1:14" ht="33" customHeight="1">
      <c r="A448" s="1"/>
      <c r="B448" s="1"/>
      <c r="C448" s="71"/>
      <c r="M448" s="89"/>
      <c r="N448" s="1"/>
    </row>
    <row r="449" spans="1:14" ht="33" customHeight="1">
      <c r="A449" s="1"/>
      <c r="B449" s="1"/>
      <c r="C449" s="71"/>
      <c r="M449" s="89"/>
      <c r="N449" s="1"/>
    </row>
    <row r="450" spans="1:14" ht="33" customHeight="1">
      <c r="A450" s="1"/>
      <c r="B450" s="1"/>
      <c r="C450" s="71"/>
      <c r="M450" s="89"/>
      <c r="N450" s="1"/>
    </row>
    <row r="451" spans="1:14" ht="33" customHeight="1">
      <c r="A451" s="1"/>
      <c r="B451" s="1"/>
      <c r="C451" s="71"/>
      <c r="M451" s="89"/>
      <c r="N451" s="1"/>
    </row>
    <row r="452" spans="1:14" ht="33" customHeight="1">
      <c r="A452" s="1"/>
      <c r="B452" s="1"/>
      <c r="C452" s="71"/>
      <c r="M452" s="89"/>
      <c r="N452" s="1"/>
    </row>
    <row r="453" spans="1:14" ht="33" customHeight="1">
      <c r="A453" s="1"/>
      <c r="B453" s="1"/>
      <c r="C453" s="71"/>
      <c r="M453" s="89"/>
      <c r="N453" s="1"/>
    </row>
    <row r="454" spans="1:14" ht="33" customHeight="1">
      <c r="A454" s="1"/>
      <c r="B454" s="1"/>
      <c r="C454" s="71"/>
      <c r="M454" s="89"/>
      <c r="N454" s="1"/>
    </row>
    <row r="455" spans="1:14" ht="33" customHeight="1">
      <c r="A455" s="1"/>
      <c r="B455" s="1"/>
      <c r="C455" s="71"/>
      <c r="M455" s="89"/>
      <c r="N455" s="1"/>
    </row>
    <row r="456" spans="1:14" ht="33" customHeight="1">
      <c r="A456" s="1"/>
      <c r="B456" s="1"/>
      <c r="C456" s="71"/>
      <c r="M456" s="89"/>
      <c r="N456" s="1"/>
    </row>
    <row r="457" spans="1:14" ht="33" customHeight="1">
      <c r="A457" s="1"/>
      <c r="B457" s="1"/>
      <c r="C457" s="71"/>
      <c r="M457" s="89"/>
      <c r="N457" s="1"/>
    </row>
    <row r="458" spans="1:14" ht="33" customHeight="1">
      <c r="A458" s="1"/>
      <c r="B458" s="1"/>
      <c r="C458" s="71"/>
      <c r="M458" s="89"/>
      <c r="N458" s="1"/>
    </row>
    <row r="459" spans="1:14" ht="33" customHeight="1">
      <c r="A459" s="1"/>
      <c r="B459" s="1"/>
      <c r="C459" s="71"/>
      <c r="M459" s="89"/>
      <c r="N459" s="1"/>
    </row>
    <row r="460" spans="1:14" ht="33" customHeight="1">
      <c r="A460" s="1"/>
      <c r="B460" s="1"/>
      <c r="C460" s="71"/>
      <c r="M460" s="89"/>
      <c r="N460" s="1"/>
    </row>
    <row r="461" spans="1:14" ht="33" customHeight="1">
      <c r="A461" s="1"/>
      <c r="B461" s="1"/>
      <c r="C461" s="71"/>
      <c r="M461" s="89"/>
      <c r="N461" s="1"/>
    </row>
    <row r="462" spans="1:14" ht="33" customHeight="1">
      <c r="A462" s="1"/>
      <c r="B462" s="1"/>
      <c r="C462" s="71"/>
      <c r="M462" s="89"/>
      <c r="N462" s="1"/>
    </row>
    <row r="463" spans="1:14" ht="33" customHeight="1">
      <c r="A463" s="1"/>
      <c r="B463" s="1"/>
      <c r="C463" s="71"/>
      <c r="M463" s="89"/>
      <c r="N463" s="1"/>
    </row>
    <row r="464" spans="1:14" ht="33" customHeight="1">
      <c r="A464" s="1"/>
      <c r="B464" s="1"/>
      <c r="C464" s="71"/>
      <c r="M464" s="89"/>
      <c r="N464" s="1"/>
    </row>
    <row r="465" spans="1:14" ht="33" customHeight="1">
      <c r="A465" s="1"/>
      <c r="B465" s="1"/>
      <c r="C465" s="71"/>
      <c r="M465" s="89"/>
      <c r="N465" s="1"/>
    </row>
    <row r="466" spans="1:14" ht="33" customHeight="1">
      <c r="A466" s="1"/>
      <c r="B466" s="1"/>
      <c r="C466" s="71"/>
      <c r="M466" s="89"/>
      <c r="N466" s="1"/>
    </row>
    <row r="467" spans="1:14" ht="33" customHeight="1">
      <c r="A467" s="1"/>
      <c r="B467" s="1"/>
      <c r="C467" s="71"/>
      <c r="M467" s="89"/>
      <c r="N467" s="1"/>
    </row>
    <row r="468" spans="1:14" ht="33" customHeight="1">
      <c r="A468" s="1"/>
      <c r="B468" s="1"/>
      <c r="C468" s="71"/>
      <c r="M468" s="89"/>
      <c r="N468" s="1"/>
    </row>
    <row r="469" spans="1:14" ht="33" customHeight="1">
      <c r="A469" s="1"/>
      <c r="B469" s="1"/>
      <c r="C469" s="71"/>
      <c r="M469" s="89"/>
      <c r="N469" s="1"/>
    </row>
    <row r="470" spans="1:14" ht="33" customHeight="1">
      <c r="A470" s="1"/>
      <c r="B470" s="1"/>
      <c r="C470" s="71"/>
      <c r="M470" s="89"/>
      <c r="N470" s="1"/>
    </row>
    <row r="471" spans="1:14" ht="33" customHeight="1">
      <c r="A471" s="1"/>
      <c r="B471" s="1"/>
      <c r="C471" s="71"/>
      <c r="M471" s="89"/>
      <c r="N471" s="1"/>
    </row>
    <row r="472" spans="1:14" ht="33" customHeight="1">
      <c r="A472" s="1"/>
      <c r="B472" s="1"/>
      <c r="C472" s="71"/>
      <c r="M472" s="89"/>
      <c r="N472" s="1"/>
    </row>
    <row r="473" spans="1:14" ht="33" customHeight="1">
      <c r="A473" s="1"/>
      <c r="B473" s="1"/>
      <c r="C473" s="71"/>
      <c r="M473" s="89"/>
      <c r="N473" s="1"/>
    </row>
    <row r="474" spans="1:14" ht="33" customHeight="1">
      <c r="A474" s="1"/>
      <c r="B474" s="1"/>
      <c r="C474" s="71"/>
      <c r="M474" s="89"/>
      <c r="N474" s="1"/>
    </row>
    <row r="475" spans="1:14" ht="33" customHeight="1">
      <c r="A475" s="1"/>
      <c r="B475" s="1"/>
      <c r="C475" s="71"/>
      <c r="M475" s="89"/>
      <c r="N475" s="1"/>
    </row>
    <row r="476" spans="1:14" ht="33" customHeight="1">
      <c r="A476" s="1"/>
      <c r="B476" s="1"/>
      <c r="C476" s="71"/>
      <c r="M476" s="89"/>
      <c r="N476" s="1"/>
    </row>
    <row r="477" spans="1:14" ht="33" customHeight="1">
      <c r="A477" s="1"/>
      <c r="B477" s="1"/>
      <c r="C477" s="71"/>
      <c r="M477" s="89"/>
      <c r="N477" s="1"/>
    </row>
    <row r="478" spans="1:14" ht="33" customHeight="1">
      <c r="A478" s="1"/>
      <c r="B478" s="1"/>
      <c r="C478" s="71"/>
      <c r="M478" s="89"/>
      <c r="N478" s="1"/>
    </row>
    <row r="479" spans="1:14" ht="33" customHeight="1">
      <c r="A479" s="1"/>
      <c r="B479" s="1"/>
      <c r="C479" s="71"/>
      <c r="M479" s="89"/>
      <c r="N479" s="1"/>
    </row>
    <row r="480" spans="1:14" ht="33" customHeight="1">
      <c r="A480" s="1"/>
      <c r="B480" s="1"/>
      <c r="C480" s="71"/>
      <c r="M480" s="89"/>
      <c r="N480" s="1"/>
    </row>
    <row r="481" spans="1:14" ht="33" customHeight="1">
      <c r="A481" s="1"/>
      <c r="B481" s="1"/>
      <c r="C481" s="71"/>
      <c r="M481" s="89"/>
      <c r="N481" s="1"/>
    </row>
    <row r="482" spans="1:14" ht="33" customHeight="1">
      <c r="A482" s="1"/>
      <c r="B482" s="1"/>
      <c r="C482" s="71"/>
      <c r="M482" s="89"/>
      <c r="N482" s="1"/>
    </row>
    <row r="483" spans="1:14" ht="33" customHeight="1">
      <c r="A483" s="1"/>
      <c r="B483" s="1"/>
      <c r="C483" s="71"/>
      <c r="M483" s="89"/>
      <c r="N483" s="1"/>
    </row>
    <row r="484" spans="1:14" ht="33" customHeight="1">
      <c r="A484" s="1"/>
      <c r="B484" s="1"/>
      <c r="C484" s="71"/>
      <c r="M484" s="89"/>
      <c r="N484" s="1"/>
    </row>
    <row r="485" spans="1:14" ht="33" customHeight="1">
      <c r="A485" s="1"/>
      <c r="B485" s="1"/>
      <c r="C485" s="71"/>
      <c r="M485" s="89"/>
      <c r="N485" s="1"/>
    </row>
    <row r="486" spans="1:14" ht="33" customHeight="1">
      <c r="A486" s="1"/>
      <c r="B486" s="1"/>
      <c r="C486" s="71"/>
      <c r="M486" s="89"/>
      <c r="N486" s="1"/>
    </row>
    <row r="487" spans="1:14" ht="33" customHeight="1">
      <c r="A487" s="1"/>
      <c r="B487" s="1"/>
      <c r="C487" s="71"/>
      <c r="M487" s="89"/>
      <c r="N487" s="1"/>
    </row>
    <row r="488" spans="1:14" ht="33" customHeight="1">
      <c r="A488" s="1"/>
      <c r="B488" s="1"/>
      <c r="C488" s="71"/>
      <c r="M488" s="89"/>
      <c r="N488" s="1"/>
    </row>
    <row r="489" spans="1:14" ht="33" customHeight="1">
      <c r="A489" s="1"/>
      <c r="B489" s="1"/>
      <c r="C489" s="71"/>
      <c r="M489" s="89"/>
      <c r="N489" s="1"/>
    </row>
    <row r="490" spans="1:14" ht="33" customHeight="1">
      <c r="A490" s="1"/>
      <c r="B490" s="1"/>
      <c r="C490" s="71"/>
      <c r="M490" s="89"/>
      <c r="N490" s="1"/>
    </row>
    <row r="491" spans="1:14" ht="33" customHeight="1">
      <c r="A491" s="1"/>
      <c r="B491" s="1"/>
      <c r="C491" s="71"/>
      <c r="M491" s="89"/>
      <c r="N491" s="1"/>
    </row>
    <row r="492" spans="1:14" ht="33" customHeight="1">
      <c r="A492" s="1"/>
      <c r="B492" s="1"/>
      <c r="C492" s="71"/>
      <c r="M492" s="89"/>
      <c r="N492" s="1"/>
    </row>
    <row r="493" spans="1:14" ht="33" customHeight="1">
      <c r="A493" s="1"/>
      <c r="B493" s="1"/>
      <c r="C493" s="71"/>
      <c r="M493" s="89"/>
      <c r="N493" s="1"/>
    </row>
    <row r="494" spans="1:14" ht="33" customHeight="1">
      <c r="A494" s="1"/>
      <c r="B494" s="1"/>
      <c r="C494" s="71"/>
      <c r="M494" s="89"/>
      <c r="N494" s="1"/>
    </row>
    <row r="495" spans="1:14" ht="33" customHeight="1">
      <c r="A495" s="1"/>
      <c r="B495" s="1"/>
      <c r="C495" s="71"/>
      <c r="M495" s="89"/>
      <c r="N495" s="1"/>
    </row>
    <row r="496" spans="1:14" ht="33" customHeight="1">
      <c r="A496" s="1"/>
      <c r="B496" s="1"/>
      <c r="C496" s="71"/>
      <c r="M496" s="89"/>
      <c r="N496" s="1"/>
    </row>
    <row r="497" spans="1:14" ht="33" customHeight="1">
      <c r="A497" s="1"/>
      <c r="B497" s="1"/>
      <c r="C497" s="71"/>
      <c r="M497" s="89"/>
      <c r="N497" s="1"/>
    </row>
    <row r="498" spans="1:14" ht="33" customHeight="1">
      <c r="A498" s="1"/>
      <c r="B498" s="1"/>
      <c r="C498" s="71"/>
      <c r="M498" s="89"/>
      <c r="N498" s="1"/>
    </row>
    <row r="499" spans="1:14" ht="33" customHeight="1">
      <c r="A499" s="1"/>
      <c r="B499" s="1"/>
      <c r="C499" s="71"/>
      <c r="M499" s="89"/>
      <c r="N499" s="1"/>
    </row>
    <row r="500" spans="1:14" ht="33" customHeight="1">
      <c r="A500" s="1"/>
      <c r="B500" s="1"/>
      <c r="C500" s="71"/>
      <c r="M500" s="89"/>
      <c r="N500" s="1"/>
    </row>
    <row r="501" spans="1:14" ht="33" customHeight="1">
      <c r="A501" s="1"/>
      <c r="B501" s="1"/>
      <c r="C501" s="71"/>
      <c r="M501" s="89"/>
      <c r="N501" s="1"/>
    </row>
    <row r="502" spans="1:14" ht="33" customHeight="1">
      <c r="A502" s="1"/>
      <c r="B502" s="1"/>
      <c r="C502" s="71"/>
      <c r="M502" s="89"/>
      <c r="N502" s="1"/>
    </row>
    <row r="503" spans="1:14" ht="33" customHeight="1">
      <c r="A503" s="1"/>
      <c r="B503" s="1"/>
      <c r="C503" s="71"/>
      <c r="M503" s="89"/>
      <c r="N503" s="1"/>
    </row>
    <row r="504" spans="1:14" ht="33" customHeight="1">
      <c r="A504" s="1"/>
      <c r="B504" s="1"/>
      <c r="C504" s="71"/>
      <c r="M504" s="89"/>
      <c r="N504" s="1"/>
    </row>
    <row r="505" spans="1:14" ht="33" customHeight="1">
      <c r="A505" s="1"/>
      <c r="B505" s="1"/>
      <c r="C505" s="71"/>
      <c r="M505" s="89"/>
      <c r="N505" s="1"/>
    </row>
    <row r="506" spans="1:14" ht="33" customHeight="1">
      <c r="A506" s="1"/>
      <c r="B506" s="1"/>
      <c r="C506" s="71"/>
      <c r="M506" s="89"/>
      <c r="N506" s="1"/>
    </row>
    <row r="507" spans="1:14" ht="33" customHeight="1">
      <c r="A507" s="1"/>
      <c r="B507" s="1"/>
      <c r="C507" s="71"/>
      <c r="M507" s="89"/>
      <c r="N507" s="1"/>
    </row>
    <row r="508" spans="1:14" ht="33" customHeight="1">
      <c r="A508" s="1"/>
      <c r="B508" s="1"/>
      <c r="C508" s="71"/>
      <c r="M508" s="89"/>
      <c r="N508" s="1"/>
    </row>
    <row r="509" spans="1:14" ht="33" customHeight="1">
      <c r="A509" s="1"/>
      <c r="B509" s="1"/>
      <c r="C509" s="71"/>
      <c r="M509" s="89"/>
      <c r="N509" s="1"/>
    </row>
    <row r="510" spans="1:14" ht="33" customHeight="1">
      <c r="A510" s="1"/>
      <c r="B510" s="1"/>
      <c r="C510" s="71"/>
      <c r="M510" s="89"/>
      <c r="N510" s="1"/>
    </row>
    <row r="511" spans="1:14" ht="33" customHeight="1">
      <c r="A511" s="1"/>
      <c r="B511" s="1"/>
      <c r="C511" s="71"/>
      <c r="M511" s="89"/>
      <c r="N511" s="1"/>
    </row>
    <row r="512" spans="1:14" ht="33" customHeight="1">
      <c r="A512" s="1"/>
      <c r="B512" s="1"/>
      <c r="C512" s="71"/>
      <c r="M512" s="89"/>
      <c r="N512" s="1"/>
    </row>
    <row r="513" spans="1:14" ht="33" customHeight="1">
      <c r="A513" s="1"/>
      <c r="B513" s="1"/>
      <c r="C513" s="71"/>
      <c r="M513" s="89"/>
      <c r="N513" s="1"/>
    </row>
    <row r="514" spans="1:14" ht="33" customHeight="1">
      <c r="A514" s="1"/>
      <c r="B514" s="1"/>
      <c r="C514" s="71"/>
      <c r="M514" s="89"/>
      <c r="N514" s="1"/>
    </row>
    <row r="515" spans="1:14" ht="33" customHeight="1">
      <c r="A515" s="1"/>
      <c r="B515" s="1"/>
      <c r="C515" s="71"/>
      <c r="M515" s="89"/>
      <c r="N515" s="1"/>
    </row>
    <row r="516" spans="1:14" ht="33" customHeight="1">
      <c r="A516" s="1"/>
      <c r="B516" s="1"/>
      <c r="C516" s="71"/>
      <c r="M516" s="89"/>
      <c r="N516" s="1"/>
    </row>
    <row r="517" spans="1:14" ht="33" customHeight="1">
      <c r="A517" s="1"/>
      <c r="B517" s="1"/>
      <c r="C517" s="71"/>
      <c r="M517" s="89"/>
      <c r="N517" s="1"/>
    </row>
    <row r="518" spans="1:14" ht="33" customHeight="1">
      <c r="A518" s="1"/>
      <c r="B518" s="1"/>
      <c r="C518" s="71"/>
      <c r="M518" s="89"/>
      <c r="N518" s="1"/>
    </row>
    <row r="519" spans="1:14" ht="33" customHeight="1">
      <c r="A519" s="1"/>
      <c r="B519" s="1"/>
      <c r="C519" s="71"/>
      <c r="M519" s="89"/>
      <c r="N519" s="1"/>
    </row>
    <row r="520" spans="1:14" ht="33" customHeight="1">
      <c r="A520" s="1"/>
      <c r="B520" s="1"/>
      <c r="C520" s="71"/>
      <c r="M520" s="89"/>
      <c r="N520" s="1"/>
    </row>
    <row r="521" spans="1:14" ht="33" customHeight="1">
      <c r="A521" s="1"/>
      <c r="B521" s="1"/>
      <c r="C521" s="71"/>
      <c r="M521" s="89"/>
      <c r="N521" s="1"/>
    </row>
    <row r="522" spans="1:14" ht="33" customHeight="1">
      <c r="A522" s="1"/>
      <c r="B522" s="1"/>
      <c r="C522" s="71"/>
      <c r="M522" s="89"/>
      <c r="N522" s="1"/>
    </row>
    <row r="523" spans="1:14" ht="33" customHeight="1">
      <c r="A523" s="1"/>
      <c r="B523" s="1"/>
      <c r="C523" s="71"/>
      <c r="M523" s="89"/>
      <c r="N523" s="1"/>
    </row>
    <row r="524" spans="1:14" ht="33" customHeight="1">
      <c r="A524" s="1"/>
      <c r="B524" s="1"/>
      <c r="C524" s="71"/>
      <c r="M524" s="89"/>
      <c r="N524" s="1"/>
    </row>
    <row r="525" spans="1:14" ht="33" customHeight="1">
      <c r="A525" s="1"/>
      <c r="B525" s="1"/>
      <c r="C525" s="71"/>
      <c r="M525" s="89"/>
      <c r="N525" s="1"/>
    </row>
    <row r="526" spans="1:14" ht="33" customHeight="1">
      <c r="A526" s="1"/>
      <c r="B526" s="1"/>
      <c r="C526" s="71"/>
      <c r="M526" s="89"/>
      <c r="N526" s="1"/>
    </row>
    <row r="527" spans="1:14" ht="33" customHeight="1">
      <c r="A527" s="1"/>
      <c r="B527" s="1"/>
      <c r="C527" s="71"/>
      <c r="M527" s="89"/>
      <c r="N527" s="1"/>
    </row>
    <row r="528" spans="1:14" ht="33" customHeight="1">
      <c r="A528" s="1"/>
      <c r="B528" s="1"/>
      <c r="C528" s="71"/>
      <c r="M528" s="89"/>
      <c r="N528" s="1"/>
    </row>
    <row r="529" spans="1:14" ht="33" customHeight="1">
      <c r="A529" s="1"/>
      <c r="B529" s="1"/>
      <c r="C529" s="71"/>
      <c r="M529" s="89"/>
      <c r="N529" s="1"/>
    </row>
    <row r="530" spans="1:14" ht="33" customHeight="1">
      <c r="A530" s="1"/>
      <c r="B530" s="1"/>
      <c r="C530" s="71"/>
      <c r="M530" s="89"/>
      <c r="N530" s="1"/>
    </row>
    <row r="531" spans="1:14" ht="33" customHeight="1">
      <c r="A531" s="1"/>
      <c r="B531" s="1"/>
      <c r="C531" s="71"/>
      <c r="M531" s="89"/>
      <c r="N531" s="1"/>
    </row>
    <row r="532" spans="1:14" ht="33" customHeight="1">
      <c r="A532" s="1"/>
      <c r="B532" s="1"/>
      <c r="C532" s="71"/>
      <c r="M532" s="89"/>
      <c r="N532" s="1"/>
    </row>
    <row r="533" spans="1:14" ht="33" customHeight="1">
      <c r="A533" s="1"/>
      <c r="B533" s="1"/>
      <c r="C533" s="71"/>
      <c r="M533" s="89"/>
      <c r="N533" s="1"/>
    </row>
    <row r="534" spans="1:14" ht="33" customHeight="1">
      <c r="A534" s="1"/>
      <c r="B534" s="1"/>
      <c r="C534" s="71"/>
      <c r="M534" s="89"/>
      <c r="N534" s="1"/>
    </row>
    <row r="535" spans="1:14" ht="33" customHeight="1">
      <c r="A535" s="1"/>
      <c r="B535" s="1"/>
      <c r="C535" s="71"/>
      <c r="M535" s="89"/>
      <c r="N535" s="1"/>
    </row>
    <row r="536" spans="1:14" ht="33" customHeight="1">
      <c r="A536" s="1"/>
      <c r="B536" s="1"/>
      <c r="C536" s="71"/>
      <c r="M536" s="89"/>
      <c r="N536" s="1"/>
    </row>
    <row r="537" spans="1:14" ht="33" customHeight="1">
      <c r="A537" s="1"/>
      <c r="B537" s="1"/>
      <c r="C537" s="71"/>
      <c r="M537" s="89"/>
      <c r="N537" s="1"/>
    </row>
    <row r="538" spans="1:14" ht="33" customHeight="1">
      <c r="A538" s="1"/>
      <c r="B538" s="1"/>
      <c r="C538" s="71"/>
      <c r="M538" s="89"/>
      <c r="N538" s="1"/>
    </row>
    <row r="539" spans="1:14" ht="33" customHeight="1">
      <c r="A539" s="1"/>
      <c r="B539" s="1"/>
      <c r="C539" s="71"/>
      <c r="M539" s="89"/>
      <c r="N539" s="1"/>
    </row>
    <row r="540" spans="1:14" ht="33" customHeight="1">
      <c r="A540" s="1"/>
      <c r="B540" s="1"/>
      <c r="C540" s="71"/>
      <c r="M540" s="89"/>
      <c r="N540" s="1"/>
    </row>
    <row r="541" spans="1:14" ht="33" customHeight="1">
      <c r="A541" s="1"/>
      <c r="B541" s="1"/>
      <c r="C541" s="71"/>
      <c r="M541" s="89"/>
      <c r="N541" s="1"/>
    </row>
    <row r="542" spans="1:14" ht="33" customHeight="1">
      <c r="A542" s="1"/>
      <c r="B542" s="1"/>
      <c r="C542" s="71"/>
      <c r="M542" s="89"/>
      <c r="N542" s="1"/>
    </row>
    <row r="543" spans="1:14" ht="33" customHeight="1">
      <c r="A543" s="1"/>
      <c r="B543" s="1"/>
      <c r="C543" s="71"/>
      <c r="M543" s="89"/>
      <c r="N543" s="1"/>
    </row>
    <row r="544" spans="1:14" ht="33" customHeight="1">
      <c r="A544" s="1"/>
      <c r="B544" s="1"/>
      <c r="C544" s="71"/>
      <c r="M544" s="89"/>
      <c r="N544" s="1"/>
    </row>
    <row r="545" spans="1:14" ht="33" customHeight="1">
      <c r="A545" s="1"/>
      <c r="B545" s="1"/>
      <c r="C545" s="71"/>
      <c r="M545" s="89"/>
      <c r="N545" s="1"/>
    </row>
    <row r="546" spans="1:14" ht="33" customHeight="1">
      <c r="A546" s="1"/>
      <c r="B546" s="1"/>
      <c r="C546" s="71"/>
      <c r="M546" s="89"/>
      <c r="N546" s="1"/>
    </row>
    <row r="547" spans="1:14" ht="33" customHeight="1">
      <c r="A547" s="1"/>
      <c r="B547" s="1"/>
      <c r="C547" s="71"/>
      <c r="M547" s="89"/>
      <c r="N547" s="1"/>
    </row>
    <row r="548" spans="1:14" ht="33" customHeight="1">
      <c r="A548" s="1"/>
      <c r="B548" s="1"/>
      <c r="C548" s="71"/>
      <c r="M548" s="89"/>
      <c r="N548" s="1"/>
    </row>
    <row r="549" spans="1:14" ht="33" customHeight="1">
      <c r="A549" s="1"/>
      <c r="B549" s="1"/>
      <c r="C549" s="71"/>
      <c r="M549" s="89"/>
      <c r="N549" s="1"/>
    </row>
    <row r="550" spans="1:14" ht="33" customHeight="1">
      <c r="A550" s="1"/>
      <c r="B550" s="1"/>
      <c r="C550" s="71"/>
      <c r="M550" s="89"/>
      <c r="N550" s="1"/>
    </row>
    <row r="551" spans="1:14" ht="33" customHeight="1">
      <c r="A551" s="1"/>
      <c r="B551" s="1"/>
      <c r="C551" s="71"/>
      <c r="M551" s="89"/>
      <c r="N551" s="1"/>
    </row>
    <row r="552" spans="1:14" ht="33" customHeight="1">
      <c r="A552" s="1"/>
      <c r="B552" s="1"/>
      <c r="C552" s="71"/>
      <c r="M552" s="89"/>
      <c r="N552" s="1"/>
    </row>
    <row r="553" spans="1:14" ht="33" customHeight="1">
      <c r="A553" s="1"/>
      <c r="B553" s="1"/>
      <c r="C553" s="71"/>
      <c r="M553" s="89"/>
      <c r="N553" s="1"/>
    </row>
    <row r="554" spans="1:14" ht="33" customHeight="1">
      <c r="A554" s="1"/>
      <c r="B554" s="1"/>
      <c r="C554" s="71"/>
      <c r="M554" s="89"/>
      <c r="N554" s="1"/>
    </row>
    <row r="555" spans="1:14" ht="33" customHeight="1">
      <c r="A555" s="1"/>
      <c r="B555" s="1"/>
      <c r="C555" s="71"/>
      <c r="M555" s="89"/>
      <c r="N555" s="1"/>
    </row>
    <row r="556" spans="1:14" ht="33" customHeight="1">
      <c r="A556" s="1"/>
      <c r="B556" s="1"/>
      <c r="C556" s="71"/>
      <c r="M556" s="89"/>
      <c r="N556" s="1"/>
    </row>
    <row r="557" spans="1:14" ht="33" customHeight="1">
      <c r="A557" s="1"/>
      <c r="B557" s="1"/>
      <c r="C557" s="71"/>
      <c r="M557" s="89"/>
      <c r="N557" s="1"/>
    </row>
    <row r="558" spans="1:14" ht="33" customHeight="1">
      <c r="A558" s="1"/>
      <c r="B558" s="1"/>
      <c r="C558" s="71"/>
      <c r="M558" s="89"/>
      <c r="N558" s="1"/>
    </row>
    <row r="559" spans="1:14" ht="33" customHeight="1">
      <c r="A559" s="1"/>
      <c r="B559" s="1"/>
      <c r="C559" s="71"/>
      <c r="M559" s="89"/>
      <c r="N559" s="1"/>
    </row>
    <row r="560" spans="1:14" ht="33" customHeight="1">
      <c r="A560" s="1"/>
      <c r="B560" s="1"/>
      <c r="C560" s="71"/>
      <c r="M560" s="89"/>
      <c r="N560" s="1"/>
    </row>
    <row r="561" spans="1:14" ht="33" customHeight="1">
      <c r="A561" s="1"/>
      <c r="B561" s="1"/>
      <c r="C561" s="71"/>
      <c r="M561" s="89"/>
      <c r="N561" s="1"/>
    </row>
    <row r="562" spans="1:14" ht="33" customHeight="1">
      <c r="A562" s="1"/>
      <c r="B562" s="1"/>
      <c r="C562" s="71"/>
      <c r="M562" s="89"/>
      <c r="N562" s="1"/>
    </row>
    <row r="563" spans="1:14" ht="33" customHeight="1">
      <c r="A563" s="1"/>
      <c r="B563" s="1"/>
      <c r="C563" s="71"/>
      <c r="M563" s="89"/>
      <c r="N563" s="1"/>
    </row>
    <row r="564" spans="1:14" ht="33" customHeight="1">
      <c r="A564" s="1"/>
      <c r="B564" s="1"/>
      <c r="C564" s="71"/>
      <c r="M564" s="89"/>
      <c r="N564" s="1"/>
    </row>
    <row r="565" spans="1:14" ht="33" customHeight="1">
      <c r="A565" s="1"/>
      <c r="B565" s="1"/>
      <c r="C565" s="71"/>
      <c r="M565" s="89"/>
      <c r="N565" s="1"/>
    </row>
    <row r="566" spans="1:14" ht="33" customHeight="1">
      <c r="A566" s="1"/>
      <c r="B566" s="1"/>
      <c r="C566" s="71"/>
      <c r="M566" s="89"/>
      <c r="N566" s="1"/>
    </row>
    <row r="567" spans="1:14" ht="33" customHeight="1">
      <c r="A567" s="1"/>
      <c r="B567" s="1"/>
      <c r="C567" s="71"/>
      <c r="M567" s="89"/>
      <c r="N567" s="1"/>
    </row>
    <row r="568" spans="1:14" ht="33" customHeight="1">
      <c r="A568" s="1"/>
      <c r="B568" s="1"/>
      <c r="C568" s="71"/>
      <c r="M568" s="89"/>
      <c r="N568" s="1"/>
    </row>
    <row r="569" spans="1:14" ht="33" customHeight="1">
      <c r="A569" s="1"/>
      <c r="B569" s="1"/>
      <c r="C569" s="71"/>
      <c r="M569" s="89"/>
      <c r="N569" s="1"/>
    </row>
    <row r="570" spans="1:14" ht="33" customHeight="1">
      <c r="A570" s="1"/>
      <c r="B570" s="1"/>
      <c r="C570" s="71"/>
      <c r="M570" s="89"/>
      <c r="N570" s="1"/>
    </row>
    <row r="571" spans="1:14" ht="33" customHeight="1">
      <c r="A571" s="1"/>
      <c r="B571" s="1"/>
      <c r="C571" s="71"/>
      <c r="M571" s="89"/>
      <c r="N571" s="1"/>
    </row>
    <row r="572" spans="1:14" ht="33" customHeight="1">
      <c r="A572" s="1"/>
      <c r="B572" s="1"/>
      <c r="C572" s="71"/>
      <c r="M572" s="89"/>
      <c r="N572" s="1"/>
    </row>
    <row r="573" spans="1:14" ht="33" customHeight="1">
      <c r="A573" s="1"/>
      <c r="B573" s="1"/>
      <c r="C573" s="71"/>
      <c r="M573" s="89"/>
      <c r="N573" s="1"/>
    </row>
    <row r="574" spans="1:14" ht="33" customHeight="1">
      <c r="A574" s="1"/>
      <c r="B574" s="1"/>
      <c r="C574" s="71"/>
      <c r="M574" s="89"/>
      <c r="N574" s="1"/>
    </row>
    <row r="575" spans="1:14" ht="33" customHeight="1">
      <c r="A575" s="1"/>
      <c r="B575" s="1"/>
      <c r="C575" s="71"/>
      <c r="M575" s="89"/>
      <c r="N575" s="1"/>
    </row>
    <row r="576" spans="1:14" ht="33" customHeight="1">
      <c r="A576" s="1"/>
      <c r="B576" s="1"/>
      <c r="C576" s="71"/>
      <c r="M576" s="89"/>
      <c r="N576" s="1"/>
    </row>
    <row r="577" spans="1:14" ht="33" customHeight="1">
      <c r="A577" s="1"/>
      <c r="B577" s="1"/>
      <c r="C577" s="71"/>
      <c r="M577" s="89"/>
      <c r="N577" s="1"/>
    </row>
    <row r="578" spans="1:14" ht="33" customHeight="1">
      <c r="A578" s="1"/>
      <c r="B578" s="1"/>
      <c r="C578" s="71"/>
      <c r="M578" s="89"/>
      <c r="N578" s="1"/>
    </row>
    <row r="579" spans="1:14" ht="33" customHeight="1">
      <c r="A579" s="1"/>
      <c r="B579" s="1"/>
      <c r="C579" s="71"/>
      <c r="M579" s="89"/>
      <c r="N579" s="1"/>
    </row>
    <row r="580" spans="1:14" ht="33" customHeight="1">
      <c r="A580" s="1"/>
      <c r="B580" s="1"/>
      <c r="C580" s="71"/>
      <c r="M580" s="89"/>
      <c r="N580" s="1"/>
    </row>
    <row r="581" spans="1:14" ht="33" customHeight="1">
      <c r="A581" s="1"/>
      <c r="B581" s="1"/>
      <c r="C581" s="71"/>
      <c r="M581" s="89"/>
      <c r="N581" s="1"/>
    </row>
    <row r="582" spans="1:14" ht="33" customHeight="1">
      <c r="A582" s="1"/>
      <c r="B582" s="1"/>
      <c r="C582" s="71"/>
      <c r="M582" s="89"/>
      <c r="N582" s="1"/>
    </row>
    <row r="583" spans="1:14" ht="33" customHeight="1">
      <c r="A583" s="1"/>
      <c r="B583" s="1"/>
      <c r="C583" s="71"/>
      <c r="M583" s="89"/>
      <c r="N583" s="1"/>
    </row>
    <row r="584" spans="1:14" ht="33" customHeight="1">
      <c r="A584" s="1"/>
      <c r="B584" s="1"/>
      <c r="C584" s="71"/>
      <c r="M584" s="89"/>
      <c r="N584" s="1"/>
    </row>
    <row r="585" spans="1:14" ht="33" customHeight="1">
      <c r="A585" s="1"/>
      <c r="B585" s="1"/>
      <c r="C585" s="71"/>
      <c r="M585" s="89"/>
      <c r="N585" s="1"/>
    </row>
    <row r="586" spans="1:14" ht="33" customHeight="1">
      <c r="A586" s="1"/>
      <c r="B586" s="1"/>
      <c r="C586" s="71"/>
      <c r="M586" s="89"/>
      <c r="N586" s="1"/>
    </row>
    <row r="587" spans="1:14" ht="33" customHeight="1">
      <c r="A587" s="1"/>
      <c r="B587" s="1"/>
      <c r="C587" s="71"/>
      <c r="M587" s="89"/>
      <c r="N587" s="1"/>
    </row>
    <row r="588" spans="1:14" ht="33" customHeight="1">
      <c r="A588" s="1"/>
      <c r="B588" s="1"/>
      <c r="C588" s="71"/>
      <c r="M588" s="89"/>
      <c r="N588" s="1"/>
    </row>
    <row r="589" spans="1:14" ht="33" customHeight="1">
      <c r="A589" s="1"/>
      <c r="B589" s="1"/>
      <c r="C589" s="71"/>
      <c r="M589" s="89"/>
      <c r="N589" s="1"/>
    </row>
    <row r="590" spans="1:14" ht="33" customHeight="1">
      <c r="A590" s="1"/>
      <c r="B590" s="1"/>
      <c r="C590" s="71"/>
      <c r="M590" s="89"/>
      <c r="N590" s="1"/>
    </row>
    <row r="591" spans="1:14" ht="33" customHeight="1">
      <c r="A591" s="1"/>
      <c r="B591" s="1"/>
      <c r="C591" s="71"/>
      <c r="M591" s="89"/>
      <c r="N591" s="1"/>
    </row>
    <row r="592" spans="1:14" ht="33" customHeight="1">
      <c r="A592" s="1"/>
      <c r="B592" s="1"/>
      <c r="C592" s="71"/>
      <c r="M592" s="89"/>
      <c r="N592" s="1"/>
    </row>
    <row r="593" spans="1:14" ht="33" customHeight="1">
      <c r="A593" s="1"/>
      <c r="B593" s="1"/>
      <c r="C593" s="71"/>
      <c r="M593" s="89"/>
      <c r="N593" s="1"/>
    </row>
    <row r="594" spans="1:14" ht="33" customHeight="1">
      <c r="A594" s="1"/>
      <c r="B594" s="1"/>
      <c r="C594" s="71"/>
      <c r="M594" s="89"/>
      <c r="N594" s="1"/>
    </row>
    <row r="595" spans="1:14" ht="33" customHeight="1">
      <c r="A595" s="1"/>
      <c r="B595" s="1"/>
      <c r="C595" s="71"/>
      <c r="M595" s="89"/>
      <c r="N595" s="1"/>
    </row>
    <row r="596" spans="1:14" ht="33" customHeight="1">
      <c r="A596" s="1"/>
      <c r="B596" s="1"/>
      <c r="C596" s="71"/>
      <c r="M596" s="89"/>
      <c r="N596" s="1"/>
    </row>
    <row r="597" spans="1:14" ht="33" customHeight="1">
      <c r="A597" s="1"/>
      <c r="B597" s="1"/>
      <c r="C597" s="71"/>
      <c r="M597" s="89"/>
      <c r="N597" s="1"/>
    </row>
    <row r="598" spans="1:14" ht="33" customHeight="1">
      <c r="A598" s="1"/>
      <c r="B598" s="1"/>
      <c r="C598" s="71"/>
      <c r="M598" s="89"/>
      <c r="N598" s="1"/>
    </row>
    <row r="599" spans="1:14" ht="33" customHeight="1">
      <c r="A599" s="1"/>
      <c r="B599" s="1"/>
      <c r="C599" s="71"/>
      <c r="M599" s="89"/>
      <c r="N599" s="1"/>
    </row>
    <row r="600" spans="1:14" ht="33" customHeight="1">
      <c r="A600" s="1"/>
      <c r="B600" s="1"/>
      <c r="C600" s="71"/>
      <c r="M600" s="89"/>
      <c r="N600" s="1"/>
    </row>
    <row r="601" spans="1:14" ht="33" customHeight="1">
      <c r="A601" s="1"/>
      <c r="B601" s="1"/>
      <c r="C601" s="71"/>
      <c r="M601" s="89"/>
      <c r="N601" s="1"/>
    </row>
    <row r="602" spans="1:14" ht="33" customHeight="1">
      <c r="A602" s="1"/>
      <c r="B602" s="1"/>
      <c r="C602" s="71"/>
      <c r="M602" s="89"/>
      <c r="N602" s="1"/>
    </row>
    <row r="603" spans="1:14" ht="33" customHeight="1">
      <c r="A603" s="1"/>
      <c r="B603" s="1"/>
      <c r="C603" s="71"/>
      <c r="M603" s="89"/>
      <c r="N603" s="1"/>
    </row>
    <row r="604" spans="1:14" ht="33" customHeight="1">
      <c r="A604" s="1"/>
      <c r="B604" s="1"/>
      <c r="C604" s="71"/>
      <c r="M604" s="89"/>
      <c r="N604" s="1"/>
    </row>
    <row r="605" spans="1:14" ht="33" customHeight="1">
      <c r="A605" s="1"/>
      <c r="B605" s="1"/>
      <c r="C605" s="71"/>
      <c r="M605" s="89"/>
      <c r="N605" s="1"/>
    </row>
    <row r="606" spans="1:14" ht="33" customHeight="1">
      <c r="A606" s="1"/>
      <c r="B606" s="1"/>
      <c r="C606" s="71"/>
      <c r="M606" s="89"/>
      <c r="N606" s="1"/>
    </row>
    <row r="607" spans="1:14" ht="33" customHeight="1">
      <c r="A607" s="1"/>
      <c r="B607" s="1"/>
      <c r="C607" s="71"/>
      <c r="M607" s="89"/>
      <c r="N607" s="1"/>
    </row>
    <row r="608" spans="1:14" ht="33" customHeight="1">
      <c r="A608" s="1"/>
      <c r="B608" s="1"/>
      <c r="C608" s="71"/>
      <c r="M608" s="89"/>
      <c r="N608" s="1"/>
    </row>
    <row r="609" spans="1:14" ht="33" customHeight="1">
      <c r="A609" s="1"/>
      <c r="B609" s="1"/>
      <c r="C609" s="71"/>
      <c r="M609" s="89"/>
      <c r="N609" s="1"/>
    </row>
    <row r="610" spans="1:14" ht="33" customHeight="1">
      <c r="A610" s="1"/>
      <c r="B610" s="1"/>
      <c r="C610" s="71"/>
      <c r="M610" s="89"/>
      <c r="N610" s="1"/>
    </row>
    <row r="611" spans="1:14" ht="33" customHeight="1">
      <c r="A611" s="1"/>
      <c r="B611" s="1"/>
      <c r="C611" s="71"/>
      <c r="M611" s="89"/>
      <c r="N611" s="1"/>
    </row>
    <row r="612" spans="1:14" ht="33" customHeight="1">
      <c r="A612" s="1"/>
      <c r="B612" s="1"/>
      <c r="C612" s="71"/>
      <c r="M612" s="89"/>
      <c r="N612" s="1"/>
    </row>
    <row r="613" spans="1:14" ht="33" customHeight="1">
      <c r="A613" s="1"/>
      <c r="B613" s="1"/>
      <c r="C613" s="71"/>
      <c r="M613" s="89"/>
      <c r="N613" s="1"/>
    </row>
    <row r="614" spans="1:14" ht="33" customHeight="1">
      <c r="A614" s="1"/>
      <c r="B614" s="1"/>
      <c r="C614" s="71"/>
      <c r="M614" s="89"/>
      <c r="N614" s="1"/>
    </row>
    <row r="615" spans="1:14" ht="33" customHeight="1">
      <c r="A615" s="1"/>
      <c r="B615" s="1"/>
      <c r="C615" s="71"/>
      <c r="M615" s="89"/>
      <c r="N615" s="1"/>
    </row>
    <row r="616" spans="1:14" ht="33" customHeight="1">
      <c r="A616" s="1"/>
      <c r="B616" s="1"/>
      <c r="C616" s="71"/>
      <c r="M616" s="89"/>
      <c r="N616" s="1"/>
    </row>
    <row r="617" spans="1:14" ht="33" customHeight="1">
      <c r="A617" s="1"/>
      <c r="B617" s="1"/>
      <c r="C617" s="71"/>
      <c r="M617" s="89"/>
      <c r="N617" s="1"/>
    </row>
    <row r="618" spans="1:14" ht="33" customHeight="1">
      <c r="A618" s="1"/>
      <c r="B618" s="1"/>
      <c r="C618" s="71"/>
      <c r="M618" s="89"/>
      <c r="N618" s="1"/>
    </row>
    <row r="619" spans="1:14" ht="33" customHeight="1">
      <c r="A619" s="1"/>
      <c r="B619" s="1"/>
      <c r="C619" s="71"/>
      <c r="M619" s="89"/>
      <c r="N619" s="1"/>
    </row>
    <row r="620" spans="1:14" ht="33" customHeight="1">
      <c r="A620" s="1"/>
      <c r="B620" s="1"/>
      <c r="C620" s="71"/>
      <c r="M620" s="89"/>
      <c r="N620" s="1"/>
    </row>
    <row r="621" spans="1:14" ht="33" customHeight="1">
      <c r="A621" s="1"/>
      <c r="B621" s="1"/>
      <c r="C621" s="71"/>
      <c r="M621" s="89"/>
      <c r="N621" s="1"/>
    </row>
    <row r="622" spans="1:14" ht="33" customHeight="1">
      <c r="A622" s="1"/>
      <c r="B622" s="1"/>
      <c r="C622" s="71"/>
      <c r="M622" s="89"/>
      <c r="N622" s="1"/>
    </row>
    <row r="623" spans="1:14" ht="33" customHeight="1">
      <c r="A623" s="1"/>
      <c r="B623" s="1"/>
      <c r="C623" s="71"/>
      <c r="M623" s="89"/>
      <c r="N623" s="1"/>
    </row>
    <row r="624" spans="1:14" ht="33" customHeight="1">
      <c r="A624" s="1"/>
      <c r="B624" s="1"/>
      <c r="C624" s="71"/>
      <c r="M624" s="89"/>
      <c r="N624" s="1"/>
    </row>
    <row r="625" spans="1:14" ht="33" customHeight="1">
      <c r="A625" s="1"/>
      <c r="B625" s="1"/>
      <c r="C625" s="71"/>
      <c r="M625" s="89"/>
      <c r="N625" s="1"/>
    </row>
    <row r="626" spans="1:14" ht="33" customHeight="1">
      <c r="A626" s="1"/>
      <c r="B626" s="1"/>
      <c r="C626" s="71"/>
      <c r="M626" s="89"/>
      <c r="N626" s="1"/>
    </row>
    <row r="627" spans="1:14" ht="33" customHeight="1">
      <c r="A627" s="1"/>
      <c r="B627" s="1"/>
      <c r="C627" s="71"/>
      <c r="M627" s="89"/>
      <c r="N627" s="1"/>
    </row>
    <row r="628" spans="1:14" ht="33" customHeight="1">
      <c r="A628" s="1"/>
      <c r="B628" s="1"/>
      <c r="C628" s="71"/>
      <c r="M628" s="89"/>
      <c r="N628" s="1"/>
    </row>
    <row r="629" spans="1:14" ht="33" customHeight="1">
      <c r="A629" s="1"/>
      <c r="B629" s="1"/>
      <c r="C629" s="71"/>
      <c r="M629" s="89"/>
      <c r="N629" s="1"/>
    </row>
    <row r="630" spans="1:14" ht="33" customHeight="1">
      <c r="A630" s="1"/>
      <c r="B630" s="1"/>
      <c r="C630" s="71"/>
      <c r="M630" s="89"/>
      <c r="N630" s="1"/>
    </row>
    <row r="631" spans="1:14" ht="33" customHeight="1">
      <c r="A631" s="1"/>
      <c r="B631" s="1"/>
      <c r="C631" s="71"/>
      <c r="M631" s="89"/>
      <c r="N631" s="1"/>
    </row>
    <row r="632" spans="1:14" ht="33" customHeight="1">
      <c r="A632" s="1"/>
      <c r="B632" s="1"/>
      <c r="C632" s="71"/>
      <c r="M632" s="89"/>
      <c r="N632" s="1"/>
    </row>
    <row r="633" spans="1:14" ht="33" customHeight="1">
      <c r="A633" s="1"/>
      <c r="B633" s="1"/>
      <c r="C633" s="71"/>
      <c r="M633" s="89"/>
      <c r="N633" s="1"/>
    </row>
    <row r="634" spans="1:14" ht="33" customHeight="1">
      <c r="A634" s="1"/>
      <c r="B634" s="1"/>
      <c r="C634" s="71"/>
      <c r="M634" s="89"/>
      <c r="N634" s="1"/>
    </row>
    <row r="635" spans="1:14" ht="33" customHeight="1">
      <c r="A635" s="1"/>
      <c r="B635" s="1"/>
      <c r="C635" s="71"/>
      <c r="M635" s="89"/>
      <c r="N635" s="1"/>
    </row>
    <row r="636" spans="1:14" ht="33" customHeight="1">
      <c r="A636" s="1"/>
      <c r="B636" s="1"/>
      <c r="C636" s="71"/>
      <c r="M636" s="89"/>
      <c r="N636" s="1"/>
    </row>
    <row r="637" spans="1:14" ht="33" customHeight="1">
      <c r="A637" s="1"/>
      <c r="B637" s="1"/>
      <c r="C637" s="71"/>
      <c r="M637" s="89"/>
      <c r="N637" s="1"/>
    </row>
    <row r="638" spans="1:14" ht="33" customHeight="1">
      <c r="A638" s="1"/>
      <c r="B638" s="1"/>
      <c r="C638" s="71"/>
      <c r="M638" s="89"/>
      <c r="N638" s="1"/>
    </row>
    <row r="639" spans="1:14" ht="33" customHeight="1">
      <c r="A639" s="1"/>
      <c r="B639" s="1"/>
      <c r="C639" s="71"/>
      <c r="M639" s="89"/>
      <c r="N639" s="1"/>
    </row>
    <row r="640" spans="1:14" ht="33" customHeight="1">
      <c r="A640" s="1"/>
      <c r="B640" s="1"/>
      <c r="C640" s="71"/>
      <c r="M640" s="89"/>
      <c r="N640" s="1"/>
    </row>
    <row r="641" spans="1:14" ht="33" customHeight="1">
      <c r="A641" s="1"/>
      <c r="B641" s="1"/>
      <c r="C641" s="71"/>
      <c r="M641" s="89"/>
      <c r="N641" s="1"/>
    </row>
    <row r="642" spans="1:14" ht="33" customHeight="1">
      <c r="A642" s="1"/>
      <c r="B642" s="1"/>
      <c r="C642" s="71"/>
      <c r="M642" s="89"/>
      <c r="N642" s="1"/>
    </row>
    <row r="643" spans="1:14" ht="33" customHeight="1">
      <c r="A643" s="1"/>
      <c r="B643" s="1"/>
      <c r="C643" s="71"/>
      <c r="M643" s="89"/>
      <c r="N643" s="1"/>
    </row>
    <row r="644" spans="1:14" ht="33" customHeight="1">
      <c r="A644" s="1"/>
      <c r="B644" s="1"/>
      <c r="C644" s="71"/>
      <c r="M644" s="89"/>
      <c r="N644" s="1"/>
    </row>
    <row r="645" spans="1:14" ht="33" customHeight="1">
      <c r="A645" s="1"/>
      <c r="B645" s="1"/>
      <c r="C645" s="71"/>
      <c r="M645" s="89"/>
      <c r="N645" s="1"/>
    </row>
    <row r="646" spans="1:14" ht="33" customHeight="1">
      <c r="A646" s="1"/>
      <c r="B646" s="1"/>
      <c r="C646" s="71"/>
      <c r="M646" s="89"/>
      <c r="N646" s="1"/>
    </row>
    <row r="647" spans="1:14" ht="33" customHeight="1">
      <c r="A647" s="1"/>
      <c r="B647" s="1"/>
      <c r="C647" s="71"/>
      <c r="M647" s="89"/>
      <c r="N647" s="1"/>
    </row>
    <row r="648" spans="1:14" ht="33" customHeight="1">
      <c r="A648" s="1"/>
      <c r="B648" s="1"/>
      <c r="C648" s="71"/>
      <c r="M648" s="89"/>
      <c r="N648" s="1"/>
    </row>
    <row r="649" spans="1:14" ht="33" customHeight="1">
      <c r="A649" s="1"/>
      <c r="B649" s="1"/>
      <c r="C649" s="71"/>
      <c r="M649" s="89"/>
      <c r="N649" s="1"/>
    </row>
    <row r="650" spans="1:14" ht="33" customHeight="1">
      <c r="A650" s="1"/>
      <c r="B650" s="1"/>
      <c r="C650" s="71"/>
      <c r="M650" s="89"/>
      <c r="N650" s="1"/>
    </row>
    <row r="651" spans="1:14" ht="33" customHeight="1">
      <c r="A651" s="1"/>
      <c r="B651" s="1"/>
      <c r="C651" s="71"/>
      <c r="M651" s="89"/>
      <c r="N651" s="1"/>
    </row>
    <row r="652" spans="1:14" ht="33" customHeight="1">
      <c r="A652" s="1"/>
      <c r="B652" s="1"/>
      <c r="C652" s="71"/>
      <c r="M652" s="89"/>
      <c r="N652" s="1"/>
    </row>
    <row r="653" spans="1:14" ht="33" customHeight="1">
      <c r="A653" s="1"/>
      <c r="B653" s="1"/>
      <c r="C653" s="71"/>
      <c r="M653" s="89"/>
      <c r="N653" s="1"/>
    </row>
    <row r="654" spans="1:14" ht="33" customHeight="1">
      <c r="A654" s="1"/>
      <c r="B654" s="1"/>
      <c r="C654" s="71"/>
      <c r="M654" s="89"/>
      <c r="N654" s="1"/>
    </row>
    <row r="655" spans="1:14" ht="33" customHeight="1">
      <c r="A655" s="1"/>
      <c r="B655" s="1"/>
      <c r="C655" s="71"/>
      <c r="M655" s="89"/>
      <c r="N655" s="1"/>
    </row>
    <row r="656" spans="1:14" ht="33" customHeight="1">
      <c r="A656" s="1"/>
      <c r="B656" s="1"/>
      <c r="C656" s="71"/>
      <c r="M656" s="89"/>
      <c r="N656" s="1"/>
    </row>
    <row r="657" spans="1:14" ht="33" customHeight="1">
      <c r="A657" s="1"/>
      <c r="B657" s="1"/>
      <c r="C657" s="71"/>
      <c r="M657" s="89"/>
      <c r="N657" s="1"/>
    </row>
    <row r="658" spans="1:14" ht="33" customHeight="1">
      <c r="A658" s="1"/>
      <c r="B658" s="1"/>
      <c r="C658" s="71"/>
      <c r="M658" s="89"/>
      <c r="N658" s="1"/>
    </row>
    <row r="659" spans="1:14" ht="33" customHeight="1">
      <c r="A659" s="1"/>
      <c r="B659" s="1"/>
      <c r="C659" s="71"/>
      <c r="M659" s="89"/>
      <c r="N659" s="1"/>
    </row>
    <row r="660" spans="1:14" ht="33" customHeight="1">
      <c r="A660" s="1"/>
      <c r="B660" s="1"/>
      <c r="C660" s="71"/>
      <c r="M660" s="89"/>
      <c r="N660" s="1"/>
    </row>
    <row r="661" spans="1:14" ht="33" customHeight="1">
      <c r="A661" s="1"/>
      <c r="B661" s="1"/>
      <c r="C661" s="71"/>
      <c r="M661" s="89"/>
      <c r="N661" s="1"/>
    </row>
    <row r="662" spans="1:14" ht="33" customHeight="1">
      <c r="A662" s="1"/>
      <c r="B662" s="1"/>
      <c r="C662" s="71"/>
      <c r="M662" s="89"/>
      <c r="N662" s="1"/>
    </row>
    <row r="663" spans="1:14" ht="33" customHeight="1">
      <c r="A663" s="1"/>
      <c r="B663" s="1"/>
      <c r="C663" s="71"/>
      <c r="M663" s="89"/>
      <c r="N663" s="1"/>
    </row>
    <row r="664" spans="1:14" ht="33" customHeight="1">
      <c r="A664" s="1"/>
      <c r="B664" s="1"/>
      <c r="C664" s="71"/>
      <c r="M664" s="89"/>
      <c r="N664" s="1"/>
    </row>
    <row r="665" spans="1:14" ht="33" customHeight="1">
      <c r="A665" s="1"/>
      <c r="B665" s="1"/>
      <c r="C665" s="71"/>
      <c r="M665" s="89"/>
      <c r="N665" s="1"/>
    </row>
    <row r="666" spans="1:14" ht="33" customHeight="1">
      <c r="A666" s="1"/>
      <c r="B666" s="1"/>
      <c r="C666" s="71"/>
      <c r="M666" s="89"/>
      <c r="N666" s="1"/>
    </row>
    <row r="667" spans="1:14" ht="33" customHeight="1">
      <c r="A667" s="1"/>
      <c r="B667" s="1"/>
      <c r="C667" s="71"/>
      <c r="M667" s="89"/>
      <c r="N667" s="1"/>
    </row>
    <row r="668" spans="1:14" ht="33" customHeight="1">
      <c r="A668" s="1"/>
      <c r="B668" s="1"/>
      <c r="C668" s="71"/>
      <c r="M668" s="89"/>
      <c r="N668" s="1"/>
    </row>
    <row r="669" spans="1:14" ht="33" customHeight="1">
      <c r="A669" s="1"/>
      <c r="B669" s="1"/>
      <c r="C669" s="71"/>
      <c r="M669" s="89"/>
      <c r="N669" s="1"/>
    </row>
    <row r="670" spans="1:14" ht="33" customHeight="1">
      <c r="A670" s="1"/>
      <c r="B670" s="1"/>
      <c r="C670" s="71"/>
      <c r="M670" s="89"/>
      <c r="N670" s="1"/>
    </row>
    <row r="671" spans="1:14" ht="33" customHeight="1">
      <c r="A671" s="1"/>
      <c r="B671" s="1"/>
      <c r="C671" s="71"/>
      <c r="M671" s="89"/>
      <c r="N671" s="1"/>
    </row>
    <row r="672" spans="1:14" ht="33" customHeight="1">
      <c r="A672" s="1"/>
      <c r="B672" s="1"/>
      <c r="C672" s="71"/>
      <c r="M672" s="89"/>
      <c r="N672" s="1"/>
    </row>
    <row r="673" spans="1:14" ht="33" customHeight="1">
      <c r="A673" s="1"/>
      <c r="B673" s="1"/>
      <c r="C673" s="71"/>
      <c r="M673" s="89"/>
      <c r="N673" s="1"/>
    </row>
    <row r="674" spans="1:14" ht="33" customHeight="1">
      <c r="A674" s="1"/>
      <c r="B674" s="1"/>
      <c r="C674" s="71"/>
      <c r="M674" s="89"/>
      <c r="N674" s="1"/>
    </row>
    <row r="675" spans="1:14" ht="33" customHeight="1">
      <c r="A675" s="1"/>
      <c r="B675" s="1"/>
      <c r="C675" s="71"/>
      <c r="M675" s="89"/>
      <c r="N675" s="1"/>
    </row>
    <row r="676" spans="1:14" ht="33" customHeight="1">
      <c r="A676" s="1"/>
      <c r="B676" s="1"/>
      <c r="C676" s="71"/>
      <c r="M676" s="89"/>
      <c r="N676" s="1"/>
    </row>
    <row r="677" spans="1:14" ht="33" customHeight="1">
      <c r="A677" s="1"/>
      <c r="B677" s="1"/>
      <c r="C677" s="71"/>
      <c r="M677" s="89"/>
      <c r="N677" s="1"/>
    </row>
    <row r="678" spans="1:14" ht="33" customHeight="1">
      <c r="A678" s="1"/>
      <c r="B678" s="1"/>
      <c r="C678" s="71"/>
      <c r="M678" s="89"/>
      <c r="N678" s="1"/>
    </row>
    <row r="679" spans="1:14" ht="33" customHeight="1">
      <c r="A679" s="1"/>
      <c r="B679" s="1"/>
      <c r="C679" s="71"/>
      <c r="M679" s="89"/>
      <c r="N679" s="1"/>
    </row>
    <row r="680" spans="1:14" ht="33" customHeight="1">
      <c r="A680" s="1"/>
      <c r="B680" s="1"/>
      <c r="C680" s="71"/>
      <c r="M680" s="89"/>
      <c r="N680" s="1"/>
    </row>
    <row r="681" spans="1:14" ht="33" customHeight="1">
      <c r="A681" s="1"/>
      <c r="B681" s="1"/>
      <c r="C681" s="71"/>
      <c r="M681" s="89"/>
      <c r="N681" s="1"/>
    </row>
    <row r="682" spans="1:14" ht="33" customHeight="1">
      <c r="A682" s="1"/>
      <c r="B682" s="1"/>
      <c r="C682" s="71"/>
      <c r="M682" s="89"/>
      <c r="N682" s="1"/>
    </row>
    <row r="683" spans="1:14" ht="33" customHeight="1">
      <c r="A683" s="1"/>
      <c r="B683" s="1"/>
      <c r="C683" s="71"/>
      <c r="M683" s="89"/>
      <c r="N683" s="1"/>
    </row>
    <row r="684" spans="1:14" ht="33" customHeight="1">
      <c r="A684" s="1"/>
      <c r="B684" s="1"/>
      <c r="C684" s="71"/>
      <c r="M684" s="89"/>
      <c r="N684" s="1"/>
    </row>
    <row r="685" spans="1:14" ht="33" customHeight="1">
      <c r="A685" s="1"/>
      <c r="B685" s="1"/>
      <c r="C685" s="71"/>
      <c r="M685" s="89"/>
      <c r="N685" s="1"/>
    </row>
    <row r="686" spans="1:14" ht="33" customHeight="1">
      <c r="A686" s="1"/>
      <c r="B686" s="1"/>
      <c r="C686" s="71"/>
      <c r="M686" s="89"/>
      <c r="N686" s="1"/>
    </row>
    <row r="687" spans="1:14" ht="33" customHeight="1">
      <c r="A687" s="1"/>
      <c r="B687" s="1"/>
      <c r="C687" s="71"/>
      <c r="M687" s="89"/>
      <c r="N687" s="1"/>
    </row>
    <row r="688" spans="1:14" ht="33" customHeight="1">
      <c r="A688" s="1"/>
      <c r="B688" s="1"/>
      <c r="C688" s="71"/>
      <c r="M688" s="89"/>
      <c r="N688" s="1"/>
    </row>
    <row r="689" spans="1:14" ht="33" customHeight="1">
      <c r="A689" s="1"/>
      <c r="B689" s="1"/>
      <c r="C689" s="71"/>
      <c r="M689" s="89"/>
      <c r="N689" s="1"/>
    </row>
    <row r="690" spans="1:14" ht="33" customHeight="1">
      <c r="A690" s="1"/>
      <c r="B690" s="1"/>
      <c r="C690" s="71"/>
      <c r="M690" s="89"/>
      <c r="N690" s="1"/>
    </row>
    <row r="691" spans="1:14" ht="33" customHeight="1">
      <c r="A691" s="1"/>
      <c r="B691" s="1"/>
      <c r="C691" s="71"/>
      <c r="M691" s="89"/>
      <c r="N691" s="1"/>
    </row>
    <row r="692" spans="1:14" ht="33" customHeight="1">
      <c r="A692" s="1"/>
      <c r="B692" s="1"/>
      <c r="C692" s="71"/>
      <c r="M692" s="89"/>
      <c r="N692" s="1"/>
    </row>
    <row r="693" spans="1:14" ht="33" customHeight="1">
      <c r="A693" s="1"/>
      <c r="B693" s="1"/>
      <c r="C693" s="71"/>
      <c r="M693" s="89"/>
      <c r="N693" s="1"/>
    </row>
    <row r="694" spans="1:14" ht="33" customHeight="1">
      <c r="A694" s="1"/>
      <c r="B694" s="1"/>
      <c r="C694" s="71"/>
      <c r="M694" s="89"/>
      <c r="N694" s="1"/>
    </row>
    <row r="695" spans="1:14" ht="33" customHeight="1">
      <c r="A695" s="1"/>
      <c r="B695" s="1"/>
      <c r="C695" s="71"/>
      <c r="M695" s="89"/>
      <c r="N695" s="1"/>
    </row>
    <row r="696" spans="1:14" ht="33" customHeight="1">
      <c r="A696" s="1"/>
      <c r="B696" s="1"/>
      <c r="C696" s="71"/>
      <c r="M696" s="89"/>
      <c r="N696" s="1"/>
    </row>
    <row r="697" spans="1:14" ht="33" customHeight="1">
      <c r="A697" s="1"/>
      <c r="B697" s="1"/>
      <c r="C697" s="71"/>
      <c r="M697" s="89"/>
      <c r="N697" s="1"/>
    </row>
    <row r="698" spans="1:14" ht="33" customHeight="1">
      <c r="A698" s="1"/>
      <c r="B698" s="1"/>
      <c r="C698" s="71"/>
      <c r="M698" s="89"/>
      <c r="N698" s="1"/>
    </row>
    <row r="699" spans="1:14" ht="33" customHeight="1">
      <c r="A699" s="1"/>
      <c r="B699" s="1"/>
      <c r="C699" s="71"/>
      <c r="M699" s="89"/>
      <c r="N699" s="1"/>
    </row>
    <row r="700" spans="1:14" ht="33" customHeight="1">
      <c r="A700" s="1"/>
      <c r="B700" s="1"/>
      <c r="C700" s="71"/>
      <c r="M700" s="89"/>
      <c r="N700" s="1"/>
    </row>
    <row r="701" spans="1:14" ht="33" customHeight="1">
      <c r="A701" s="1"/>
      <c r="B701" s="1"/>
      <c r="C701" s="71"/>
      <c r="M701" s="89"/>
      <c r="N701" s="1"/>
    </row>
    <row r="702" spans="1:14" ht="33" customHeight="1">
      <c r="A702" s="1"/>
      <c r="B702" s="1"/>
      <c r="C702" s="71"/>
      <c r="M702" s="89"/>
      <c r="N702" s="1"/>
    </row>
    <row r="703" spans="1:14" ht="33" customHeight="1">
      <c r="A703" s="1"/>
      <c r="B703" s="1"/>
      <c r="C703" s="71"/>
      <c r="M703" s="89"/>
      <c r="N703" s="1"/>
    </row>
    <row r="704" spans="1:14" ht="33" customHeight="1">
      <c r="A704" s="1"/>
      <c r="B704" s="1"/>
      <c r="C704" s="71"/>
      <c r="M704" s="89"/>
      <c r="N704" s="1"/>
    </row>
    <row r="705" spans="1:14" ht="33" customHeight="1">
      <c r="A705" s="1"/>
      <c r="B705" s="1"/>
      <c r="C705" s="71"/>
      <c r="M705" s="89"/>
      <c r="N705" s="1"/>
    </row>
    <row r="706" spans="1:14" ht="33" customHeight="1">
      <c r="A706" s="1"/>
      <c r="B706" s="1"/>
      <c r="C706" s="71"/>
      <c r="M706" s="89"/>
      <c r="N706" s="1"/>
    </row>
    <row r="707" spans="1:14" ht="33" customHeight="1">
      <c r="A707" s="1"/>
      <c r="B707" s="1"/>
      <c r="C707" s="71"/>
      <c r="M707" s="89"/>
      <c r="N707" s="1"/>
    </row>
    <row r="708" spans="1:14" ht="33" customHeight="1">
      <c r="A708" s="1"/>
      <c r="B708" s="1"/>
      <c r="C708" s="71"/>
      <c r="M708" s="89"/>
      <c r="N708" s="1"/>
    </row>
    <row r="709" spans="1:14" ht="33" customHeight="1">
      <c r="A709" s="1"/>
      <c r="B709" s="1"/>
      <c r="C709" s="71"/>
      <c r="M709" s="89"/>
      <c r="N709" s="1"/>
    </row>
    <row r="710" spans="1:14" ht="33" customHeight="1">
      <c r="A710" s="1"/>
      <c r="B710" s="1"/>
      <c r="C710" s="71"/>
      <c r="M710" s="89"/>
      <c r="N710" s="1"/>
    </row>
    <row r="711" spans="1:14" ht="33" customHeight="1">
      <c r="A711" s="1"/>
      <c r="B711" s="1"/>
      <c r="C711" s="71"/>
      <c r="M711" s="89"/>
      <c r="N711" s="1"/>
    </row>
    <row r="712" spans="1:14" ht="33" customHeight="1">
      <c r="A712" s="1"/>
      <c r="B712" s="1"/>
      <c r="C712" s="71"/>
      <c r="M712" s="89"/>
      <c r="N712" s="1"/>
    </row>
    <row r="713" spans="1:14" ht="33" customHeight="1">
      <c r="A713" s="1"/>
      <c r="B713" s="1"/>
      <c r="C713" s="71"/>
      <c r="M713" s="89"/>
      <c r="N713" s="1"/>
    </row>
    <row r="714" spans="1:14" ht="33" customHeight="1">
      <c r="A714" s="1"/>
      <c r="B714" s="1"/>
      <c r="C714" s="71"/>
      <c r="M714" s="89"/>
      <c r="N714" s="1"/>
    </row>
    <row r="715" spans="1:14" ht="33" customHeight="1">
      <c r="A715" s="1"/>
      <c r="B715" s="1"/>
      <c r="C715" s="71"/>
      <c r="M715" s="89"/>
      <c r="N715" s="1"/>
    </row>
    <row r="716" spans="1:14" ht="33" customHeight="1">
      <c r="A716" s="1"/>
      <c r="B716" s="1"/>
      <c r="C716" s="71"/>
      <c r="M716" s="89"/>
      <c r="N716" s="1"/>
    </row>
    <row r="717" spans="1:14" ht="33" customHeight="1">
      <c r="A717" s="1"/>
      <c r="B717" s="1"/>
      <c r="C717" s="71"/>
      <c r="M717" s="89"/>
      <c r="N717" s="1"/>
    </row>
    <row r="718" spans="1:14" ht="33" customHeight="1">
      <c r="A718" s="1"/>
      <c r="B718" s="1"/>
      <c r="C718" s="71"/>
      <c r="M718" s="89"/>
      <c r="N718" s="1"/>
    </row>
    <row r="719" spans="1:14" ht="33" customHeight="1">
      <c r="A719" s="1"/>
      <c r="B719" s="1"/>
      <c r="C719" s="71"/>
      <c r="M719" s="89"/>
      <c r="N719" s="1"/>
    </row>
    <row r="720" spans="1:14" ht="33" customHeight="1">
      <c r="A720" s="1"/>
      <c r="B720" s="1"/>
      <c r="C720" s="71"/>
      <c r="M720" s="89"/>
      <c r="N720" s="1"/>
    </row>
    <row r="721" spans="1:14" ht="33" customHeight="1">
      <c r="A721" s="1"/>
      <c r="B721" s="1"/>
      <c r="C721" s="71"/>
      <c r="M721" s="89"/>
      <c r="N721" s="1"/>
    </row>
    <row r="722" spans="1:14" ht="33" customHeight="1">
      <c r="A722" s="1"/>
      <c r="B722" s="1"/>
      <c r="C722" s="71"/>
      <c r="M722" s="89"/>
      <c r="N722" s="1"/>
    </row>
    <row r="723" spans="1:14" ht="33" customHeight="1">
      <c r="A723" s="1"/>
      <c r="B723" s="1"/>
      <c r="C723" s="71"/>
      <c r="M723" s="89"/>
      <c r="N723" s="1"/>
    </row>
    <row r="724" spans="1:14" ht="33" customHeight="1">
      <c r="A724" s="1"/>
      <c r="B724" s="1"/>
      <c r="C724" s="71"/>
      <c r="M724" s="89"/>
      <c r="N724" s="1"/>
    </row>
    <row r="725" spans="1:14" ht="33" customHeight="1">
      <c r="A725" s="1"/>
      <c r="B725" s="1"/>
      <c r="C725" s="71"/>
      <c r="M725" s="89"/>
      <c r="N725" s="1"/>
    </row>
    <row r="726" spans="1:14" ht="33" customHeight="1">
      <c r="A726" s="1"/>
      <c r="B726" s="1"/>
      <c r="C726" s="71"/>
      <c r="M726" s="89"/>
      <c r="N726" s="1"/>
    </row>
    <row r="727" spans="1:14" ht="33" customHeight="1">
      <c r="A727" s="1"/>
      <c r="B727" s="1"/>
      <c r="C727" s="71"/>
      <c r="M727" s="89"/>
      <c r="N727" s="1"/>
    </row>
    <row r="728" spans="1:14" ht="33" customHeight="1">
      <c r="A728" s="1"/>
      <c r="B728" s="1"/>
      <c r="C728" s="71"/>
      <c r="M728" s="89"/>
      <c r="N728" s="1"/>
    </row>
    <row r="729" spans="1:14" ht="33" customHeight="1">
      <c r="A729" s="1"/>
      <c r="B729" s="1"/>
      <c r="C729" s="71"/>
      <c r="M729" s="89"/>
      <c r="N729" s="1"/>
    </row>
    <row r="730" spans="1:14" ht="33" customHeight="1">
      <c r="A730" s="1"/>
      <c r="B730" s="1"/>
      <c r="C730" s="71"/>
      <c r="M730" s="89"/>
      <c r="N730" s="1"/>
    </row>
    <row r="731" spans="1:14" ht="33" customHeight="1">
      <c r="A731" s="1"/>
      <c r="B731" s="1"/>
      <c r="C731" s="71"/>
      <c r="M731" s="89"/>
      <c r="N731" s="1"/>
    </row>
    <row r="732" spans="1:14" ht="33" customHeight="1">
      <c r="A732" s="1"/>
      <c r="B732" s="1"/>
      <c r="C732" s="71"/>
      <c r="M732" s="89"/>
      <c r="N732" s="1"/>
    </row>
    <row r="733" spans="1:14" ht="33" customHeight="1">
      <c r="A733" s="1"/>
      <c r="B733" s="1"/>
      <c r="C733" s="71"/>
      <c r="M733" s="89"/>
      <c r="N733" s="1"/>
    </row>
    <row r="734" spans="1:14" ht="33" customHeight="1">
      <c r="A734" s="1"/>
      <c r="B734" s="1"/>
      <c r="C734" s="71"/>
      <c r="M734" s="89"/>
      <c r="N734" s="1"/>
    </row>
    <row r="735" spans="1:14" ht="33" customHeight="1">
      <c r="A735" s="1"/>
      <c r="B735" s="1"/>
      <c r="C735" s="71"/>
      <c r="M735" s="89"/>
      <c r="N735" s="1"/>
    </row>
    <row r="736" spans="1:14" ht="33" customHeight="1">
      <c r="A736" s="1"/>
      <c r="B736" s="1"/>
      <c r="C736" s="71"/>
      <c r="M736" s="89"/>
      <c r="N736" s="1"/>
    </row>
    <row r="737" spans="1:14" ht="33" customHeight="1">
      <c r="A737" s="1"/>
      <c r="B737" s="1"/>
      <c r="C737" s="71"/>
      <c r="M737" s="89"/>
      <c r="N737" s="1"/>
    </row>
    <row r="738" spans="1:14" ht="33" customHeight="1">
      <c r="A738" s="1"/>
      <c r="B738" s="1"/>
      <c r="C738" s="71"/>
      <c r="M738" s="89"/>
      <c r="N738" s="1"/>
    </row>
    <row r="739" spans="1:14" ht="33" customHeight="1">
      <c r="A739" s="1"/>
      <c r="B739" s="1"/>
      <c r="C739" s="71"/>
      <c r="M739" s="89"/>
      <c r="N739" s="1"/>
    </row>
    <row r="740" spans="1:14" ht="33" customHeight="1">
      <c r="A740" s="1"/>
      <c r="B740" s="1"/>
      <c r="C740" s="71"/>
      <c r="M740" s="89"/>
      <c r="N740" s="1"/>
    </row>
    <row r="741" spans="1:14" ht="33" customHeight="1">
      <c r="A741" s="1"/>
      <c r="B741" s="1"/>
      <c r="C741" s="71"/>
      <c r="M741" s="89"/>
      <c r="N741" s="1"/>
    </row>
    <row r="742" spans="1:14" ht="33" customHeight="1">
      <c r="A742" s="1"/>
      <c r="B742" s="1"/>
      <c r="C742" s="71"/>
      <c r="M742" s="89"/>
      <c r="N742" s="1"/>
    </row>
    <row r="743" spans="1:14" ht="33" customHeight="1">
      <c r="A743" s="1"/>
      <c r="B743" s="1"/>
      <c r="C743" s="71"/>
      <c r="M743" s="89"/>
      <c r="N743" s="1"/>
    </row>
    <row r="744" spans="1:14" ht="33" customHeight="1">
      <c r="A744" s="1"/>
      <c r="B744" s="1"/>
      <c r="C744" s="71"/>
      <c r="M744" s="89"/>
      <c r="N744" s="1"/>
    </row>
    <row r="745" spans="1:14" ht="33" customHeight="1">
      <c r="A745" s="1"/>
      <c r="B745" s="1"/>
      <c r="C745" s="71"/>
      <c r="M745" s="89"/>
      <c r="N745" s="1"/>
    </row>
    <row r="746" spans="1:14" ht="33" customHeight="1">
      <c r="A746" s="1"/>
      <c r="B746" s="1"/>
      <c r="C746" s="71"/>
      <c r="M746" s="89"/>
      <c r="N746" s="1"/>
    </row>
    <row r="747" spans="1:14" ht="33" customHeight="1">
      <c r="A747" s="1"/>
      <c r="B747" s="1"/>
      <c r="C747" s="71"/>
      <c r="M747" s="89"/>
      <c r="N747" s="1"/>
    </row>
    <row r="748" spans="1:14" ht="33" customHeight="1">
      <c r="A748" s="1"/>
      <c r="B748" s="1"/>
      <c r="C748" s="71"/>
      <c r="M748" s="89"/>
      <c r="N748" s="1"/>
    </row>
    <row r="749" spans="1:14" ht="33" customHeight="1">
      <c r="A749" s="1"/>
      <c r="B749" s="1"/>
      <c r="C749" s="71"/>
      <c r="M749" s="89"/>
      <c r="N749" s="1"/>
    </row>
    <row r="750" spans="1:14" ht="33" customHeight="1">
      <c r="A750" s="1"/>
      <c r="B750" s="1"/>
      <c r="C750" s="71"/>
      <c r="M750" s="89"/>
      <c r="N750" s="1"/>
    </row>
    <row r="751" spans="1:14" ht="33" customHeight="1">
      <c r="A751" s="1"/>
      <c r="B751" s="1"/>
      <c r="C751" s="71"/>
      <c r="M751" s="89"/>
      <c r="N751" s="1"/>
    </row>
    <row r="752" spans="1:14" ht="33" customHeight="1">
      <c r="A752" s="1"/>
      <c r="B752" s="1"/>
      <c r="C752" s="71"/>
      <c r="M752" s="89"/>
      <c r="N752" s="1"/>
    </row>
    <row r="753" spans="1:14" ht="33" customHeight="1">
      <c r="A753" s="1"/>
      <c r="B753" s="1"/>
      <c r="C753" s="71"/>
      <c r="M753" s="89"/>
      <c r="N753" s="1"/>
    </row>
    <row r="754" spans="1:14" ht="33" customHeight="1">
      <c r="A754" s="1"/>
      <c r="B754" s="1"/>
      <c r="C754" s="71"/>
      <c r="M754" s="89"/>
      <c r="N754" s="1"/>
    </row>
    <row r="755" spans="1:14" ht="33" customHeight="1">
      <c r="A755" s="1"/>
      <c r="B755" s="1"/>
      <c r="C755" s="71"/>
      <c r="M755" s="89"/>
      <c r="N755" s="1"/>
    </row>
    <row r="756" spans="1:14" ht="33" customHeight="1">
      <c r="A756" s="1"/>
      <c r="B756" s="1"/>
      <c r="C756" s="71"/>
      <c r="M756" s="89"/>
      <c r="N756" s="1"/>
    </row>
    <row r="757" spans="1:14" ht="33" customHeight="1">
      <c r="A757" s="1"/>
      <c r="B757" s="1"/>
      <c r="C757" s="71"/>
      <c r="M757" s="89"/>
      <c r="N757" s="1"/>
    </row>
    <row r="758" spans="1:14" ht="33" customHeight="1">
      <c r="A758" s="1"/>
      <c r="B758" s="1"/>
      <c r="C758" s="71"/>
      <c r="M758" s="89"/>
      <c r="N758" s="1"/>
    </row>
    <row r="759" spans="1:14" ht="33" customHeight="1">
      <c r="A759" s="1"/>
      <c r="B759" s="1"/>
      <c r="C759" s="71"/>
      <c r="M759" s="89"/>
      <c r="N759" s="1"/>
    </row>
    <row r="760" spans="1:14" ht="33" customHeight="1">
      <c r="A760" s="1"/>
      <c r="B760" s="1"/>
      <c r="C760" s="71"/>
      <c r="M760" s="89"/>
      <c r="N760" s="1"/>
    </row>
    <row r="761" spans="1:14" ht="33" customHeight="1">
      <c r="A761" s="1"/>
      <c r="B761" s="1"/>
      <c r="C761" s="71"/>
      <c r="M761" s="89"/>
      <c r="N761" s="1"/>
    </row>
    <row r="762" spans="1:14" ht="33" customHeight="1">
      <c r="A762" s="1"/>
      <c r="B762" s="1"/>
      <c r="C762" s="71"/>
      <c r="M762" s="89"/>
      <c r="N762" s="1"/>
    </row>
    <row r="763" spans="1:14" ht="33" customHeight="1">
      <c r="A763" s="1"/>
      <c r="B763" s="1"/>
      <c r="C763" s="71"/>
      <c r="M763" s="89"/>
      <c r="N763" s="1"/>
    </row>
    <row r="764" spans="1:14" ht="33" customHeight="1">
      <c r="A764" s="1"/>
      <c r="B764" s="1"/>
      <c r="C764" s="71"/>
      <c r="M764" s="89"/>
      <c r="N764" s="1"/>
    </row>
    <row r="765" spans="1:14" ht="33" customHeight="1">
      <c r="A765" s="1"/>
      <c r="B765" s="1"/>
      <c r="C765" s="71"/>
      <c r="M765" s="89"/>
      <c r="N765" s="1"/>
    </row>
    <row r="766" spans="1:14" ht="33" customHeight="1">
      <c r="A766" s="1"/>
      <c r="B766" s="1"/>
      <c r="C766" s="71"/>
      <c r="M766" s="89"/>
      <c r="N766" s="1"/>
    </row>
    <row r="767" spans="1:14" ht="33" customHeight="1">
      <c r="A767" s="1"/>
      <c r="B767" s="1"/>
      <c r="C767" s="71"/>
      <c r="M767" s="89"/>
      <c r="N767" s="1"/>
    </row>
    <row r="768" spans="1:14" ht="33" customHeight="1">
      <c r="A768" s="1"/>
      <c r="B768" s="1"/>
      <c r="C768" s="71"/>
      <c r="M768" s="89"/>
      <c r="N768" s="1"/>
    </row>
    <row r="769" spans="1:14" ht="33" customHeight="1">
      <c r="A769" s="1"/>
      <c r="B769" s="1"/>
      <c r="C769" s="71"/>
      <c r="M769" s="89"/>
      <c r="N769" s="1"/>
    </row>
    <row r="770" spans="1:14" ht="33" customHeight="1">
      <c r="A770" s="1"/>
      <c r="B770" s="1"/>
      <c r="C770" s="71"/>
      <c r="M770" s="89"/>
      <c r="N770" s="1"/>
    </row>
    <row r="771" spans="1:14" ht="33" customHeight="1">
      <c r="A771" s="1"/>
      <c r="B771" s="1"/>
      <c r="C771" s="71"/>
      <c r="M771" s="89"/>
      <c r="N771" s="1"/>
    </row>
    <row r="772" spans="1:14" ht="33" customHeight="1">
      <c r="A772" s="1"/>
      <c r="B772" s="1"/>
      <c r="C772" s="71"/>
      <c r="M772" s="89"/>
      <c r="N772" s="1"/>
    </row>
    <row r="773" spans="1:14" ht="33" customHeight="1">
      <c r="A773" s="1"/>
      <c r="B773" s="1"/>
      <c r="C773" s="71"/>
      <c r="M773" s="89"/>
      <c r="N773" s="1"/>
    </row>
    <row r="774" spans="1:14" ht="33" customHeight="1">
      <c r="A774" s="1"/>
      <c r="B774" s="1"/>
      <c r="C774" s="71"/>
      <c r="M774" s="89"/>
      <c r="N774" s="1"/>
    </row>
    <row r="775" spans="1:14" ht="33" customHeight="1">
      <c r="A775" s="1"/>
      <c r="B775" s="1"/>
      <c r="C775" s="71"/>
      <c r="M775" s="89"/>
      <c r="N775" s="1"/>
    </row>
    <row r="776" spans="1:14" ht="33" customHeight="1">
      <c r="A776" s="1"/>
      <c r="B776" s="1"/>
      <c r="C776" s="71"/>
      <c r="M776" s="89"/>
      <c r="N776" s="1"/>
    </row>
    <row r="777" spans="1:14" ht="33" customHeight="1">
      <c r="A777" s="1"/>
      <c r="B777" s="1"/>
      <c r="C777" s="71"/>
      <c r="M777" s="89"/>
      <c r="N777" s="1"/>
    </row>
    <row r="778" spans="1:14" ht="33" customHeight="1">
      <c r="A778" s="1"/>
      <c r="B778" s="1"/>
      <c r="C778" s="71"/>
      <c r="M778" s="89"/>
      <c r="N778" s="1"/>
    </row>
    <row r="779" spans="1:14" ht="33" customHeight="1">
      <c r="A779" s="1"/>
      <c r="B779" s="1"/>
      <c r="C779" s="71"/>
      <c r="M779" s="89"/>
      <c r="N779" s="1"/>
    </row>
    <row r="780" spans="1:14" ht="33" customHeight="1">
      <c r="A780" s="1"/>
      <c r="B780" s="1"/>
      <c r="C780" s="71"/>
      <c r="M780" s="89"/>
      <c r="N780" s="1"/>
    </row>
    <row r="781" spans="1:14" ht="33" customHeight="1">
      <c r="A781" s="1"/>
      <c r="B781" s="1"/>
      <c r="C781" s="71"/>
      <c r="M781" s="89"/>
      <c r="N781" s="1"/>
    </row>
    <row r="782" spans="1:14" ht="33" customHeight="1">
      <c r="A782" s="1"/>
      <c r="B782" s="1"/>
      <c r="C782" s="71"/>
      <c r="M782" s="89"/>
      <c r="N782" s="1"/>
    </row>
    <row r="783" spans="1:14" ht="33" customHeight="1">
      <c r="A783" s="1"/>
      <c r="B783" s="1"/>
      <c r="C783" s="71"/>
      <c r="M783" s="89"/>
      <c r="N783" s="1"/>
    </row>
    <row r="784" spans="1:14" ht="33" customHeight="1">
      <c r="A784" s="1"/>
      <c r="B784" s="1"/>
      <c r="C784" s="71"/>
      <c r="M784" s="89"/>
      <c r="N784" s="1"/>
    </row>
    <row r="785" spans="1:14" ht="33" customHeight="1">
      <c r="A785" s="1"/>
      <c r="B785" s="1"/>
      <c r="C785" s="71"/>
      <c r="M785" s="89"/>
      <c r="N785" s="1"/>
    </row>
    <row r="786" spans="1:14" ht="33" customHeight="1">
      <c r="A786" s="1"/>
      <c r="B786" s="1"/>
      <c r="C786" s="71"/>
      <c r="M786" s="89"/>
      <c r="N786" s="1"/>
    </row>
    <row r="787" spans="1:14" ht="33" customHeight="1">
      <c r="A787" s="1"/>
      <c r="B787" s="1"/>
      <c r="C787" s="71"/>
      <c r="M787" s="89"/>
      <c r="N787" s="1"/>
    </row>
    <row r="788" spans="1:14" ht="33" customHeight="1">
      <c r="A788" s="1"/>
      <c r="B788" s="1"/>
      <c r="C788" s="71"/>
      <c r="M788" s="89"/>
      <c r="N788" s="1"/>
    </row>
    <row r="789" spans="1:14" ht="33" customHeight="1">
      <c r="A789" s="1"/>
      <c r="B789" s="1"/>
      <c r="C789" s="71"/>
      <c r="M789" s="89"/>
      <c r="N789" s="1"/>
    </row>
    <row r="790" spans="1:14" ht="33" customHeight="1">
      <c r="A790" s="1"/>
      <c r="B790" s="1"/>
      <c r="C790" s="71"/>
      <c r="M790" s="89"/>
      <c r="N790" s="1"/>
    </row>
    <row r="791" spans="1:14" ht="33" customHeight="1">
      <c r="A791" s="1"/>
      <c r="B791" s="1"/>
      <c r="C791" s="71"/>
      <c r="M791" s="89"/>
      <c r="N791" s="1"/>
    </row>
    <row r="792" spans="1:14" ht="33" customHeight="1">
      <c r="A792" s="1"/>
      <c r="B792" s="1"/>
      <c r="C792" s="71"/>
      <c r="M792" s="89"/>
      <c r="N792" s="1"/>
    </row>
    <row r="793" spans="1:14" ht="33" customHeight="1">
      <c r="A793" s="1"/>
      <c r="B793" s="1"/>
      <c r="C793" s="71"/>
      <c r="M793" s="89"/>
      <c r="N793" s="1"/>
    </row>
    <row r="794" spans="1:14" ht="33" customHeight="1">
      <c r="A794" s="1"/>
      <c r="B794" s="1"/>
      <c r="C794" s="71"/>
      <c r="M794" s="89"/>
      <c r="N794" s="1"/>
    </row>
    <row r="795" spans="1:14" ht="33" customHeight="1">
      <c r="A795" s="1"/>
      <c r="B795" s="1"/>
      <c r="C795" s="71"/>
      <c r="M795" s="89"/>
      <c r="N795" s="1"/>
    </row>
    <row r="796" spans="1:14" ht="33" customHeight="1">
      <c r="A796" s="1"/>
      <c r="B796" s="1"/>
      <c r="C796" s="71"/>
      <c r="M796" s="89"/>
      <c r="N796" s="1"/>
    </row>
    <row r="797" spans="1:14" ht="33" customHeight="1">
      <c r="A797" s="1"/>
      <c r="B797" s="1"/>
      <c r="C797" s="71"/>
      <c r="M797" s="89"/>
      <c r="N797" s="1"/>
    </row>
    <row r="798" spans="1:14" ht="33" customHeight="1">
      <c r="A798" s="1"/>
      <c r="B798" s="1"/>
      <c r="C798" s="71"/>
      <c r="M798" s="89"/>
      <c r="N798" s="1"/>
    </row>
    <row r="799" spans="1:14" ht="33" customHeight="1">
      <c r="A799" s="1"/>
      <c r="B799" s="1"/>
      <c r="C799" s="71"/>
      <c r="M799" s="89"/>
      <c r="N799" s="1"/>
    </row>
    <row r="800" spans="1:14" ht="33" customHeight="1">
      <c r="A800" s="1"/>
      <c r="B800" s="1"/>
      <c r="C800" s="71"/>
      <c r="M800" s="89"/>
      <c r="N800" s="1"/>
    </row>
    <row r="801" spans="1:14" ht="33" customHeight="1">
      <c r="A801" s="1"/>
      <c r="B801" s="1"/>
      <c r="C801" s="71"/>
      <c r="M801" s="89"/>
      <c r="N801" s="1"/>
    </row>
    <row r="802" spans="1:14" ht="33" customHeight="1">
      <c r="A802" s="1"/>
      <c r="B802" s="1"/>
      <c r="C802" s="71"/>
      <c r="M802" s="89"/>
      <c r="N802" s="1"/>
    </row>
    <row r="803" spans="1:14" ht="33" customHeight="1">
      <c r="A803" s="1"/>
      <c r="B803" s="1"/>
      <c r="C803" s="71"/>
      <c r="M803" s="89"/>
      <c r="N803" s="1"/>
    </row>
    <row r="804" spans="1:14" ht="33" customHeight="1">
      <c r="A804" s="1"/>
      <c r="B804" s="1"/>
      <c r="C804" s="71"/>
      <c r="M804" s="89"/>
      <c r="N804" s="1"/>
    </row>
    <row r="805" spans="1:14" ht="33" customHeight="1">
      <c r="A805" s="1"/>
      <c r="B805" s="1"/>
      <c r="C805" s="71"/>
      <c r="M805" s="89"/>
      <c r="N805" s="1"/>
    </row>
    <row r="806" spans="1:14" ht="33" customHeight="1">
      <c r="A806" s="1"/>
      <c r="B806" s="1"/>
      <c r="C806" s="71"/>
      <c r="M806" s="89"/>
      <c r="N806" s="1"/>
    </row>
    <row r="807" spans="1:14" ht="33" customHeight="1">
      <c r="A807" s="1"/>
      <c r="B807" s="1"/>
      <c r="C807" s="71"/>
      <c r="M807" s="89"/>
      <c r="N807" s="1"/>
    </row>
    <row r="808" spans="1:14" ht="33" customHeight="1">
      <c r="A808" s="1"/>
      <c r="B808" s="1"/>
      <c r="C808" s="71"/>
      <c r="M808" s="89"/>
      <c r="N808" s="1"/>
    </row>
    <row r="809" spans="1:14" ht="33" customHeight="1">
      <c r="A809" s="1"/>
      <c r="B809" s="1"/>
      <c r="C809" s="71"/>
      <c r="M809" s="89"/>
      <c r="N809" s="1"/>
    </row>
    <row r="810" spans="1:14" ht="33" customHeight="1">
      <c r="A810" s="1"/>
      <c r="B810" s="1"/>
      <c r="C810" s="71"/>
      <c r="M810" s="89"/>
      <c r="N810" s="1"/>
    </row>
    <row r="811" spans="1:14" ht="33" customHeight="1">
      <c r="A811" s="1"/>
      <c r="B811" s="1"/>
      <c r="C811" s="71"/>
      <c r="M811" s="89"/>
      <c r="N811" s="1"/>
    </row>
    <row r="812" spans="1:14" ht="33" customHeight="1">
      <c r="A812" s="1"/>
      <c r="B812" s="1"/>
      <c r="C812" s="71"/>
      <c r="M812" s="89"/>
      <c r="N812" s="1"/>
    </row>
    <row r="813" spans="1:14" ht="33" customHeight="1">
      <c r="A813" s="1"/>
      <c r="B813" s="1"/>
      <c r="C813" s="71"/>
      <c r="M813" s="89"/>
      <c r="N813" s="1"/>
    </row>
    <row r="814" spans="1:14" ht="33" customHeight="1">
      <c r="A814" s="1"/>
      <c r="B814" s="1"/>
      <c r="C814" s="71"/>
      <c r="M814" s="89"/>
      <c r="N814" s="1"/>
    </row>
    <row r="815" spans="1:14" ht="33" customHeight="1">
      <c r="A815" s="1"/>
      <c r="B815" s="1"/>
      <c r="C815" s="71"/>
      <c r="M815" s="89"/>
      <c r="N815" s="1"/>
    </row>
    <row r="816" spans="1:14" ht="33" customHeight="1">
      <c r="A816" s="1"/>
      <c r="B816" s="1"/>
      <c r="C816" s="71"/>
      <c r="M816" s="89"/>
      <c r="N816" s="1"/>
    </row>
    <row r="817" spans="1:14" ht="33" customHeight="1">
      <c r="A817" s="1"/>
      <c r="B817" s="1"/>
      <c r="C817" s="71"/>
      <c r="M817" s="89"/>
      <c r="N817" s="1"/>
    </row>
    <row r="818" spans="1:14" ht="33" customHeight="1">
      <c r="A818" s="1"/>
      <c r="B818" s="1"/>
      <c r="C818" s="71"/>
      <c r="M818" s="89"/>
      <c r="N818" s="1"/>
    </row>
    <row r="819" spans="1:14" ht="33" customHeight="1">
      <c r="A819" s="1"/>
      <c r="B819" s="1"/>
      <c r="C819" s="71"/>
      <c r="M819" s="89"/>
      <c r="N819" s="1"/>
    </row>
    <row r="820" spans="1:14" ht="33" customHeight="1">
      <c r="A820" s="1"/>
      <c r="B820" s="1"/>
      <c r="C820" s="71"/>
      <c r="M820" s="89"/>
      <c r="N820" s="1"/>
    </row>
    <row r="821" spans="1:14" ht="33" customHeight="1">
      <c r="A821" s="1"/>
      <c r="B821" s="1"/>
      <c r="C821" s="71"/>
      <c r="M821" s="89"/>
      <c r="N821" s="1"/>
    </row>
    <row r="822" spans="1:14" ht="33" customHeight="1">
      <c r="A822" s="1"/>
      <c r="B822" s="1"/>
      <c r="C822" s="71"/>
      <c r="M822" s="89"/>
      <c r="N822" s="1"/>
    </row>
    <row r="823" spans="1:14" ht="33" customHeight="1">
      <c r="A823" s="1"/>
      <c r="B823" s="1"/>
      <c r="C823" s="71"/>
      <c r="M823" s="89"/>
      <c r="N823" s="1"/>
    </row>
    <row r="824" spans="1:14" ht="33" customHeight="1">
      <c r="A824" s="1"/>
      <c r="B824" s="1"/>
      <c r="C824" s="71"/>
      <c r="M824" s="89"/>
      <c r="N824" s="1"/>
    </row>
    <row r="825" spans="1:14" ht="33" customHeight="1">
      <c r="A825" s="1"/>
      <c r="B825" s="1"/>
      <c r="C825" s="71"/>
      <c r="M825" s="89"/>
      <c r="N825" s="1"/>
    </row>
    <row r="826" spans="1:14" ht="33" customHeight="1">
      <c r="A826" s="1"/>
      <c r="B826" s="1"/>
      <c r="C826" s="71"/>
      <c r="M826" s="89"/>
      <c r="N826" s="1"/>
    </row>
    <row r="827" spans="1:14" ht="33" customHeight="1">
      <c r="A827" s="1"/>
      <c r="B827" s="1"/>
      <c r="C827" s="71"/>
      <c r="M827" s="89"/>
      <c r="N827" s="1"/>
    </row>
    <row r="828" spans="1:14" ht="33" customHeight="1">
      <c r="A828" s="1"/>
      <c r="B828" s="1"/>
      <c r="C828" s="71"/>
      <c r="M828" s="89"/>
      <c r="N828" s="1"/>
    </row>
    <row r="829" spans="1:14" ht="33" customHeight="1">
      <c r="A829" s="1"/>
      <c r="B829" s="1"/>
      <c r="C829" s="71"/>
      <c r="M829" s="89"/>
      <c r="N829" s="1"/>
    </row>
    <row r="830" spans="1:14" ht="33" customHeight="1">
      <c r="A830" s="1"/>
      <c r="B830" s="1"/>
      <c r="C830" s="71"/>
      <c r="M830" s="89"/>
      <c r="N830" s="1"/>
    </row>
    <row r="831" spans="1:14" ht="33" customHeight="1">
      <c r="A831" s="1"/>
      <c r="B831" s="1"/>
      <c r="C831" s="71"/>
      <c r="M831" s="89"/>
      <c r="N831" s="1"/>
    </row>
    <row r="832" spans="1:14" ht="33" customHeight="1">
      <c r="A832" s="1"/>
      <c r="B832" s="1"/>
      <c r="C832" s="71"/>
      <c r="M832" s="89"/>
      <c r="N832" s="1"/>
    </row>
    <row r="833" spans="1:14" ht="33" customHeight="1">
      <c r="A833" s="1"/>
      <c r="B833" s="1"/>
      <c r="C833" s="71"/>
      <c r="M833" s="89"/>
      <c r="N833" s="1"/>
    </row>
    <row r="834" spans="1:14" ht="33" customHeight="1">
      <c r="A834" s="1"/>
      <c r="B834" s="1"/>
      <c r="C834" s="71"/>
      <c r="M834" s="89"/>
      <c r="N834" s="1"/>
    </row>
    <row r="835" spans="1:14" ht="33" customHeight="1">
      <c r="A835" s="1"/>
      <c r="B835" s="1"/>
      <c r="C835" s="71"/>
      <c r="M835" s="89"/>
      <c r="N835" s="1"/>
    </row>
    <row r="836" spans="1:14" ht="33" customHeight="1">
      <c r="A836" s="1"/>
      <c r="B836" s="1"/>
      <c r="C836" s="71"/>
      <c r="M836" s="89"/>
      <c r="N836" s="1"/>
    </row>
    <row r="837" spans="1:14" ht="33" customHeight="1">
      <c r="A837" s="1"/>
      <c r="B837" s="1"/>
      <c r="C837" s="71"/>
      <c r="M837" s="89"/>
      <c r="N837" s="1"/>
    </row>
    <row r="838" spans="1:14" ht="33" customHeight="1">
      <c r="A838" s="1"/>
      <c r="B838" s="1"/>
      <c r="C838" s="71"/>
      <c r="M838" s="89"/>
      <c r="N838" s="1"/>
    </row>
    <row r="839" spans="1:14" ht="33" customHeight="1">
      <c r="A839" s="1"/>
      <c r="B839" s="1"/>
      <c r="C839" s="71"/>
      <c r="M839" s="89"/>
      <c r="N839" s="1"/>
    </row>
    <row r="840" spans="1:14" ht="33" customHeight="1">
      <c r="A840" s="1"/>
      <c r="B840" s="1"/>
      <c r="C840" s="71"/>
      <c r="M840" s="89"/>
      <c r="N840" s="1"/>
    </row>
    <row r="841" spans="1:14" ht="33" customHeight="1">
      <c r="A841" s="1"/>
      <c r="B841" s="1"/>
      <c r="C841" s="71"/>
      <c r="M841" s="89"/>
      <c r="N841" s="1"/>
    </row>
    <row r="842" spans="1:14" ht="33" customHeight="1">
      <c r="A842" s="1"/>
      <c r="B842" s="1"/>
      <c r="C842" s="71"/>
      <c r="M842" s="89"/>
      <c r="N842" s="1"/>
    </row>
    <row r="843" spans="1:14" ht="33" customHeight="1">
      <c r="A843" s="1"/>
      <c r="B843" s="1"/>
      <c r="C843" s="71"/>
      <c r="M843" s="89"/>
      <c r="N843" s="1"/>
    </row>
    <row r="844" spans="1:14" ht="33" customHeight="1">
      <c r="A844" s="1"/>
      <c r="B844" s="1"/>
      <c r="C844" s="71"/>
      <c r="M844" s="89"/>
      <c r="N844" s="1"/>
    </row>
    <row r="845" spans="1:14" ht="33" customHeight="1">
      <c r="A845" s="1"/>
      <c r="B845" s="1"/>
      <c r="C845" s="71"/>
      <c r="M845" s="89"/>
      <c r="N845" s="1"/>
    </row>
    <row r="846" spans="1:14" ht="33" customHeight="1">
      <c r="A846" s="1"/>
      <c r="B846" s="1"/>
      <c r="C846" s="71"/>
      <c r="M846" s="89"/>
      <c r="N846" s="1"/>
    </row>
    <row r="847" spans="1:14" ht="33" customHeight="1">
      <c r="A847" s="1"/>
      <c r="B847" s="1"/>
      <c r="C847" s="71"/>
      <c r="M847" s="89"/>
      <c r="N847" s="1"/>
    </row>
    <row r="848" spans="1:14" ht="33" customHeight="1">
      <c r="A848" s="1"/>
      <c r="B848" s="1"/>
      <c r="C848" s="71"/>
      <c r="M848" s="89"/>
      <c r="N848" s="1"/>
    </row>
    <row r="849" spans="1:14" ht="33" customHeight="1">
      <c r="A849" s="1"/>
      <c r="B849" s="1"/>
      <c r="C849" s="71"/>
      <c r="M849" s="89"/>
      <c r="N849" s="1"/>
    </row>
    <row r="850" spans="1:14" ht="33" customHeight="1">
      <c r="A850" s="1"/>
      <c r="B850" s="1"/>
      <c r="C850" s="71"/>
      <c r="M850" s="89"/>
      <c r="N850" s="1"/>
    </row>
    <row r="851" spans="1:14" ht="33" customHeight="1">
      <c r="A851" s="1"/>
      <c r="B851" s="1"/>
      <c r="C851" s="71"/>
      <c r="M851" s="89"/>
      <c r="N851" s="1"/>
    </row>
    <row r="852" spans="1:14" ht="33" customHeight="1">
      <c r="A852" s="1"/>
      <c r="B852" s="1"/>
      <c r="C852" s="71"/>
      <c r="M852" s="89"/>
      <c r="N852" s="1"/>
    </row>
    <row r="853" spans="1:14" ht="33" customHeight="1">
      <c r="A853" s="1"/>
      <c r="B853" s="1"/>
      <c r="C853" s="71"/>
      <c r="M853" s="89"/>
      <c r="N853" s="1"/>
    </row>
    <row r="854" spans="1:14" ht="33" customHeight="1">
      <c r="A854" s="1"/>
      <c r="B854" s="1"/>
      <c r="C854" s="71"/>
      <c r="M854" s="89"/>
      <c r="N854" s="1"/>
    </row>
    <row r="855" spans="1:14" ht="33" customHeight="1">
      <c r="A855" s="1"/>
      <c r="B855" s="1"/>
      <c r="C855" s="71"/>
      <c r="M855" s="89"/>
      <c r="N855" s="1"/>
    </row>
    <row r="856" spans="1:14" ht="33" customHeight="1">
      <c r="A856" s="1"/>
      <c r="B856" s="1"/>
      <c r="C856" s="71"/>
      <c r="M856" s="89"/>
      <c r="N856" s="1"/>
    </row>
    <row r="857" spans="1:14" ht="33" customHeight="1">
      <c r="A857" s="1"/>
      <c r="B857" s="1"/>
      <c r="C857" s="71"/>
      <c r="M857" s="89"/>
      <c r="N857" s="1"/>
    </row>
    <row r="858" spans="1:14" ht="33" customHeight="1">
      <c r="A858" s="1"/>
      <c r="B858" s="1"/>
      <c r="C858" s="71"/>
      <c r="M858" s="89"/>
      <c r="N858" s="1"/>
    </row>
    <row r="859" spans="1:14" ht="33" customHeight="1">
      <c r="A859" s="1"/>
      <c r="B859" s="1"/>
      <c r="C859" s="71"/>
      <c r="M859" s="89"/>
      <c r="N859" s="1"/>
    </row>
    <row r="860" spans="1:14" ht="33" customHeight="1">
      <c r="A860" s="1"/>
      <c r="B860" s="1"/>
      <c r="C860" s="71"/>
      <c r="M860" s="89"/>
      <c r="N860" s="1"/>
    </row>
    <row r="861" spans="1:14" ht="33" customHeight="1">
      <c r="A861" s="1"/>
      <c r="B861" s="1"/>
      <c r="C861" s="71"/>
      <c r="M861" s="89"/>
      <c r="N861" s="1"/>
    </row>
    <row r="862" spans="1:14" ht="33" customHeight="1">
      <c r="A862" s="1"/>
      <c r="B862" s="1"/>
      <c r="C862" s="71"/>
      <c r="M862" s="89"/>
      <c r="N862" s="1"/>
    </row>
    <row r="863" spans="1:14" ht="33" customHeight="1">
      <c r="A863" s="1"/>
      <c r="B863" s="1"/>
      <c r="C863" s="71"/>
      <c r="M863" s="89"/>
      <c r="N863" s="1"/>
    </row>
    <row r="864" spans="1:14" ht="33" customHeight="1">
      <c r="A864" s="1"/>
      <c r="B864" s="1"/>
      <c r="C864" s="71"/>
      <c r="M864" s="89"/>
      <c r="N864" s="1"/>
    </row>
    <row r="865" spans="1:14" ht="33" customHeight="1">
      <c r="A865" s="1"/>
      <c r="B865" s="1"/>
      <c r="C865" s="71"/>
      <c r="M865" s="89"/>
      <c r="N865" s="1"/>
    </row>
    <row r="866" spans="1:14" ht="33" customHeight="1">
      <c r="A866" s="1"/>
      <c r="B866" s="1"/>
      <c r="C866" s="71"/>
      <c r="M866" s="89"/>
      <c r="N866" s="1"/>
    </row>
    <row r="867" spans="1:14" ht="33" customHeight="1">
      <c r="A867" s="1"/>
      <c r="B867" s="1"/>
      <c r="C867" s="71"/>
      <c r="M867" s="89"/>
      <c r="N867" s="1"/>
    </row>
    <row r="868" spans="1:14" ht="33" customHeight="1">
      <c r="A868" s="1"/>
      <c r="B868" s="1"/>
      <c r="C868" s="71"/>
      <c r="M868" s="89"/>
      <c r="N868" s="1"/>
    </row>
    <row r="869" spans="1:14" ht="33" customHeight="1">
      <c r="A869" s="1"/>
      <c r="B869" s="1"/>
      <c r="C869" s="71"/>
      <c r="M869" s="89"/>
      <c r="N869" s="1"/>
    </row>
    <row r="870" spans="1:14" ht="33" customHeight="1">
      <c r="A870" s="1"/>
      <c r="B870" s="1"/>
      <c r="C870" s="71"/>
      <c r="M870" s="89"/>
      <c r="N870" s="1"/>
    </row>
    <row r="871" spans="1:14" ht="33" customHeight="1">
      <c r="A871" s="1"/>
      <c r="B871" s="1"/>
      <c r="C871" s="71"/>
      <c r="M871" s="89"/>
      <c r="N871" s="1"/>
    </row>
    <row r="872" spans="1:14" ht="33" customHeight="1">
      <c r="A872" s="1"/>
      <c r="B872" s="1"/>
      <c r="C872" s="71"/>
      <c r="M872" s="89"/>
      <c r="N872" s="1"/>
    </row>
    <row r="873" spans="1:14" ht="33" customHeight="1">
      <c r="A873" s="1"/>
      <c r="B873" s="1"/>
      <c r="C873" s="71"/>
      <c r="M873" s="89"/>
      <c r="N873" s="1"/>
    </row>
    <row r="874" spans="1:14" ht="33" customHeight="1">
      <c r="A874" s="1"/>
      <c r="B874" s="1"/>
      <c r="C874" s="71"/>
      <c r="M874" s="89"/>
      <c r="N874" s="1"/>
    </row>
    <row r="875" spans="1:14" ht="33" customHeight="1">
      <c r="A875" s="1"/>
      <c r="B875" s="1"/>
      <c r="C875" s="71"/>
      <c r="M875" s="89"/>
      <c r="N875" s="1"/>
    </row>
    <row r="876" spans="1:14" ht="33" customHeight="1">
      <c r="A876" s="1"/>
      <c r="B876" s="1"/>
      <c r="C876" s="71"/>
      <c r="M876" s="89"/>
      <c r="N876" s="1"/>
    </row>
    <row r="877" spans="1:14" ht="33" customHeight="1">
      <c r="A877" s="1"/>
      <c r="B877" s="1"/>
      <c r="C877" s="71"/>
      <c r="M877" s="89"/>
      <c r="N877" s="1"/>
    </row>
    <row r="878" spans="1:14" ht="33" customHeight="1">
      <c r="A878" s="1"/>
      <c r="B878" s="1"/>
      <c r="C878" s="71"/>
      <c r="M878" s="89"/>
      <c r="N878" s="1"/>
    </row>
    <row r="879" spans="1:14" ht="33" customHeight="1">
      <c r="A879" s="1"/>
      <c r="B879" s="1"/>
      <c r="C879" s="71"/>
      <c r="M879" s="89"/>
      <c r="N879" s="1"/>
    </row>
    <row r="880" spans="1:14" ht="33" customHeight="1">
      <c r="A880" s="1"/>
      <c r="B880" s="1"/>
      <c r="C880" s="71"/>
      <c r="M880" s="89"/>
      <c r="N880" s="1"/>
    </row>
    <row r="881" spans="1:14" ht="33" customHeight="1">
      <c r="A881" s="1"/>
      <c r="B881" s="1"/>
      <c r="C881" s="71"/>
      <c r="M881" s="89"/>
      <c r="N881" s="1"/>
    </row>
    <row r="882" spans="1:14" ht="33" customHeight="1">
      <c r="A882" s="1"/>
      <c r="B882" s="1"/>
      <c r="C882" s="71"/>
      <c r="M882" s="89"/>
      <c r="N882" s="1"/>
    </row>
    <row r="883" spans="1:14" ht="33" customHeight="1">
      <c r="A883" s="1"/>
      <c r="B883" s="1"/>
      <c r="C883" s="71"/>
      <c r="M883" s="89"/>
      <c r="N883" s="1"/>
    </row>
    <row r="884" spans="1:14" ht="33" customHeight="1">
      <c r="A884" s="1"/>
      <c r="B884" s="1"/>
      <c r="C884" s="71"/>
      <c r="M884" s="89"/>
      <c r="N884" s="1"/>
    </row>
    <row r="885" spans="1:14" ht="33" customHeight="1">
      <c r="A885" s="1"/>
      <c r="B885" s="1"/>
      <c r="C885" s="71"/>
      <c r="M885" s="89"/>
      <c r="N885" s="1"/>
    </row>
    <row r="886" spans="1:14" ht="33" customHeight="1">
      <c r="A886" s="1"/>
      <c r="B886" s="1"/>
      <c r="C886" s="71"/>
      <c r="M886" s="89"/>
      <c r="N886" s="1"/>
    </row>
    <row r="887" spans="1:14" ht="33" customHeight="1">
      <c r="A887" s="1"/>
      <c r="B887" s="1"/>
      <c r="C887" s="71"/>
      <c r="M887" s="89"/>
      <c r="N887" s="1"/>
    </row>
    <row r="888" spans="1:14" ht="33" customHeight="1">
      <c r="A888" s="1"/>
      <c r="B888" s="1"/>
      <c r="C888" s="71"/>
      <c r="M888" s="89"/>
      <c r="N888" s="1"/>
    </row>
    <row r="889" spans="1:14" ht="33" customHeight="1">
      <c r="A889" s="1"/>
      <c r="B889" s="1"/>
      <c r="C889" s="71"/>
      <c r="M889" s="89"/>
      <c r="N889" s="1"/>
    </row>
    <row r="890" spans="1:14" ht="33" customHeight="1">
      <c r="A890" s="1"/>
      <c r="B890" s="1"/>
      <c r="C890" s="71"/>
      <c r="M890" s="89"/>
      <c r="N890" s="1"/>
    </row>
    <row r="891" spans="1:14" ht="33" customHeight="1">
      <c r="A891" s="1"/>
      <c r="B891" s="1"/>
      <c r="C891" s="71"/>
      <c r="M891" s="89"/>
      <c r="N891" s="1"/>
    </row>
    <row r="892" spans="1:14" ht="33" customHeight="1">
      <c r="A892" s="1"/>
      <c r="B892" s="1"/>
      <c r="C892" s="71"/>
      <c r="M892" s="89"/>
      <c r="N892" s="1"/>
    </row>
    <row r="893" spans="1:14" ht="33" customHeight="1">
      <c r="A893" s="1"/>
      <c r="B893" s="1"/>
      <c r="C893" s="71"/>
      <c r="M893" s="89"/>
      <c r="N893" s="1"/>
    </row>
    <row r="894" spans="1:14" ht="33" customHeight="1">
      <c r="A894" s="1"/>
      <c r="B894" s="1"/>
      <c r="C894" s="71"/>
      <c r="M894" s="89"/>
      <c r="N894" s="1"/>
    </row>
    <row r="895" spans="1:14" ht="33" customHeight="1">
      <c r="A895" s="1"/>
      <c r="B895" s="1"/>
      <c r="C895" s="71"/>
      <c r="M895" s="89"/>
      <c r="N895" s="1"/>
    </row>
    <row r="896" spans="1:14" ht="33" customHeight="1">
      <c r="A896" s="1"/>
      <c r="B896" s="1"/>
      <c r="C896" s="71"/>
      <c r="M896" s="89"/>
      <c r="N896" s="1"/>
    </row>
    <row r="897" spans="1:14" ht="33" customHeight="1">
      <c r="A897" s="1"/>
      <c r="B897" s="1"/>
      <c r="C897" s="71"/>
      <c r="M897" s="89"/>
      <c r="N897" s="1"/>
    </row>
    <row r="898" spans="1:14" ht="33" customHeight="1">
      <c r="A898" s="1"/>
      <c r="B898" s="1"/>
      <c r="C898" s="71"/>
      <c r="M898" s="89"/>
      <c r="N898" s="1"/>
    </row>
    <row r="899" spans="1:14" ht="33" customHeight="1">
      <c r="A899" s="1"/>
      <c r="B899" s="1"/>
      <c r="C899" s="71"/>
      <c r="M899" s="89"/>
      <c r="N899" s="1"/>
    </row>
    <row r="900" spans="1:14" ht="33" customHeight="1">
      <c r="A900" s="1"/>
      <c r="B900" s="1"/>
      <c r="C900" s="71"/>
      <c r="M900" s="89"/>
      <c r="N900" s="1"/>
    </row>
    <row r="901" spans="1:14" ht="33" customHeight="1">
      <c r="A901" s="1"/>
      <c r="B901" s="1"/>
      <c r="C901" s="71"/>
      <c r="M901" s="89"/>
      <c r="N901" s="1"/>
    </row>
    <row r="902" spans="1:14" ht="33" customHeight="1">
      <c r="A902" s="1"/>
      <c r="B902" s="1"/>
      <c r="C902" s="71"/>
      <c r="M902" s="89"/>
      <c r="N902" s="1"/>
    </row>
    <row r="903" spans="1:14" ht="33" customHeight="1">
      <c r="A903" s="1"/>
      <c r="B903" s="1"/>
      <c r="C903" s="71"/>
      <c r="M903" s="89"/>
      <c r="N903" s="1"/>
    </row>
    <row r="904" spans="1:14" ht="33" customHeight="1">
      <c r="A904" s="1"/>
      <c r="B904" s="1"/>
      <c r="C904" s="71"/>
      <c r="M904" s="89"/>
      <c r="N904" s="1"/>
    </row>
    <row r="905" spans="1:14" ht="33" customHeight="1">
      <c r="A905" s="1"/>
      <c r="B905" s="1"/>
      <c r="C905" s="71"/>
      <c r="M905" s="89"/>
      <c r="N905" s="1"/>
    </row>
    <row r="906" spans="1:14" ht="33" customHeight="1">
      <c r="A906" s="1"/>
      <c r="B906" s="1"/>
      <c r="C906" s="71"/>
      <c r="M906" s="89"/>
      <c r="N906" s="1"/>
    </row>
    <row r="907" spans="1:14" ht="33" customHeight="1">
      <c r="A907" s="1"/>
      <c r="B907" s="1"/>
      <c r="C907" s="71"/>
      <c r="M907" s="89"/>
      <c r="N907" s="1"/>
    </row>
    <row r="908" spans="1:14" ht="33" customHeight="1">
      <c r="A908" s="1"/>
      <c r="B908" s="1"/>
      <c r="C908" s="71"/>
      <c r="M908" s="89"/>
      <c r="N908" s="1"/>
    </row>
    <row r="909" spans="1:14" ht="33" customHeight="1">
      <c r="A909" s="1"/>
      <c r="B909" s="1"/>
      <c r="C909" s="71"/>
      <c r="M909" s="89"/>
      <c r="N909" s="1"/>
    </row>
    <row r="910" spans="1:14" ht="33" customHeight="1">
      <c r="A910" s="1"/>
      <c r="B910" s="1"/>
      <c r="C910" s="71"/>
      <c r="M910" s="89"/>
      <c r="N910" s="1"/>
    </row>
    <row r="911" spans="1:14" ht="33" customHeight="1">
      <c r="A911" s="1"/>
      <c r="B911" s="1"/>
      <c r="C911" s="71"/>
      <c r="M911" s="89"/>
      <c r="N911" s="1"/>
    </row>
    <row r="912" spans="1:14" ht="33" customHeight="1">
      <c r="A912" s="1"/>
      <c r="B912" s="1"/>
      <c r="C912" s="71"/>
      <c r="M912" s="89"/>
      <c r="N912" s="1"/>
    </row>
    <row r="913" spans="1:14" ht="33" customHeight="1">
      <c r="A913" s="1"/>
      <c r="B913" s="1"/>
      <c r="C913" s="71"/>
      <c r="M913" s="89"/>
      <c r="N913" s="1"/>
    </row>
    <row r="914" spans="1:14" ht="33" customHeight="1">
      <c r="A914" s="1"/>
      <c r="B914" s="1"/>
      <c r="C914" s="71"/>
      <c r="M914" s="89"/>
      <c r="N914" s="1"/>
    </row>
    <row r="915" spans="1:14" ht="33" customHeight="1">
      <c r="A915" s="1"/>
      <c r="B915" s="1"/>
      <c r="C915" s="71"/>
      <c r="M915" s="89"/>
      <c r="N915" s="1"/>
    </row>
    <row r="916" spans="1:14" ht="33" customHeight="1">
      <c r="A916" s="1"/>
      <c r="B916" s="1"/>
      <c r="C916" s="71"/>
      <c r="M916" s="89"/>
      <c r="N916" s="1"/>
    </row>
    <row r="917" spans="1:14" ht="33" customHeight="1">
      <c r="A917" s="1"/>
      <c r="B917" s="1"/>
      <c r="C917" s="71"/>
      <c r="M917" s="89"/>
      <c r="N917" s="1"/>
    </row>
    <row r="918" spans="1:14" ht="33" customHeight="1">
      <c r="A918" s="1"/>
      <c r="B918" s="1"/>
      <c r="C918" s="71"/>
      <c r="M918" s="89"/>
      <c r="N918" s="1"/>
    </row>
    <row r="919" spans="1:14" ht="33" customHeight="1">
      <c r="A919" s="1"/>
      <c r="B919" s="1"/>
      <c r="C919" s="71"/>
      <c r="M919" s="89"/>
      <c r="N919" s="1"/>
    </row>
    <row r="920" spans="1:14" ht="33" customHeight="1">
      <c r="A920" s="1"/>
      <c r="B920" s="1"/>
      <c r="C920" s="71"/>
      <c r="M920" s="89"/>
      <c r="N920" s="1"/>
    </row>
    <row r="921" spans="1:14">
      <c r="A921" s="1"/>
      <c r="B921" s="1"/>
      <c r="M921" s="89"/>
      <c r="N921" s="1"/>
    </row>
  </sheetData>
  <mergeCells count="6">
    <mergeCell ref="B1:C3"/>
    <mergeCell ref="B8:B9"/>
    <mergeCell ref="A8:A9"/>
    <mergeCell ref="A5:B5"/>
    <mergeCell ref="D3:F3"/>
    <mergeCell ref="D5:N5"/>
  </mergeCells>
  <dataValidations count="1">
    <dataValidation type="list" allowBlank="1" showInputMessage="1" showErrorMessage="1" sqref="B6" xr:uid="{8ED0A76F-FC89-42F6-A3DC-DE7C6ADEBB7D}">
      <formula1>SearchType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58DA2-A398-4413-8825-16FA0D4BEF91}">
  <sheetPr codeName="Sheet5"/>
  <dimension ref="A1:O80"/>
  <sheetViews>
    <sheetView zoomScale="110" zoomScaleNormal="110" workbookViewId="0">
      <selection activeCell="C6" sqref="C6"/>
    </sheetView>
  </sheetViews>
  <sheetFormatPr defaultColWidth="8.7109375" defaultRowHeight="15"/>
  <cols>
    <col min="1" max="1" width="15.28515625" customWidth="1"/>
    <col min="2" max="2" width="30.42578125" customWidth="1"/>
    <col min="3" max="3" width="8.42578125" style="71" customWidth="1"/>
    <col min="4" max="5" width="10.7109375" style="71" customWidth="1"/>
    <col min="6" max="6" width="27.7109375" style="1" customWidth="1"/>
    <col min="7" max="7" width="17.7109375" style="1" customWidth="1"/>
    <col min="8" max="8" width="16.7109375" style="1" customWidth="1"/>
    <col min="9" max="9" width="10.7109375" style="71" customWidth="1"/>
    <col min="10" max="10" width="9.140625" style="71"/>
    <col min="11" max="11" width="23.140625" style="1" customWidth="1"/>
    <col min="12" max="12" width="17" style="1" customWidth="1"/>
    <col min="13" max="13" width="17.7109375" style="1" customWidth="1"/>
    <col min="14" max="14" width="11.140625" customWidth="1"/>
    <col min="15" max="15" width="12.28515625" customWidth="1"/>
  </cols>
  <sheetData>
    <row r="1" spans="1:15" ht="25.35" customHeight="1">
      <c r="A1" s="38" t="s">
        <v>106</v>
      </c>
      <c r="B1" s="1272" t="s">
        <v>130</v>
      </c>
      <c r="C1" s="1272"/>
    </row>
    <row r="2" spans="1:15" ht="25.35" customHeight="1">
      <c r="B2" s="1272"/>
      <c r="C2" s="1272"/>
    </row>
    <row r="3" spans="1:15" ht="25.35" customHeight="1">
      <c r="B3" s="1272"/>
      <c r="C3" s="1272"/>
      <c r="D3" s="1279" t="s">
        <v>108</v>
      </c>
      <c r="E3" s="1279"/>
      <c r="F3" s="1279"/>
      <c r="G3" s="1">
        <f>IF(B6&lt;&gt;"",COUNTA(D6:D64002),0)</f>
        <v>0</v>
      </c>
    </row>
    <row r="4" spans="1:15" s="39" customFormat="1" ht="21">
      <c r="A4" s="1285" t="s">
        <v>109</v>
      </c>
      <c r="B4" s="1286"/>
      <c r="C4" s="74"/>
      <c r="D4" s="1287" t="s">
        <v>110</v>
      </c>
      <c r="E4" s="1287"/>
      <c r="F4" s="1287"/>
      <c r="G4" s="1287"/>
      <c r="H4" s="1287"/>
      <c r="I4" s="1287"/>
      <c r="J4" s="1287"/>
      <c r="K4" s="1287"/>
      <c r="L4" s="1287"/>
      <c r="M4" s="1287"/>
      <c r="N4" s="1287"/>
      <c r="O4" s="1287"/>
    </row>
    <row r="5" spans="1:15" ht="41.25" customHeight="1">
      <c r="A5" s="76" t="s">
        <v>111</v>
      </c>
      <c r="B5" s="77" t="s">
        <v>112</v>
      </c>
      <c r="C5" s="507" t="s">
        <v>113</v>
      </c>
      <c r="D5" s="507" t="s">
        <v>114</v>
      </c>
      <c r="E5" s="507" t="s">
        <v>115</v>
      </c>
      <c r="F5" s="507" t="s">
        <v>112</v>
      </c>
      <c r="G5" s="507" t="s">
        <v>116</v>
      </c>
      <c r="H5" s="507" t="s">
        <v>117</v>
      </c>
      <c r="I5" s="507" t="s">
        <v>118</v>
      </c>
      <c r="J5" s="507" t="s">
        <v>119</v>
      </c>
      <c r="K5" s="507" t="s">
        <v>131</v>
      </c>
      <c r="L5" s="507" t="s">
        <v>132</v>
      </c>
      <c r="M5" s="507" t="s">
        <v>133</v>
      </c>
      <c r="N5" s="507" t="s">
        <v>122</v>
      </c>
      <c r="O5" s="507" t="s">
        <v>123</v>
      </c>
    </row>
    <row r="6" spans="1:15" ht="33" customHeight="1">
      <c r="A6" s="78" t="str">
        <f>IF(B5&lt;&gt;"",B5,"")</f>
        <v>Company</v>
      </c>
      <c r="B6" s="77"/>
      <c r="C6" s="71" t="str" cm="1">
        <f t="array" ref="C6">IF($B$5="Company",IF($B$6&lt;&gt;"",_xlfn._xlws.FILTER(EOL_Tbl[ID],ISNUMBER(SEARCH($B$6,EOL_Tbl[Company])),"No result"),""),IF($B$5="Facility Type",IF($B$6&lt;&gt;"",_xlfn._xlws.FILTER(EOL_Tbl[ID],ISNUMBER(SEARCH($B$6,EOL_Tbl[Product/Facility Type])),"No result"),""),IF($B$5="State",IF($B$6&lt;&gt;"",_xlfn._xlws.FILTER(EOL_Tbl[ID],ISNUMBER(SEARCH($B$6,EOL_Tbl[Facility State or Province])),"No result"),""))))</f>
        <v/>
      </c>
      <c r="D6" s="71" t="str" cm="1">
        <f t="array" ref="D6">IF($B$5="Company",IF($B$6&lt;&gt;"",_xlfn._xlws.FILTER(EOL_Tbl[Status],ISNUMBER(SEARCH($B$6,EOL_Tbl[Company])),"No result"),""),IF($B$5="Facility Type",IF($B$6&lt;&gt;"",_xlfn._xlws.FILTER(EOL_Tbl[Status],ISNUMBER(SEARCH($B$6,EOL_Tbl[Product/Facility Type])),"No result"),""),IF($B$5="State",IF($B$6&lt;&gt;"",_xlfn._xlws.FILTER(EOL_Tbl[Status],ISNUMBER(SEARCH($B$6,EOL_Tbl[Facility State or Province])),"No result"),""))))</f>
        <v/>
      </c>
      <c r="E6" s="71" t="str" cm="1">
        <f t="array" ref="E6">IF($B$5="Company",IF($B$6&lt;&gt;"",_xlfn._xlws.FILTER(EOL_Tbl[NAATBatt Member],ISNUMBER(SEARCH($B$6,EOL_Tbl[Company])),"No result"),""),IF($B$5="Facility Type",IF($B$6&lt;&gt;"",_xlfn._xlws.FILTER(EOL_Tbl[NAATBatt Member],ISNUMBER(SEARCH($B$6,EOL_Tbl[Product/Facility Type])),"No result"),""),IF($B$5="State",IF($B$6&lt;&gt;"",_xlfn._xlws.FILTER(EOL_Tbl[NAATBatt Member],ISNUMBER(SEARCH($B$6,EOL_Tbl[Facility State or Province])),"No result"),""))))</f>
        <v/>
      </c>
      <c r="F6" s="1" t="str" cm="1">
        <f t="array" ref="F6">IF($B$5="Company",IF($B$6&lt;&gt;"",_xlfn._xlws.FILTER(EOL_Tbl[Company],ISNUMBER(SEARCH($B$6,EOL_Tbl[Company])),"No result"),""),IF($B$5="Facility Type",IF($B$6&lt;&gt;"",_xlfn._xlws.FILTER(EOL_Tbl[Company],ISNUMBER(SEARCH($B$6,EOL_Tbl[Product/Facility Type])),"No result"),""),IF($B$5="State",IF($B$6&lt;&gt;"",_xlfn._xlws.FILTER(EOL_Tbl[Company],ISNUMBER(SEARCH($B$6,EOL_Tbl[Facility State or Province])),"No result"),""))))</f>
        <v/>
      </c>
      <c r="G6" s="1" t="str" cm="1">
        <f t="array" ref="G6">IF($B$5="Company",IF($B$6&lt;&gt;"",_xlfn._xlws.FILTER(EOL_Tbl[Facility Name],ISNUMBER(SEARCH($B$6,EOL_Tbl[Company])),"No result"),""),IF($B$5="Facility Type",IF($B$6&lt;&gt;"",_xlfn._xlws.FILTER(EOL_Tbl[Facility Name],ISNUMBER(SEARCH($B$6,EOL_Tbl[Product/Facility Type])),"No result"),""),IF($B$5="State",IF($B$6&lt;&gt;"",_xlfn._xlws.FILTER(EOL_Tbl[Facility Name],ISNUMBER(SEARCH($B$6,EOL_Tbl[Facility State or Province])),"No result"),""))))</f>
        <v/>
      </c>
      <c r="H6" s="1" t="str" cm="1">
        <f t="array" ref="H6">IF($B$5="Company",IF($B$6&lt;&gt;"",_xlfn._xlws.FILTER(EOL_Tbl[Facility City],ISNUMBER(SEARCH($B$6,EOL_Tbl[Company])),"No result"),""),IF($B$5="Facility Type",IF($B$6&lt;&gt;"",_xlfn._xlws.FILTER(EOL_Tbl[Facility City],ISNUMBER(SEARCH($B$6,EOL_Tbl[Product/Facility Type])),"No result"),""),IF($B$5="State",IF($B$6&lt;&gt;"",_xlfn._xlws.FILTER(EOL_Tbl[Facility City],ISNUMBER(SEARCH($B$6,EOL_Tbl[Facility State or Province])),"No result"),""))))</f>
        <v/>
      </c>
      <c r="I6" s="71" t="str" cm="1">
        <f t="array" ref="I6">IF($B$5="Company",IF($B$6&lt;&gt;"",_xlfn._xlws.FILTER(EOL_Tbl[Facility State or Province],ISNUMBER(SEARCH($B$6,EOL_Tbl[Company])),"No result"),""),IF($B$5="Facility Type",IF($B$6&lt;&gt;"",_xlfn._xlws.FILTER(EOL_Tbl[Facility State or Province],ISNUMBER(SEARCH($B$6,EOL_Tbl[Product/Facility Type])),"No result"),""),IF($B$5="State",IF($B$6&lt;&gt;"",_xlfn._xlws.FILTER(EOL_Tbl[Facility State or Province],ISNUMBER(SEARCH($B$6,EOL_Tbl[Facility State or Province])),"No result"),""))))</f>
        <v/>
      </c>
      <c r="J6" s="71" t="str" cm="1">
        <f t="array" ref="J6">IF($B$5="Company",IF($B$6&lt;&gt;"",_xlfn._xlws.FILTER(EOL_Tbl[Facility Country],ISNUMBER(SEARCH($B$6,EOL_Tbl[Company])),"No result"),""),IF($B$5="Facility Type",IF($B$6&lt;&gt;"",_xlfn._xlws.FILTER(EOL_Tbl[Facility Country],ISNUMBER(SEARCH($B$6,EOL_Tbl[Product/Facility Type])),"No result"),""),IF($B$5="State",IF($B$6&lt;&gt;"",_xlfn._xlws.FILTER(EOL_Tbl[Facility Country],ISNUMBER(SEARCH($B$6,EOL_Tbl[Facility State or Province])),"No result"),""))))</f>
        <v/>
      </c>
      <c r="K6" s="1" t="str" cm="1">
        <f t="array" ref="K6">IF($B$5="Company",IF($B$6&lt;&gt;"",_xlfn._xlws.FILTER(EOL_Tbl[Product/Facility Type],ISNUMBER(SEARCH($B$6,EOL_Tbl[Company])),"No result"),""),IF($B$5="Facility Type",IF($B$6&lt;&gt;"",_xlfn._xlws.FILTER(EOL_Tbl[Product/Facility Type],ISNUMBER(SEARCH($B$6,EOL_Tbl[Product/Facility Type])),"No result"),""),IF($B$5="State",IF($B$6&lt;&gt;"",_xlfn._xlws.FILTER(EOL_Tbl[Product/Facility Type],ISNUMBER(SEARCH($B$6,EOL_Tbl[Facility State or Province])),"No result"),""))))</f>
        <v/>
      </c>
      <c r="L6" s="1" t="str" cm="1">
        <f t="array" ref="L6">IF($B$5="Company",IF($B$6&lt;&gt;"",_xlfn._xlws.FILTER(EOL_Tbl[Feedstock],ISNUMBER(SEARCH($B$6,EOL_Tbl[Company])),"No result"),""),IF($B$5="Facility Type",IF($B$6&lt;&gt;"",_xlfn._xlws.FILTER(EOL_Tbl[Feedstock],ISNUMBER(SEARCH($B$6,EOL_Tbl[Product/Facility Type])),"No result"),""),IF($B$5="State",IF($B$6&lt;&gt;"",_xlfn._xlws.FILTER(EOL_Tbl[Feedstock],ISNUMBER(SEARCH($B$6,EOL_Tbl[Facility State or Province])),"No result"),""))))</f>
        <v/>
      </c>
      <c r="M6" s="1" t="str" cm="1">
        <f t="array" ref="M6">IF($B$5="Company",IF($B$6&lt;&gt;"",_xlfn._xlws.FILTER(EOL_Tbl[Product],ISNUMBER(SEARCH($B$6,EOL_Tbl[Company])),"No result"),""),IF($B$5="Facility Type",IF($B$6&lt;&gt;"",_xlfn._xlws.FILTER(EOL_Tbl[Product],ISNUMBER(SEARCH($B$6,EOL_Tbl[Product/Facility Type])),"No result"),""),IF($B$5="State",IF($B$6&lt;&gt;"",_xlfn._xlws.FILTER(EOL_Tbl[Product],ISNUMBER(SEARCH($B$6,EOL_Tbl[Facility State or Province])),"No result"),""))))</f>
        <v/>
      </c>
      <c r="N6" s="1" t="str" cm="1">
        <f t="array" ref="N6">IF($B$5="Company",IF($B$6&lt;&gt;"",_xlfn._xlws.FILTER(EOL_Tbl[Capacity],ISNUMBER(SEARCH($B$6,EOL_Tbl[Company])),"No result"),""),IF($B$5="Facility Type",IF($B$6&lt;&gt;"",_xlfn._xlws.FILTER(EOL_Tbl[Capacity],ISNUMBER(SEARCH($B$6,EOL_Tbl[Product/Facility Type])),"No result"),""),IF($B$5="State",IF($B$6&lt;&gt;"",_xlfn._xlws.FILTER(EOL_Tbl[Capacity],ISNUMBER(SEARCH($B$6,EOL_Tbl[Facility State or Province])),"No result"),""))))</f>
        <v/>
      </c>
      <c r="O6" s="1" t="str" cm="1">
        <f t="array" ref="O6">IF($B$5="Company",IF($B$6&lt;&gt;"",_xlfn._xlws.FILTER(EOL_Tbl[Capacity Units],ISNUMBER(SEARCH($B$6,EOL_Tbl[Company])),"No result"),""),IF($B$5="Facility Type",IF($B$6&lt;&gt;"",_xlfn._xlws.FILTER(EOL_Tbl[Capacity Units],ISNUMBER(SEARCH($B$6,EOL_Tbl[Product/Facility Type])),"No result"),""),IF($B$5="State",IF($B$6&lt;&gt;"",_xlfn._xlws.FILTER(EOL_Tbl[Capacity Units],ISNUMBER(SEARCH($B$6,EOL_Tbl[Facility State or Province])),"No result"),""))))</f>
        <v/>
      </c>
    </row>
    <row r="7" spans="1:15" ht="33" customHeight="1">
      <c r="A7" s="1283" t="s">
        <v>124</v>
      </c>
      <c r="B7" s="1281" t="s">
        <v>134</v>
      </c>
    </row>
    <row r="8" spans="1:15" ht="44.85" customHeight="1">
      <c r="A8" s="1284"/>
      <c r="B8" s="1282"/>
    </row>
    <row r="9" spans="1:15" ht="33" customHeight="1">
      <c r="B9" s="83" t="s">
        <v>126</v>
      </c>
    </row>
    <row r="10" spans="1:15" ht="33" customHeight="1">
      <c r="B10" s="84" t="s">
        <v>127</v>
      </c>
    </row>
    <row r="11" spans="1:15" ht="33" customHeight="1">
      <c r="B11" s="85" t="s">
        <v>128</v>
      </c>
    </row>
    <row r="12" spans="1:15" ht="33" customHeight="1">
      <c r="B12" s="82" t="s">
        <v>8326</v>
      </c>
    </row>
    <row r="13" spans="1:15" ht="33" customHeight="1">
      <c r="B13" s="81" t="s">
        <v>129</v>
      </c>
    </row>
    <row r="14" spans="1:15" ht="33" customHeight="1"/>
    <row r="15" spans="1:15" ht="33" customHeight="1"/>
    <row r="16" spans="1:15" ht="33" customHeight="1"/>
    <row r="17" ht="33" customHeight="1"/>
    <row r="18" ht="33" customHeight="1"/>
    <row r="19" ht="33" customHeight="1"/>
    <row r="20" ht="33" customHeight="1"/>
    <row r="21" ht="33" customHeight="1"/>
    <row r="22" ht="33" customHeight="1"/>
    <row r="23" ht="33" customHeight="1"/>
    <row r="24" ht="33" customHeight="1"/>
    <row r="25" ht="33" customHeight="1"/>
    <row r="26" ht="33" customHeight="1"/>
    <row r="27" ht="33" customHeight="1"/>
    <row r="28" ht="33" customHeight="1"/>
    <row r="29" ht="33" customHeight="1"/>
    <row r="30" ht="33" customHeight="1"/>
    <row r="31" ht="33" customHeight="1"/>
    <row r="32" ht="33" customHeight="1"/>
    <row r="33" ht="33" customHeight="1"/>
    <row r="34" ht="33" customHeight="1"/>
    <row r="35" ht="33" customHeight="1"/>
    <row r="36" ht="33" customHeight="1"/>
    <row r="37" ht="33" customHeight="1"/>
    <row r="38" ht="33" customHeight="1"/>
    <row r="39" ht="33" customHeight="1"/>
    <row r="40" ht="33" customHeight="1"/>
    <row r="41" ht="33" customHeight="1"/>
    <row r="42" ht="33" customHeight="1"/>
    <row r="43" ht="33" customHeight="1"/>
    <row r="44" ht="33" customHeight="1"/>
    <row r="45" ht="33" customHeight="1"/>
    <row r="46" ht="33" customHeight="1"/>
    <row r="47" ht="33" customHeight="1"/>
    <row r="48" ht="33" customHeight="1"/>
    <row r="49" ht="33" customHeight="1"/>
    <row r="50" ht="33" customHeight="1"/>
    <row r="51" ht="33" customHeight="1"/>
    <row r="52" ht="33" customHeight="1"/>
    <row r="53" ht="33" customHeight="1"/>
    <row r="54" ht="33" customHeight="1"/>
    <row r="55" ht="33" customHeight="1"/>
    <row r="56" ht="33" customHeight="1"/>
    <row r="57" ht="33" customHeight="1"/>
    <row r="58" ht="33" customHeight="1"/>
    <row r="59" ht="33" customHeight="1"/>
    <row r="60" ht="33" customHeight="1"/>
    <row r="61" ht="33" customHeight="1"/>
    <row r="62" ht="33" customHeight="1"/>
    <row r="63" ht="33" customHeight="1"/>
    <row r="64" ht="33" customHeight="1"/>
    <row r="65" ht="33" customHeight="1"/>
    <row r="66" ht="33" customHeight="1"/>
    <row r="67" ht="33" customHeight="1"/>
    <row r="68" ht="33" customHeight="1"/>
    <row r="69" ht="33" customHeight="1"/>
    <row r="70" ht="33" customHeight="1"/>
    <row r="71" ht="33" customHeight="1"/>
    <row r="72" ht="33" customHeight="1"/>
    <row r="73" ht="33" customHeight="1"/>
    <row r="74" ht="33" customHeight="1"/>
    <row r="75" ht="33" customHeight="1"/>
    <row r="76" ht="33" customHeight="1"/>
    <row r="77" ht="33" customHeight="1"/>
    <row r="78" ht="33" customHeight="1"/>
    <row r="79" ht="33" customHeight="1"/>
    <row r="80" ht="33" customHeight="1"/>
  </sheetData>
  <mergeCells count="6">
    <mergeCell ref="B7:B8"/>
    <mergeCell ref="B1:C3"/>
    <mergeCell ref="A7:A8"/>
    <mergeCell ref="D3:F3"/>
    <mergeCell ref="A4:B4"/>
    <mergeCell ref="D4:O4"/>
  </mergeCells>
  <dataValidations count="1">
    <dataValidation type="list" allowBlank="1" showInputMessage="1" showErrorMessage="1" sqref="B5" xr:uid="{6DDBA20A-D7A5-4BA4-A92A-345B7C09729B}">
      <formula1>EOLSearch</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C3C35-5F37-444D-BA07-B1F43FD18D88}">
  <sheetPr codeName="Sheet6"/>
  <dimension ref="A1:AN1029"/>
  <sheetViews>
    <sheetView topLeftCell="A55" workbookViewId="0">
      <selection activeCell="D66" sqref="D66"/>
    </sheetView>
  </sheetViews>
  <sheetFormatPr defaultColWidth="8.7109375" defaultRowHeight="15"/>
  <cols>
    <col min="1" max="1" width="5.85546875" bestFit="1" customWidth="1"/>
    <col min="2" max="2" width="21.85546875" bestFit="1" customWidth="1"/>
    <col min="3" max="3" width="22.28515625" bestFit="1" customWidth="1"/>
    <col min="4" max="4" width="62.42578125" bestFit="1" customWidth="1"/>
    <col min="5" max="5" width="19.42578125" bestFit="1" customWidth="1"/>
    <col min="6" max="6" width="73.42578125" bestFit="1" customWidth="1"/>
    <col min="7" max="10" width="80.85546875" bestFit="1" customWidth="1"/>
    <col min="11" max="11" width="38.140625" bestFit="1" customWidth="1"/>
    <col min="12" max="12" width="24.28515625" bestFit="1" customWidth="1"/>
    <col min="13" max="13" width="16.42578125" bestFit="1" customWidth="1"/>
    <col min="14" max="14" width="12.140625" bestFit="1" customWidth="1"/>
    <col min="15" max="15" width="24.28515625" bestFit="1" customWidth="1"/>
    <col min="16" max="16" width="36" bestFit="1" customWidth="1"/>
    <col min="17" max="17" width="12.42578125" bestFit="1" customWidth="1"/>
    <col min="18" max="18" width="18.85546875" bestFit="1" customWidth="1"/>
    <col min="19" max="19" width="20.140625" bestFit="1" customWidth="1"/>
    <col min="20" max="20" width="38.140625" bestFit="1" customWidth="1"/>
    <col min="21" max="21" width="54" bestFit="1" customWidth="1"/>
    <col min="22" max="22" width="80.85546875" bestFit="1" customWidth="1"/>
    <col min="23" max="23" width="28.42578125" bestFit="1" customWidth="1"/>
    <col min="24" max="24" width="26.42578125" bestFit="1" customWidth="1"/>
    <col min="25" max="25" width="28.7109375" bestFit="1" customWidth="1"/>
    <col min="26" max="26" width="36.42578125" bestFit="1" customWidth="1"/>
    <col min="27" max="27" width="19.85546875" bestFit="1" customWidth="1"/>
    <col min="28" max="29" width="80.85546875" bestFit="1" customWidth="1"/>
    <col min="30" max="30" width="22.140625" bestFit="1" customWidth="1"/>
    <col min="31" max="31" width="80.85546875" bestFit="1" customWidth="1"/>
    <col min="32" max="32" width="23.42578125" bestFit="1" customWidth="1"/>
    <col min="33" max="33" width="37.85546875" bestFit="1" customWidth="1"/>
    <col min="34" max="34" width="15.85546875" bestFit="1" customWidth="1"/>
    <col min="35" max="36" width="80.85546875" bestFit="1" customWidth="1"/>
    <col min="37" max="37" width="36.42578125" bestFit="1" customWidth="1"/>
    <col min="38" max="38" width="80.85546875" bestFit="1" customWidth="1"/>
    <col min="39" max="39" width="27.42578125" bestFit="1" customWidth="1"/>
    <col min="40" max="40" width="80.85546875" bestFit="1" customWidth="1"/>
    <col min="41" max="41" width="28" bestFit="1" customWidth="1"/>
    <col min="42" max="43" width="10.7109375" bestFit="1" customWidth="1"/>
    <col min="44" max="44" width="28" bestFit="1" customWidth="1"/>
    <col min="45" max="45" width="27.7109375" bestFit="1" customWidth="1"/>
    <col min="46" max="46" width="10.7109375" bestFit="1" customWidth="1"/>
    <col min="47" max="47" width="28" bestFit="1" customWidth="1"/>
    <col min="48" max="48" width="27.7109375" customWidth="1"/>
    <col min="49" max="49" width="27.7109375" bestFit="1" customWidth="1"/>
    <col min="50" max="50" width="23.7109375" bestFit="1" customWidth="1"/>
    <col min="51" max="51" width="81.140625" bestFit="1" customWidth="1"/>
    <col min="52" max="53" width="23.7109375" bestFit="1" customWidth="1"/>
  </cols>
  <sheetData>
    <row r="1" spans="1:40">
      <c r="A1" t="s">
        <v>113</v>
      </c>
      <c r="B1" t="s">
        <v>135</v>
      </c>
      <c r="C1" t="s">
        <v>4</v>
      </c>
      <c r="D1" t="s">
        <v>112</v>
      </c>
      <c r="E1" t="s">
        <v>136</v>
      </c>
      <c r="F1" t="s">
        <v>116</v>
      </c>
      <c r="G1" t="s">
        <v>137</v>
      </c>
      <c r="H1" t="s">
        <v>133</v>
      </c>
      <c r="I1" t="s">
        <v>138</v>
      </c>
      <c r="J1" t="s">
        <v>139</v>
      </c>
      <c r="K1" t="s">
        <v>117</v>
      </c>
      <c r="L1" t="s">
        <v>118</v>
      </c>
      <c r="M1" t="s">
        <v>119</v>
      </c>
      <c r="N1" t="s">
        <v>140</v>
      </c>
      <c r="O1" t="s">
        <v>141</v>
      </c>
      <c r="P1" t="s">
        <v>142</v>
      </c>
      <c r="Q1" t="s">
        <v>143</v>
      </c>
      <c r="R1" t="s">
        <v>144</v>
      </c>
      <c r="S1" t="s">
        <v>122</v>
      </c>
      <c r="T1" t="s">
        <v>145</v>
      </c>
      <c r="U1" t="s">
        <v>146</v>
      </c>
      <c r="V1" t="s">
        <v>147</v>
      </c>
      <c r="W1" t="s">
        <v>148</v>
      </c>
      <c r="X1" t="s">
        <v>149</v>
      </c>
      <c r="Y1" t="s">
        <v>150</v>
      </c>
      <c r="Z1" t="s">
        <v>151</v>
      </c>
      <c r="AA1" t="s">
        <v>152</v>
      </c>
      <c r="AB1" t="s">
        <v>153</v>
      </c>
      <c r="AC1" t="s">
        <v>154</v>
      </c>
      <c r="AD1" t="s">
        <v>155</v>
      </c>
      <c r="AE1" t="s">
        <v>156</v>
      </c>
      <c r="AF1" t="s">
        <v>157</v>
      </c>
      <c r="AG1" t="s">
        <v>158</v>
      </c>
      <c r="AH1" t="s">
        <v>159</v>
      </c>
      <c r="AI1" t="s">
        <v>6601</v>
      </c>
      <c r="AJ1" t="s">
        <v>160</v>
      </c>
      <c r="AK1" t="s">
        <v>161</v>
      </c>
      <c r="AL1" t="s">
        <v>6710</v>
      </c>
      <c r="AM1" t="s">
        <v>162</v>
      </c>
      <c r="AN1" t="s">
        <v>8323</v>
      </c>
    </row>
    <row r="2" spans="1:40">
      <c r="A2">
        <v>1001</v>
      </c>
      <c r="B2" t="s">
        <v>163</v>
      </c>
      <c r="C2" t="s">
        <v>164</v>
      </c>
      <c r="D2" t="s">
        <v>165</v>
      </c>
      <c r="E2" t="s">
        <v>178</v>
      </c>
      <c r="F2" t="s">
        <v>165</v>
      </c>
      <c r="G2" t="s">
        <v>167</v>
      </c>
      <c r="H2" t="s">
        <v>168</v>
      </c>
      <c r="I2" t="s">
        <v>169</v>
      </c>
      <c r="J2" t="s">
        <v>170</v>
      </c>
      <c r="K2" t="s">
        <v>171</v>
      </c>
      <c r="L2" t="s">
        <v>172</v>
      </c>
      <c r="M2" t="s">
        <v>5</v>
      </c>
      <c r="N2">
        <v>94025</v>
      </c>
      <c r="O2" t="s">
        <v>173</v>
      </c>
      <c r="P2">
        <v>37.478007785523303</v>
      </c>
      <c r="Q2">
        <v>-122.14251745309799</v>
      </c>
      <c r="R2">
        <v>40</v>
      </c>
      <c r="U2" t="s">
        <v>165</v>
      </c>
      <c r="V2" t="s">
        <v>169</v>
      </c>
      <c r="W2" t="s">
        <v>165</v>
      </c>
      <c r="X2" t="s">
        <v>172</v>
      </c>
      <c r="Y2" t="s">
        <v>5</v>
      </c>
      <c r="Z2" t="s">
        <v>174</v>
      </c>
      <c r="AA2">
        <v>45339</v>
      </c>
      <c r="AC2" t="s">
        <v>175</v>
      </c>
      <c r="AD2">
        <v>27</v>
      </c>
    </row>
    <row r="3" spans="1:40">
      <c r="A3">
        <v>1002</v>
      </c>
      <c r="B3" t="s">
        <v>176</v>
      </c>
      <c r="C3" t="s">
        <v>164</v>
      </c>
      <c r="D3" t="s">
        <v>177</v>
      </c>
      <c r="E3" t="s">
        <v>178</v>
      </c>
      <c r="F3" t="s">
        <v>179</v>
      </c>
      <c r="G3" t="s">
        <v>167</v>
      </c>
      <c r="H3" t="s">
        <v>180</v>
      </c>
      <c r="I3" t="s">
        <v>181</v>
      </c>
      <c r="J3" t="s">
        <v>182</v>
      </c>
      <c r="K3" t="s">
        <v>183</v>
      </c>
      <c r="L3" t="s">
        <v>184</v>
      </c>
      <c r="M3" t="s">
        <v>5</v>
      </c>
      <c r="N3">
        <v>89047</v>
      </c>
      <c r="O3" t="s">
        <v>185</v>
      </c>
      <c r="P3">
        <v>37.740208000000003</v>
      </c>
      <c r="Q3">
        <v>-117.79231900000001</v>
      </c>
      <c r="R3">
        <v>75</v>
      </c>
      <c r="S3">
        <v>940</v>
      </c>
      <c r="T3" t="s">
        <v>186</v>
      </c>
      <c r="U3" t="s">
        <v>187</v>
      </c>
      <c r="V3" t="s">
        <v>188</v>
      </c>
      <c r="W3" t="s">
        <v>189</v>
      </c>
      <c r="X3" t="s">
        <v>190</v>
      </c>
      <c r="Y3" t="s">
        <v>5</v>
      </c>
      <c r="Z3" t="s">
        <v>174</v>
      </c>
      <c r="AA3">
        <v>44417</v>
      </c>
      <c r="AB3" t="s">
        <v>191</v>
      </c>
      <c r="AC3" t="s">
        <v>192</v>
      </c>
      <c r="AD3">
        <v>27</v>
      </c>
      <c r="AE3" t="s">
        <v>193</v>
      </c>
    </row>
    <row r="4" spans="1:40">
      <c r="A4">
        <v>1003</v>
      </c>
      <c r="B4" t="s">
        <v>176</v>
      </c>
      <c r="C4" t="s">
        <v>164</v>
      </c>
      <c r="D4" t="s">
        <v>177</v>
      </c>
      <c r="E4" t="s">
        <v>178</v>
      </c>
      <c r="F4" t="s">
        <v>194</v>
      </c>
      <c r="G4" t="s">
        <v>167</v>
      </c>
      <c r="H4" t="s">
        <v>195</v>
      </c>
      <c r="I4" t="s">
        <v>181</v>
      </c>
      <c r="J4" t="s">
        <v>196</v>
      </c>
      <c r="K4" t="s">
        <v>197</v>
      </c>
      <c r="L4" t="s">
        <v>190</v>
      </c>
      <c r="M4" t="s">
        <v>5</v>
      </c>
      <c r="N4">
        <v>28086</v>
      </c>
      <c r="O4" t="s">
        <v>198</v>
      </c>
      <c r="P4">
        <v>35.220465735874697</v>
      </c>
      <c r="Q4">
        <v>-81.341652675492199</v>
      </c>
      <c r="R4">
        <v>170</v>
      </c>
      <c r="U4" t="s">
        <v>187</v>
      </c>
      <c r="V4" t="s">
        <v>181</v>
      </c>
      <c r="W4" t="s">
        <v>189</v>
      </c>
      <c r="X4" t="s">
        <v>190</v>
      </c>
      <c r="Y4" t="s">
        <v>5</v>
      </c>
      <c r="Z4" t="s">
        <v>174</v>
      </c>
      <c r="AA4">
        <v>44417</v>
      </c>
      <c r="AB4" t="s">
        <v>199</v>
      </c>
      <c r="AC4" t="s">
        <v>192</v>
      </c>
      <c r="AD4">
        <v>27</v>
      </c>
      <c r="AE4" t="s">
        <v>200</v>
      </c>
    </row>
    <row r="5" spans="1:40">
      <c r="A5">
        <v>1004</v>
      </c>
      <c r="B5" t="s">
        <v>163</v>
      </c>
      <c r="C5" t="s">
        <v>164</v>
      </c>
      <c r="D5" t="s">
        <v>8792</v>
      </c>
      <c r="E5" t="s">
        <v>166</v>
      </c>
      <c r="F5" t="s">
        <v>8793</v>
      </c>
      <c r="G5" t="s">
        <v>8731</v>
      </c>
      <c r="H5" t="s">
        <v>8753</v>
      </c>
      <c r="I5" t="s">
        <v>8794</v>
      </c>
      <c r="K5" t="s">
        <v>8795</v>
      </c>
      <c r="L5" t="s">
        <v>392</v>
      </c>
      <c r="M5" t="s">
        <v>5</v>
      </c>
      <c r="N5">
        <v>84532</v>
      </c>
      <c r="O5" t="s">
        <v>8796</v>
      </c>
      <c r="P5">
        <v>38.572694751488598</v>
      </c>
      <c r="Q5">
        <v>-109.547665752765</v>
      </c>
      <c r="R5">
        <v>5</v>
      </c>
      <c r="S5">
        <v>13000</v>
      </c>
      <c r="T5" t="s">
        <v>186</v>
      </c>
      <c r="U5" t="s">
        <v>8792</v>
      </c>
      <c r="V5" t="s">
        <v>8794</v>
      </c>
      <c r="W5" t="s">
        <v>415</v>
      </c>
      <c r="X5" t="s">
        <v>416</v>
      </c>
      <c r="Y5" t="s">
        <v>251</v>
      </c>
      <c r="Z5" t="s">
        <v>8245</v>
      </c>
      <c r="AA5">
        <v>45649</v>
      </c>
      <c r="AB5" t="s">
        <v>8797</v>
      </c>
      <c r="AC5" t="s">
        <v>8799</v>
      </c>
      <c r="AD5">
        <v>30</v>
      </c>
      <c r="AE5" t="s">
        <v>8798</v>
      </c>
    </row>
    <row r="6" spans="1:40">
      <c r="A6">
        <v>1005</v>
      </c>
      <c r="B6" t="s">
        <v>201</v>
      </c>
      <c r="C6" t="s">
        <v>164</v>
      </c>
      <c r="D6" t="s">
        <v>202</v>
      </c>
      <c r="E6" t="s">
        <v>166</v>
      </c>
      <c r="F6" t="s">
        <v>203</v>
      </c>
      <c r="G6" t="s">
        <v>167</v>
      </c>
      <c r="H6" t="s">
        <v>204</v>
      </c>
      <c r="I6" t="s">
        <v>205</v>
      </c>
      <c r="J6" t="s">
        <v>206</v>
      </c>
      <c r="L6" t="s">
        <v>151</v>
      </c>
      <c r="M6" t="s">
        <v>6</v>
      </c>
      <c r="P6">
        <v>53.536890999999997</v>
      </c>
      <c r="Q6">
        <v>-80.545652000000004</v>
      </c>
      <c r="R6" t="s">
        <v>9067</v>
      </c>
      <c r="S6">
        <v>8100</v>
      </c>
      <c r="T6" t="s">
        <v>186</v>
      </c>
      <c r="U6" t="s">
        <v>202</v>
      </c>
      <c r="V6" t="s">
        <v>205</v>
      </c>
      <c r="W6" t="s">
        <v>207</v>
      </c>
      <c r="Y6" t="s">
        <v>208</v>
      </c>
      <c r="Z6" t="s">
        <v>174</v>
      </c>
      <c r="AA6">
        <v>44930</v>
      </c>
      <c r="AB6" t="s">
        <v>209</v>
      </c>
      <c r="AC6" t="s">
        <v>210</v>
      </c>
      <c r="AD6">
        <v>29</v>
      </c>
      <c r="AE6" t="s">
        <v>211</v>
      </c>
    </row>
    <row r="7" spans="1:40">
      <c r="A7">
        <v>1006</v>
      </c>
      <c r="B7" t="s">
        <v>163</v>
      </c>
      <c r="C7" t="s">
        <v>164</v>
      </c>
      <c r="D7" t="s">
        <v>8740</v>
      </c>
      <c r="E7" t="s">
        <v>166</v>
      </c>
      <c r="F7" t="s">
        <v>8750</v>
      </c>
      <c r="G7" t="s">
        <v>8731</v>
      </c>
      <c r="H7" t="s">
        <v>168</v>
      </c>
      <c r="I7" t="s">
        <v>8741</v>
      </c>
      <c r="J7" t="s">
        <v>8743</v>
      </c>
      <c r="K7" t="s">
        <v>8742</v>
      </c>
      <c r="L7" t="s">
        <v>172</v>
      </c>
      <c r="M7" t="s">
        <v>5</v>
      </c>
      <c r="N7">
        <v>92233</v>
      </c>
      <c r="P7">
        <v>33.335888597582603</v>
      </c>
      <c r="Q7">
        <v>-115.659193774288</v>
      </c>
      <c r="R7">
        <v>240</v>
      </c>
      <c r="S7">
        <v>90000</v>
      </c>
      <c r="T7" t="s">
        <v>186</v>
      </c>
      <c r="U7" t="s">
        <v>8740</v>
      </c>
      <c r="V7" t="s">
        <v>8741</v>
      </c>
      <c r="W7" t="s">
        <v>8749</v>
      </c>
      <c r="X7" t="s">
        <v>3897</v>
      </c>
      <c r="Y7" t="s">
        <v>5</v>
      </c>
      <c r="Z7" t="s">
        <v>8245</v>
      </c>
      <c r="AA7">
        <v>45649</v>
      </c>
      <c r="AB7" t="s">
        <v>8751</v>
      </c>
      <c r="AC7" t="s">
        <v>8748</v>
      </c>
      <c r="AD7">
        <v>21</v>
      </c>
      <c r="AF7" t="s">
        <v>8744</v>
      </c>
      <c r="AG7" t="s">
        <v>8745</v>
      </c>
      <c r="AH7" t="s">
        <v>8746</v>
      </c>
      <c r="AI7" t="s">
        <v>8747</v>
      </c>
    </row>
    <row r="8" spans="1:40">
      <c r="A8">
        <v>1007</v>
      </c>
      <c r="B8" t="s">
        <v>201</v>
      </c>
      <c r="C8" t="s">
        <v>164</v>
      </c>
      <c r="D8" t="s">
        <v>212</v>
      </c>
      <c r="E8" t="s">
        <v>166</v>
      </c>
      <c r="F8" t="s">
        <v>213</v>
      </c>
      <c r="G8" t="s">
        <v>167</v>
      </c>
      <c r="H8" t="s">
        <v>214</v>
      </c>
      <c r="I8" t="s">
        <v>215</v>
      </c>
      <c r="K8" t="s">
        <v>216</v>
      </c>
      <c r="L8" t="s">
        <v>217</v>
      </c>
      <c r="M8" t="s">
        <v>6</v>
      </c>
      <c r="P8">
        <v>48.476151000000002</v>
      </c>
      <c r="Q8">
        <v>-81.330839999999995</v>
      </c>
      <c r="R8">
        <v>34</v>
      </c>
      <c r="S8">
        <v>48000</v>
      </c>
      <c r="T8" t="s">
        <v>218</v>
      </c>
      <c r="U8" t="s">
        <v>219</v>
      </c>
      <c r="V8" t="s">
        <v>215</v>
      </c>
      <c r="W8" t="s">
        <v>220</v>
      </c>
      <c r="X8" t="s">
        <v>217</v>
      </c>
      <c r="Y8" t="s">
        <v>6</v>
      </c>
      <c r="Z8" t="s">
        <v>174</v>
      </c>
      <c r="AA8">
        <v>45463</v>
      </c>
      <c r="AB8" t="s">
        <v>221</v>
      </c>
      <c r="AC8" t="s">
        <v>8550</v>
      </c>
      <c r="AD8">
        <v>23</v>
      </c>
      <c r="AE8" t="s">
        <v>222</v>
      </c>
    </row>
    <row r="9" spans="1:40">
      <c r="A9">
        <v>1008</v>
      </c>
      <c r="B9" t="s">
        <v>201</v>
      </c>
      <c r="C9" t="s">
        <v>164</v>
      </c>
      <c r="D9" t="s">
        <v>8768</v>
      </c>
      <c r="E9" t="s">
        <v>166</v>
      </c>
      <c r="F9" t="s">
        <v>8769</v>
      </c>
      <c r="G9" t="s">
        <v>167</v>
      </c>
      <c r="H9" t="s">
        <v>7797</v>
      </c>
      <c r="I9" t="s">
        <v>8770</v>
      </c>
      <c r="J9" t="s">
        <v>8773</v>
      </c>
      <c r="K9" t="s">
        <v>8771</v>
      </c>
      <c r="L9" t="s">
        <v>151</v>
      </c>
      <c r="M9" t="s">
        <v>6</v>
      </c>
      <c r="N9" t="s">
        <v>8772</v>
      </c>
      <c r="P9">
        <v>61.561675296952103</v>
      </c>
      <c r="Q9">
        <v>-73.427479531558902</v>
      </c>
      <c r="R9" t="s">
        <v>9068</v>
      </c>
      <c r="U9" t="s">
        <v>8768</v>
      </c>
      <c r="V9" t="s">
        <v>8770</v>
      </c>
      <c r="W9" t="s">
        <v>259</v>
      </c>
      <c r="X9" t="s">
        <v>151</v>
      </c>
      <c r="Y9" t="s">
        <v>6</v>
      </c>
      <c r="Z9" t="s">
        <v>8245</v>
      </c>
      <c r="AA9">
        <v>45649</v>
      </c>
      <c r="AB9" t="s">
        <v>8774</v>
      </c>
      <c r="AC9" t="s">
        <v>8775</v>
      </c>
      <c r="AD9">
        <v>22</v>
      </c>
    </row>
    <row r="10" spans="1:40">
      <c r="A10">
        <v>1009</v>
      </c>
      <c r="B10" t="s">
        <v>201</v>
      </c>
      <c r="C10" t="s">
        <v>164</v>
      </c>
      <c r="D10" t="s">
        <v>223</v>
      </c>
      <c r="E10" t="s">
        <v>166</v>
      </c>
      <c r="F10" t="s">
        <v>224</v>
      </c>
      <c r="G10" t="s">
        <v>167</v>
      </c>
      <c r="H10" t="s">
        <v>180</v>
      </c>
      <c r="I10" t="s">
        <v>225</v>
      </c>
      <c r="K10" t="s">
        <v>226</v>
      </c>
      <c r="L10" t="s">
        <v>184</v>
      </c>
      <c r="M10" t="s">
        <v>5</v>
      </c>
      <c r="N10">
        <v>89047</v>
      </c>
      <c r="P10">
        <v>37.752532408556498</v>
      </c>
      <c r="Q10">
        <v>-117.590624526261</v>
      </c>
      <c r="R10" t="s">
        <v>9069</v>
      </c>
      <c r="S10">
        <v>27400</v>
      </c>
      <c r="T10" t="s">
        <v>227</v>
      </c>
      <c r="U10" t="s">
        <v>228</v>
      </c>
      <c r="V10" t="s">
        <v>225</v>
      </c>
      <c r="W10" t="s">
        <v>229</v>
      </c>
      <c r="X10" t="s">
        <v>230</v>
      </c>
      <c r="Y10" t="s">
        <v>6</v>
      </c>
      <c r="Z10" t="s">
        <v>174</v>
      </c>
      <c r="AA10">
        <v>45299</v>
      </c>
      <c r="AB10" t="s">
        <v>231</v>
      </c>
      <c r="AC10" t="s">
        <v>232</v>
      </c>
      <c r="AD10">
        <v>27</v>
      </c>
      <c r="AE10" t="s">
        <v>233</v>
      </c>
    </row>
    <row r="11" spans="1:40">
      <c r="A11">
        <v>1010</v>
      </c>
      <c r="B11" t="s">
        <v>163</v>
      </c>
      <c r="C11" t="s">
        <v>164</v>
      </c>
      <c r="D11" t="s">
        <v>234</v>
      </c>
      <c r="E11" t="s">
        <v>166</v>
      </c>
      <c r="F11" t="s">
        <v>234</v>
      </c>
      <c r="G11" t="s">
        <v>167</v>
      </c>
      <c r="H11" t="s">
        <v>235</v>
      </c>
      <c r="I11" t="s">
        <v>236</v>
      </c>
      <c r="J11" t="s">
        <v>237</v>
      </c>
      <c r="K11" t="s">
        <v>229</v>
      </c>
      <c r="L11" t="s">
        <v>230</v>
      </c>
      <c r="M11" t="s">
        <v>6</v>
      </c>
      <c r="N11" t="s">
        <v>238</v>
      </c>
      <c r="O11" t="s">
        <v>239</v>
      </c>
      <c r="P11">
        <v>49.282944837346903</v>
      </c>
      <c r="Q11">
        <v>-123.11915641837101</v>
      </c>
      <c r="R11">
        <v>4</v>
      </c>
      <c r="U11" t="s">
        <v>240</v>
      </c>
      <c r="V11" t="s">
        <v>236</v>
      </c>
      <c r="W11" t="s">
        <v>220</v>
      </c>
      <c r="X11" t="s">
        <v>217</v>
      </c>
      <c r="Y11" t="s">
        <v>241</v>
      </c>
      <c r="Z11" t="s">
        <v>174</v>
      </c>
      <c r="AA11">
        <v>45463</v>
      </c>
      <c r="AB11" t="s">
        <v>242</v>
      </c>
      <c r="AC11" t="s">
        <v>8551</v>
      </c>
      <c r="AD11">
        <v>28</v>
      </c>
      <c r="AE11" t="s">
        <v>243</v>
      </c>
    </row>
    <row r="12" spans="1:40">
      <c r="A12">
        <v>1011</v>
      </c>
      <c r="B12" t="s">
        <v>176</v>
      </c>
      <c r="C12" t="s">
        <v>164</v>
      </c>
      <c r="D12" t="s">
        <v>8729</v>
      </c>
      <c r="E12" t="s">
        <v>166</v>
      </c>
      <c r="F12" t="s">
        <v>8730</v>
      </c>
      <c r="G12" t="s">
        <v>8731</v>
      </c>
      <c r="H12" t="s">
        <v>168</v>
      </c>
      <c r="I12" t="s">
        <v>8732</v>
      </c>
      <c r="J12" t="s">
        <v>8733</v>
      </c>
      <c r="K12" t="s">
        <v>8734</v>
      </c>
      <c r="L12" t="s">
        <v>392</v>
      </c>
      <c r="M12" t="s">
        <v>5</v>
      </c>
      <c r="N12">
        <v>84404</v>
      </c>
      <c r="O12" t="s">
        <v>8735</v>
      </c>
      <c r="P12">
        <v>41.283582264844704</v>
      </c>
      <c r="Q12">
        <v>-112.226727704075</v>
      </c>
      <c r="R12">
        <v>400</v>
      </c>
      <c r="S12">
        <v>11000</v>
      </c>
      <c r="T12" t="s">
        <v>186</v>
      </c>
      <c r="U12" t="s">
        <v>8729</v>
      </c>
      <c r="V12" t="s">
        <v>8732</v>
      </c>
      <c r="W12" t="s">
        <v>4355</v>
      </c>
      <c r="X12" t="s">
        <v>8738</v>
      </c>
      <c r="Y12" t="s">
        <v>5</v>
      </c>
      <c r="Z12" t="s">
        <v>8245</v>
      </c>
      <c r="AA12">
        <v>45649</v>
      </c>
      <c r="AB12" t="s">
        <v>8739</v>
      </c>
      <c r="AC12" t="s">
        <v>8736</v>
      </c>
      <c r="AD12">
        <v>18</v>
      </c>
      <c r="AE12" t="s">
        <v>8737</v>
      </c>
    </row>
    <row r="13" spans="1:40">
      <c r="A13">
        <v>1012</v>
      </c>
      <c r="B13" t="s">
        <v>163</v>
      </c>
      <c r="C13" t="s">
        <v>164</v>
      </c>
      <c r="D13" t="s">
        <v>244</v>
      </c>
      <c r="E13" t="s">
        <v>166</v>
      </c>
      <c r="F13" t="s">
        <v>245</v>
      </c>
      <c r="G13" t="s">
        <v>167</v>
      </c>
      <c r="H13" t="s">
        <v>180</v>
      </c>
      <c r="I13" t="s">
        <v>246</v>
      </c>
      <c r="J13" t="s">
        <v>247</v>
      </c>
      <c r="K13" t="s">
        <v>248</v>
      </c>
      <c r="L13" t="s">
        <v>172</v>
      </c>
      <c r="M13" t="s">
        <v>5</v>
      </c>
      <c r="N13">
        <v>92251</v>
      </c>
      <c r="P13">
        <v>32.848538462017999</v>
      </c>
      <c r="Q13">
        <v>-115.57108641814899</v>
      </c>
      <c r="R13">
        <v>50</v>
      </c>
      <c r="S13">
        <v>5800</v>
      </c>
      <c r="T13" t="s">
        <v>186</v>
      </c>
      <c r="U13" t="s">
        <v>244</v>
      </c>
      <c r="V13" t="s">
        <v>246</v>
      </c>
      <c r="W13" t="s">
        <v>249</v>
      </c>
      <c r="X13" t="s">
        <v>250</v>
      </c>
      <c r="Y13" t="s">
        <v>251</v>
      </c>
      <c r="Z13" t="s">
        <v>174</v>
      </c>
      <c r="AA13">
        <v>44865</v>
      </c>
      <c r="AB13" t="s">
        <v>252</v>
      </c>
      <c r="AC13" t="s">
        <v>253</v>
      </c>
      <c r="AD13">
        <v>21</v>
      </c>
      <c r="AE13" t="s">
        <v>254</v>
      </c>
    </row>
    <row r="14" spans="1:40">
      <c r="A14">
        <v>1013</v>
      </c>
      <c r="B14" t="s">
        <v>201</v>
      </c>
      <c r="C14" t="s">
        <v>164</v>
      </c>
      <c r="D14" t="s">
        <v>255</v>
      </c>
      <c r="E14" t="s">
        <v>166</v>
      </c>
      <c r="F14" t="s">
        <v>256</v>
      </c>
      <c r="G14" t="s">
        <v>167</v>
      </c>
      <c r="H14" t="s">
        <v>195</v>
      </c>
      <c r="I14" t="s">
        <v>257</v>
      </c>
      <c r="J14" t="s">
        <v>258</v>
      </c>
      <c r="K14" t="s">
        <v>259</v>
      </c>
      <c r="L14" t="s">
        <v>151</v>
      </c>
      <c r="M14" t="s">
        <v>6</v>
      </c>
      <c r="N14" t="s">
        <v>260</v>
      </c>
      <c r="O14" t="s">
        <v>261</v>
      </c>
      <c r="P14">
        <v>45.502541593809703</v>
      </c>
      <c r="Q14">
        <v>-73.565493402168897</v>
      </c>
      <c r="R14" t="s">
        <v>9070</v>
      </c>
      <c r="S14">
        <v>5727</v>
      </c>
      <c r="T14" t="s">
        <v>186</v>
      </c>
      <c r="U14" t="s">
        <v>255</v>
      </c>
      <c r="V14" t="s">
        <v>257</v>
      </c>
      <c r="W14" t="s">
        <v>259</v>
      </c>
      <c r="X14" t="s">
        <v>151</v>
      </c>
      <c r="Y14" t="s">
        <v>6</v>
      </c>
      <c r="Z14" t="s">
        <v>174</v>
      </c>
      <c r="AA14">
        <v>44417</v>
      </c>
      <c r="AB14" t="s">
        <v>262</v>
      </c>
      <c r="AC14" t="s">
        <v>263</v>
      </c>
      <c r="AD14">
        <v>24</v>
      </c>
      <c r="AE14" t="s">
        <v>264</v>
      </c>
    </row>
    <row r="15" spans="1:40">
      <c r="A15">
        <v>1014</v>
      </c>
      <c r="B15" t="s">
        <v>176</v>
      </c>
      <c r="C15" t="s">
        <v>164</v>
      </c>
      <c r="D15" t="s">
        <v>8776</v>
      </c>
      <c r="E15" t="s">
        <v>166</v>
      </c>
      <c r="F15" t="s">
        <v>8777</v>
      </c>
      <c r="G15" t="s">
        <v>352</v>
      </c>
      <c r="H15" t="s">
        <v>474</v>
      </c>
      <c r="I15" t="s">
        <v>8778</v>
      </c>
      <c r="K15" t="s">
        <v>8779</v>
      </c>
      <c r="L15" t="s">
        <v>230</v>
      </c>
      <c r="M15" t="s">
        <v>6</v>
      </c>
      <c r="N15" t="s">
        <v>8780</v>
      </c>
      <c r="P15">
        <v>49.529667316380298</v>
      </c>
      <c r="Q15">
        <v>-117.613206249377</v>
      </c>
      <c r="R15">
        <v>8</v>
      </c>
      <c r="U15" t="s">
        <v>8776</v>
      </c>
      <c r="V15" t="s">
        <v>8778</v>
      </c>
      <c r="W15" t="s">
        <v>220</v>
      </c>
      <c r="X15" t="s">
        <v>217</v>
      </c>
      <c r="Y15" t="s">
        <v>6</v>
      </c>
      <c r="Z15" t="s">
        <v>8245</v>
      </c>
      <c r="AA15">
        <v>45649</v>
      </c>
      <c r="AB15" t="s">
        <v>8781</v>
      </c>
      <c r="AC15" t="s">
        <v>8782</v>
      </c>
      <c r="AD15">
        <v>18</v>
      </c>
      <c r="AE15" t="s">
        <v>8783</v>
      </c>
    </row>
    <row r="16" spans="1:40">
      <c r="A16">
        <v>1015</v>
      </c>
      <c r="B16" t="s">
        <v>265</v>
      </c>
      <c r="C16" t="s">
        <v>164</v>
      </c>
      <c r="D16" t="s">
        <v>266</v>
      </c>
      <c r="E16" t="s">
        <v>166</v>
      </c>
      <c r="F16" t="s">
        <v>267</v>
      </c>
      <c r="G16" t="s">
        <v>167</v>
      </c>
      <c r="H16" t="s">
        <v>168</v>
      </c>
      <c r="I16" t="s">
        <v>268</v>
      </c>
      <c r="J16" t="s">
        <v>269</v>
      </c>
      <c r="K16" t="s">
        <v>270</v>
      </c>
      <c r="L16" t="s">
        <v>172</v>
      </c>
      <c r="M16" t="s">
        <v>5</v>
      </c>
      <c r="P16">
        <v>33.313056000000003</v>
      </c>
      <c r="Q16">
        <v>-115.834444</v>
      </c>
      <c r="R16" t="s">
        <v>9071</v>
      </c>
      <c r="S16">
        <v>20000</v>
      </c>
      <c r="T16" t="s">
        <v>271</v>
      </c>
      <c r="U16" t="s">
        <v>266</v>
      </c>
      <c r="V16" t="s">
        <v>272</v>
      </c>
      <c r="W16" t="s">
        <v>273</v>
      </c>
      <c r="X16" t="s">
        <v>172</v>
      </c>
      <c r="Y16" t="s">
        <v>5</v>
      </c>
      <c r="Z16" t="s">
        <v>174</v>
      </c>
      <c r="AA16">
        <v>45289</v>
      </c>
      <c r="AB16" t="s">
        <v>274</v>
      </c>
      <c r="AC16" t="s">
        <v>275</v>
      </c>
      <c r="AD16">
        <v>25</v>
      </c>
    </row>
    <row r="17" spans="1:34">
      <c r="A17">
        <v>1016</v>
      </c>
      <c r="B17" t="s">
        <v>201</v>
      </c>
      <c r="C17" t="s">
        <v>164</v>
      </c>
      <c r="D17" t="s">
        <v>276</v>
      </c>
      <c r="E17" t="s">
        <v>166</v>
      </c>
      <c r="F17" t="s">
        <v>277</v>
      </c>
      <c r="G17" t="s">
        <v>167</v>
      </c>
      <c r="H17" t="s">
        <v>235</v>
      </c>
      <c r="I17" t="s">
        <v>278</v>
      </c>
      <c r="K17" t="s">
        <v>279</v>
      </c>
      <c r="L17" t="s">
        <v>280</v>
      </c>
      <c r="M17" t="s">
        <v>6</v>
      </c>
      <c r="N17" t="s">
        <v>281</v>
      </c>
      <c r="O17" t="s">
        <v>282</v>
      </c>
      <c r="P17">
        <v>63.548011780000003</v>
      </c>
      <c r="Q17">
        <v>-116.7405737</v>
      </c>
      <c r="R17" t="s">
        <v>9072</v>
      </c>
      <c r="S17">
        <v>685</v>
      </c>
      <c r="T17" t="s">
        <v>283</v>
      </c>
      <c r="U17" t="s">
        <v>276</v>
      </c>
      <c r="V17" t="s">
        <v>278</v>
      </c>
      <c r="W17" t="s">
        <v>284</v>
      </c>
      <c r="X17" t="s">
        <v>217</v>
      </c>
      <c r="Y17" t="s">
        <v>6</v>
      </c>
      <c r="Z17" t="s">
        <v>174</v>
      </c>
      <c r="AA17">
        <v>45289</v>
      </c>
      <c r="AB17" t="s">
        <v>285</v>
      </c>
      <c r="AC17" t="s">
        <v>286</v>
      </c>
      <c r="AD17">
        <v>26</v>
      </c>
      <c r="AE17" t="s">
        <v>287</v>
      </c>
    </row>
    <row r="18" spans="1:34">
      <c r="A18">
        <v>1017</v>
      </c>
      <c r="B18" t="s">
        <v>201</v>
      </c>
      <c r="C18" t="s">
        <v>164</v>
      </c>
      <c r="D18" t="s">
        <v>288</v>
      </c>
      <c r="E18" t="s">
        <v>166</v>
      </c>
      <c r="F18" t="s">
        <v>289</v>
      </c>
      <c r="G18" t="s">
        <v>167</v>
      </c>
      <c r="H18" t="s">
        <v>214</v>
      </c>
      <c r="I18" t="s">
        <v>290</v>
      </c>
      <c r="J18" t="s">
        <v>291</v>
      </c>
      <c r="K18" t="s">
        <v>292</v>
      </c>
      <c r="L18" t="s">
        <v>230</v>
      </c>
      <c r="M18" t="s">
        <v>6</v>
      </c>
      <c r="O18" t="s">
        <v>293</v>
      </c>
      <c r="P18">
        <v>54.446905300997301</v>
      </c>
      <c r="Q18">
        <v>-124.255666556428</v>
      </c>
      <c r="R18" t="s">
        <v>9073</v>
      </c>
      <c r="S18">
        <v>59100</v>
      </c>
      <c r="T18" t="s">
        <v>294</v>
      </c>
      <c r="U18" t="s">
        <v>295</v>
      </c>
      <c r="V18" t="s">
        <v>290</v>
      </c>
      <c r="W18" t="s">
        <v>229</v>
      </c>
      <c r="X18" t="s">
        <v>230</v>
      </c>
      <c r="Y18" t="s">
        <v>6</v>
      </c>
      <c r="Z18" t="s">
        <v>174</v>
      </c>
      <c r="AA18">
        <v>45095</v>
      </c>
      <c r="AB18" t="s">
        <v>296</v>
      </c>
      <c r="AC18" t="s">
        <v>297</v>
      </c>
      <c r="AD18">
        <v>30</v>
      </c>
      <c r="AE18" t="s">
        <v>298</v>
      </c>
    </row>
    <row r="19" spans="1:34">
      <c r="A19">
        <v>1018</v>
      </c>
      <c r="B19" t="s">
        <v>201</v>
      </c>
      <c r="C19" t="s">
        <v>164</v>
      </c>
      <c r="D19" t="s">
        <v>299</v>
      </c>
      <c r="E19" t="s">
        <v>166</v>
      </c>
      <c r="F19" t="s">
        <v>300</v>
      </c>
      <c r="G19" t="s">
        <v>167</v>
      </c>
      <c r="H19" t="s">
        <v>204</v>
      </c>
      <c r="I19" t="s">
        <v>301</v>
      </c>
      <c r="J19" t="s">
        <v>302</v>
      </c>
      <c r="K19" t="s">
        <v>302</v>
      </c>
      <c r="L19" t="s">
        <v>217</v>
      </c>
      <c r="M19" t="s">
        <v>6</v>
      </c>
      <c r="P19">
        <v>52.6</v>
      </c>
      <c r="Q19">
        <v>-93.37</v>
      </c>
      <c r="R19" t="s">
        <v>9074</v>
      </c>
      <c r="S19">
        <v>160000</v>
      </c>
      <c r="T19" t="s">
        <v>186</v>
      </c>
      <c r="U19" t="s">
        <v>299</v>
      </c>
      <c r="V19" t="s">
        <v>303</v>
      </c>
      <c r="W19" t="s">
        <v>304</v>
      </c>
      <c r="X19" t="s">
        <v>217</v>
      </c>
      <c r="Y19" t="s">
        <v>305</v>
      </c>
      <c r="Z19" t="s">
        <v>174</v>
      </c>
      <c r="AA19">
        <v>45291</v>
      </c>
      <c r="AB19" t="s">
        <v>306</v>
      </c>
      <c r="AC19" t="s">
        <v>307</v>
      </c>
      <c r="AD19">
        <v>22</v>
      </c>
      <c r="AE19" t="s">
        <v>308</v>
      </c>
    </row>
    <row r="20" spans="1:34">
      <c r="A20">
        <v>1019</v>
      </c>
      <c r="B20" t="s">
        <v>176</v>
      </c>
      <c r="C20" t="s">
        <v>164</v>
      </c>
      <c r="D20" t="s">
        <v>8904</v>
      </c>
      <c r="E20" t="s">
        <v>166</v>
      </c>
      <c r="F20" t="s">
        <v>8906</v>
      </c>
      <c r="G20" t="s">
        <v>352</v>
      </c>
      <c r="H20" t="s">
        <v>474</v>
      </c>
      <c r="I20" t="s">
        <v>8905</v>
      </c>
      <c r="K20" t="s">
        <v>8908</v>
      </c>
      <c r="L20" t="s">
        <v>217</v>
      </c>
      <c r="M20" t="s">
        <v>6</v>
      </c>
      <c r="N20" t="s">
        <v>8907</v>
      </c>
      <c r="O20" t="s">
        <v>8909</v>
      </c>
      <c r="P20">
        <v>45.631666742954401</v>
      </c>
      <c r="Q20">
        <v>-79.115124159295604</v>
      </c>
      <c r="R20">
        <v>20</v>
      </c>
      <c r="S20">
        <v>48000</v>
      </c>
      <c r="T20" t="s">
        <v>357</v>
      </c>
      <c r="U20" t="s">
        <v>8904</v>
      </c>
      <c r="V20" t="s">
        <v>8905</v>
      </c>
      <c r="W20" t="s">
        <v>220</v>
      </c>
      <c r="X20" t="s">
        <v>217</v>
      </c>
      <c r="Y20" t="s">
        <v>6</v>
      </c>
      <c r="Z20" t="s">
        <v>8245</v>
      </c>
      <c r="AA20">
        <v>45688</v>
      </c>
      <c r="AB20" t="s">
        <v>8838</v>
      </c>
      <c r="AC20" t="s">
        <v>8910</v>
      </c>
      <c r="AD20">
        <v>23</v>
      </c>
      <c r="AE20" t="s">
        <v>8911</v>
      </c>
      <c r="AF20" t="s">
        <v>8912</v>
      </c>
      <c r="AG20" t="s">
        <v>8913</v>
      </c>
      <c r="AH20" t="s">
        <v>8909</v>
      </c>
    </row>
    <row r="21" spans="1:34">
      <c r="A21">
        <v>1020</v>
      </c>
      <c r="B21" t="s">
        <v>176</v>
      </c>
      <c r="C21" t="s">
        <v>164</v>
      </c>
      <c r="D21" t="s">
        <v>309</v>
      </c>
      <c r="E21" t="s">
        <v>166</v>
      </c>
      <c r="F21" t="s">
        <v>309</v>
      </c>
      <c r="G21" t="s">
        <v>167</v>
      </c>
      <c r="H21" t="s">
        <v>310</v>
      </c>
      <c r="I21" t="s">
        <v>311</v>
      </c>
      <c r="J21" t="s">
        <v>312</v>
      </c>
      <c r="K21" t="s">
        <v>313</v>
      </c>
      <c r="L21" t="s">
        <v>314</v>
      </c>
      <c r="M21" t="s">
        <v>5</v>
      </c>
      <c r="N21">
        <v>37066</v>
      </c>
      <c r="O21" t="s">
        <v>315</v>
      </c>
      <c r="P21">
        <v>36.372206289453104</v>
      </c>
      <c r="Q21">
        <v>-86.422457557670299</v>
      </c>
      <c r="R21">
        <v>220</v>
      </c>
      <c r="S21">
        <v>250000</v>
      </c>
      <c r="T21" t="s">
        <v>7063</v>
      </c>
      <c r="U21" t="s">
        <v>316</v>
      </c>
      <c r="V21" t="s">
        <v>311</v>
      </c>
      <c r="W21" t="s">
        <v>284</v>
      </c>
      <c r="Y21" t="s">
        <v>317</v>
      </c>
      <c r="Z21" t="s">
        <v>318</v>
      </c>
      <c r="AA21">
        <v>45429</v>
      </c>
      <c r="AB21" t="s">
        <v>319</v>
      </c>
      <c r="AC21" t="s">
        <v>8576</v>
      </c>
      <c r="AD21">
        <v>30</v>
      </c>
      <c r="AF21" t="s">
        <v>320</v>
      </c>
      <c r="AG21" t="s">
        <v>321</v>
      </c>
      <c r="AH21" t="s">
        <v>322</v>
      </c>
    </row>
    <row r="22" spans="1:34">
      <c r="A22">
        <v>1021</v>
      </c>
      <c r="B22" t="s">
        <v>176</v>
      </c>
      <c r="C22" t="s">
        <v>164</v>
      </c>
      <c r="D22" t="s">
        <v>323</v>
      </c>
      <c r="E22" t="s">
        <v>178</v>
      </c>
      <c r="F22" t="s">
        <v>324</v>
      </c>
      <c r="G22" t="s">
        <v>167</v>
      </c>
      <c r="H22" t="s">
        <v>214</v>
      </c>
      <c r="I22" t="s">
        <v>325</v>
      </c>
      <c r="J22" t="s">
        <v>326</v>
      </c>
      <c r="K22" t="s">
        <v>327</v>
      </c>
      <c r="L22" t="s">
        <v>151</v>
      </c>
      <c r="M22" t="s">
        <v>6</v>
      </c>
      <c r="N22" t="s">
        <v>328</v>
      </c>
      <c r="O22" t="s">
        <v>329</v>
      </c>
      <c r="P22">
        <v>48.213816914046603</v>
      </c>
      <c r="Q22">
        <v>-78.828334002272499</v>
      </c>
      <c r="R22">
        <v>640</v>
      </c>
      <c r="S22">
        <v>40000</v>
      </c>
      <c r="T22" t="s">
        <v>294</v>
      </c>
      <c r="U22" t="s">
        <v>323</v>
      </c>
      <c r="V22" t="s">
        <v>330</v>
      </c>
      <c r="W22" t="s">
        <v>331</v>
      </c>
      <c r="X22" t="s">
        <v>332</v>
      </c>
      <c r="Y22" t="s">
        <v>333</v>
      </c>
      <c r="Z22" t="s">
        <v>174</v>
      </c>
      <c r="AA22">
        <v>44421</v>
      </c>
      <c r="AB22" t="s">
        <v>334</v>
      </c>
      <c r="AC22" t="s">
        <v>335</v>
      </c>
      <c r="AD22">
        <v>30</v>
      </c>
    </row>
    <row r="23" spans="1:34">
      <c r="A23">
        <v>1022</v>
      </c>
      <c r="B23" t="s">
        <v>176</v>
      </c>
      <c r="C23" t="s">
        <v>164</v>
      </c>
      <c r="D23" t="s">
        <v>323</v>
      </c>
      <c r="E23" t="s">
        <v>178</v>
      </c>
      <c r="F23" t="s">
        <v>324</v>
      </c>
      <c r="G23" t="s">
        <v>167</v>
      </c>
      <c r="H23" t="s">
        <v>336</v>
      </c>
      <c r="I23" t="s">
        <v>325</v>
      </c>
      <c r="J23" t="s">
        <v>326</v>
      </c>
      <c r="K23" t="s">
        <v>327</v>
      </c>
      <c r="L23" t="s">
        <v>151</v>
      </c>
      <c r="M23" t="s">
        <v>6</v>
      </c>
      <c r="N23" t="s">
        <v>328</v>
      </c>
      <c r="O23" t="s">
        <v>329</v>
      </c>
      <c r="P23">
        <v>48.213816914046603</v>
      </c>
      <c r="Q23">
        <v>-78.828334002272499</v>
      </c>
      <c r="R23">
        <v>640</v>
      </c>
      <c r="S23">
        <v>827</v>
      </c>
      <c r="T23" t="s">
        <v>337</v>
      </c>
      <c r="U23" t="s">
        <v>323</v>
      </c>
      <c r="V23" t="s">
        <v>330</v>
      </c>
      <c r="W23" t="s">
        <v>331</v>
      </c>
      <c r="X23" t="s">
        <v>332</v>
      </c>
      <c r="Y23" t="s">
        <v>333</v>
      </c>
      <c r="Z23" t="s">
        <v>174</v>
      </c>
      <c r="AA23">
        <v>44421</v>
      </c>
      <c r="AB23" t="s">
        <v>338</v>
      </c>
      <c r="AC23" t="s">
        <v>335</v>
      </c>
      <c r="AD23">
        <v>30</v>
      </c>
      <c r="AE23" t="s">
        <v>339</v>
      </c>
    </row>
    <row r="24" spans="1:34">
      <c r="A24">
        <v>1023</v>
      </c>
      <c r="B24" t="s">
        <v>176</v>
      </c>
      <c r="C24" t="s">
        <v>164</v>
      </c>
      <c r="D24" t="s">
        <v>323</v>
      </c>
      <c r="E24" t="s">
        <v>178</v>
      </c>
      <c r="F24" t="s">
        <v>340</v>
      </c>
      <c r="G24" t="s">
        <v>167</v>
      </c>
      <c r="H24" t="s">
        <v>341</v>
      </c>
      <c r="I24" t="s">
        <v>342</v>
      </c>
      <c r="J24" t="s">
        <v>343</v>
      </c>
      <c r="K24" t="s">
        <v>344</v>
      </c>
      <c r="L24" t="s">
        <v>217</v>
      </c>
      <c r="M24" t="s">
        <v>6</v>
      </c>
      <c r="N24" t="s">
        <v>345</v>
      </c>
      <c r="O24" t="s">
        <v>346</v>
      </c>
      <c r="P24">
        <v>46.586931132891799</v>
      </c>
      <c r="Q24">
        <v>-80.769922486262203</v>
      </c>
      <c r="R24">
        <v>1200</v>
      </c>
      <c r="S24">
        <v>75695</v>
      </c>
      <c r="T24" t="s">
        <v>347</v>
      </c>
      <c r="U24" t="s">
        <v>323</v>
      </c>
      <c r="V24" t="s">
        <v>330</v>
      </c>
      <c r="W24" t="s">
        <v>331</v>
      </c>
      <c r="X24" t="s">
        <v>332</v>
      </c>
      <c r="Y24" t="s">
        <v>333</v>
      </c>
      <c r="Z24" t="s">
        <v>174</v>
      </c>
      <c r="AA24">
        <v>44421</v>
      </c>
      <c r="AB24" t="s">
        <v>348</v>
      </c>
      <c r="AC24" t="s">
        <v>335</v>
      </c>
      <c r="AD24">
        <v>30</v>
      </c>
      <c r="AE24" t="s">
        <v>349</v>
      </c>
    </row>
    <row r="25" spans="1:34">
      <c r="A25">
        <v>1024</v>
      </c>
      <c r="B25" t="s">
        <v>201</v>
      </c>
      <c r="C25" t="s">
        <v>164</v>
      </c>
      <c r="D25" t="s">
        <v>350</v>
      </c>
      <c r="E25" t="s">
        <v>166</v>
      </c>
      <c r="F25" t="s">
        <v>351</v>
      </c>
      <c r="G25" t="s">
        <v>352</v>
      </c>
      <c r="H25" t="s">
        <v>353</v>
      </c>
      <c r="I25" t="s">
        <v>354</v>
      </c>
      <c r="K25" t="s">
        <v>355</v>
      </c>
      <c r="L25" t="s">
        <v>356</v>
      </c>
      <c r="M25" t="s">
        <v>5</v>
      </c>
      <c r="P25">
        <v>64.512432009549599</v>
      </c>
      <c r="Q25">
        <v>-165.426964405191</v>
      </c>
      <c r="R25" t="s">
        <v>9075</v>
      </c>
      <c r="S25">
        <v>57000</v>
      </c>
      <c r="T25" t="s">
        <v>357</v>
      </c>
      <c r="U25" t="s">
        <v>350</v>
      </c>
      <c r="V25" t="s">
        <v>354</v>
      </c>
      <c r="W25" t="s">
        <v>358</v>
      </c>
      <c r="X25" t="s">
        <v>356</v>
      </c>
      <c r="Y25" t="s">
        <v>5</v>
      </c>
      <c r="Z25" t="s">
        <v>174</v>
      </c>
      <c r="AA25">
        <v>45095</v>
      </c>
      <c r="AB25" t="s">
        <v>359</v>
      </c>
      <c r="AC25" t="s">
        <v>360</v>
      </c>
      <c r="AD25">
        <v>22</v>
      </c>
      <c r="AE25" t="s">
        <v>361</v>
      </c>
    </row>
    <row r="26" spans="1:34">
      <c r="A26">
        <v>1025</v>
      </c>
      <c r="B26" t="s">
        <v>201</v>
      </c>
      <c r="C26" t="s">
        <v>164</v>
      </c>
      <c r="D26" t="s">
        <v>362</v>
      </c>
      <c r="E26" t="s">
        <v>166</v>
      </c>
      <c r="F26" t="s">
        <v>363</v>
      </c>
      <c r="G26" t="s">
        <v>167</v>
      </c>
      <c r="H26" t="s">
        <v>204</v>
      </c>
      <c r="I26" t="s">
        <v>364</v>
      </c>
      <c r="J26" t="s">
        <v>365</v>
      </c>
      <c r="K26" t="s">
        <v>366</v>
      </c>
      <c r="L26" t="s">
        <v>217</v>
      </c>
      <c r="M26" t="s">
        <v>6</v>
      </c>
      <c r="P26">
        <v>48.382221000000001</v>
      </c>
      <c r="Q26">
        <v>-89.246099999999998</v>
      </c>
      <c r="U26" t="s">
        <v>362</v>
      </c>
      <c r="V26" t="s">
        <v>367</v>
      </c>
      <c r="W26" t="s">
        <v>368</v>
      </c>
      <c r="X26" t="s">
        <v>369</v>
      </c>
      <c r="Y26" t="s">
        <v>251</v>
      </c>
      <c r="Z26" t="s">
        <v>174</v>
      </c>
      <c r="AA26">
        <v>45305</v>
      </c>
      <c r="AB26" t="s">
        <v>370</v>
      </c>
      <c r="AC26" t="s">
        <v>371</v>
      </c>
      <c r="AD26">
        <v>24</v>
      </c>
      <c r="AE26" t="s">
        <v>372</v>
      </c>
    </row>
    <row r="27" spans="1:34">
      <c r="A27">
        <v>1026</v>
      </c>
      <c r="B27" t="s">
        <v>201</v>
      </c>
      <c r="C27" t="s">
        <v>164</v>
      </c>
      <c r="D27" t="s">
        <v>373</v>
      </c>
      <c r="E27" t="s">
        <v>166</v>
      </c>
      <c r="F27" t="s">
        <v>374</v>
      </c>
      <c r="G27" t="s">
        <v>167</v>
      </c>
      <c r="H27" t="s">
        <v>214</v>
      </c>
      <c r="I27" t="s">
        <v>375</v>
      </c>
      <c r="K27" t="s">
        <v>376</v>
      </c>
      <c r="L27" t="s">
        <v>230</v>
      </c>
      <c r="M27" t="s">
        <v>6</v>
      </c>
      <c r="N27" t="s">
        <v>377</v>
      </c>
      <c r="P27">
        <v>58.474410542305598</v>
      </c>
      <c r="Q27">
        <v>-128.85263188822299</v>
      </c>
      <c r="R27">
        <v>9</v>
      </c>
      <c r="S27">
        <v>33000</v>
      </c>
      <c r="T27" t="s">
        <v>294</v>
      </c>
      <c r="U27" t="s">
        <v>378</v>
      </c>
      <c r="V27" t="s">
        <v>379</v>
      </c>
      <c r="W27" t="s">
        <v>380</v>
      </c>
      <c r="X27" t="s">
        <v>381</v>
      </c>
      <c r="Y27" t="s">
        <v>382</v>
      </c>
      <c r="Z27" t="s">
        <v>174</v>
      </c>
      <c r="AA27">
        <v>45095</v>
      </c>
      <c r="AB27" t="s">
        <v>383</v>
      </c>
      <c r="AC27" t="s">
        <v>384</v>
      </c>
      <c r="AD27">
        <v>23</v>
      </c>
      <c r="AE27" t="s">
        <v>385</v>
      </c>
    </row>
    <row r="28" spans="1:34">
      <c r="A28">
        <v>1027</v>
      </c>
      <c r="B28" t="s">
        <v>201</v>
      </c>
      <c r="C28" t="s">
        <v>164</v>
      </c>
      <c r="D28" t="s">
        <v>373</v>
      </c>
      <c r="E28" t="s">
        <v>166</v>
      </c>
      <c r="F28" t="s">
        <v>374</v>
      </c>
      <c r="G28" t="s">
        <v>167</v>
      </c>
      <c r="H28" t="s">
        <v>336</v>
      </c>
      <c r="I28" t="s">
        <v>375</v>
      </c>
      <c r="K28" t="s">
        <v>376</v>
      </c>
      <c r="L28" t="s">
        <v>230</v>
      </c>
      <c r="M28" t="s">
        <v>6</v>
      </c>
      <c r="N28" t="s">
        <v>377</v>
      </c>
      <c r="P28">
        <v>58.474410542305598</v>
      </c>
      <c r="Q28">
        <v>-128.85263188822299</v>
      </c>
      <c r="R28">
        <v>9</v>
      </c>
      <c r="S28">
        <v>1800</v>
      </c>
      <c r="T28" t="s">
        <v>337</v>
      </c>
      <c r="U28" t="s">
        <v>378</v>
      </c>
      <c r="V28" t="s">
        <v>379</v>
      </c>
      <c r="W28" t="s">
        <v>380</v>
      </c>
      <c r="X28" t="s">
        <v>381</v>
      </c>
      <c r="Y28" t="s">
        <v>382</v>
      </c>
      <c r="Z28" t="s">
        <v>174</v>
      </c>
      <c r="AA28">
        <v>45095</v>
      </c>
      <c r="AB28" t="s">
        <v>383</v>
      </c>
      <c r="AC28" t="s">
        <v>384</v>
      </c>
      <c r="AD28">
        <v>23</v>
      </c>
      <c r="AE28" t="s">
        <v>385</v>
      </c>
    </row>
    <row r="29" spans="1:34">
      <c r="A29">
        <v>1028</v>
      </c>
      <c r="B29" t="s">
        <v>176</v>
      </c>
      <c r="C29" t="s">
        <v>164</v>
      </c>
      <c r="D29" t="s">
        <v>386</v>
      </c>
      <c r="E29" t="s">
        <v>178</v>
      </c>
      <c r="F29" t="s">
        <v>387</v>
      </c>
      <c r="G29" t="s">
        <v>352</v>
      </c>
      <c r="H29" t="s">
        <v>388</v>
      </c>
      <c r="I29" t="s">
        <v>389</v>
      </c>
      <c r="J29" t="s">
        <v>390</v>
      </c>
      <c r="K29" t="s">
        <v>391</v>
      </c>
      <c r="L29" t="s">
        <v>392</v>
      </c>
      <c r="M29" t="s">
        <v>5</v>
      </c>
      <c r="N29">
        <v>84601</v>
      </c>
      <c r="O29" t="s">
        <v>393</v>
      </c>
      <c r="P29">
        <v>40.224980320837297</v>
      </c>
      <c r="Q29">
        <v>-111.713837003827</v>
      </c>
      <c r="R29">
        <v>11</v>
      </c>
      <c r="S29">
        <v>2000</v>
      </c>
      <c r="T29" t="s">
        <v>394</v>
      </c>
      <c r="U29" t="s">
        <v>386</v>
      </c>
      <c r="V29" t="s">
        <v>389</v>
      </c>
      <c r="W29" t="s">
        <v>391</v>
      </c>
      <c r="X29" t="s">
        <v>392</v>
      </c>
      <c r="Y29" t="s">
        <v>5</v>
      </c>
      <c r="Z29" t="s">
        <v>174</v>
      </c>
      <c r="AA29">
        <v>45289</v>
      </c>
      <c r="AB29" t="s">
        <v>395</v>
      </c>
      <c r="AC29" t="s">
        <v>396</v>
      </c>
      <c r="AD29">
        <v>28</v>
      </c>
      <c r="AE29" t="s">
        <v>397</v>
      </c>
    </row>
    <row r="30" spans="1:34">
      <c r="A30">
        <v>1029</v>
      </c>
      <c r="B30" t="s">
        <v>398</v>
      </c>
      <c r="C30" t="s">
        <v>164</v>
      </c>
      <c r="D30" t="s">
        <v>399</v>
      </c>
      <c r="E30" t="s">
        <v>166</v>
      </c>
      <c r="F30" t="s">
        <v>400</v>
      </c>
      <c r="G30" t="s">
        <v>167</v>
      </c>
      <c r="H30" t="s">
        <v>336</v>
      </c>
      <c r="I30" t="s">
        <v>401</v>
      </c>
      <c r="K30" t="s">
        <v>402</v>
      </c>
      <c r="L30" t="s">
        <v>113</v>
      </c>
      <c r="M30" t="s">
        <v>5</v>
      </c>
      <c r="O30" t="s">
        <v>403</v>
      </c>
      <c r="P30">
        <v>45.1306766849941</v>
      </c>
      <c r="Q30">
        <v>-114.3615808717</v>
      </c>
      <c r="R30">
        <v>38</v>
      </c>
      <c r="S30">
        <v>1915</v>
      </c>
      <c r="T30" t="s">
        <v>294</v>
      </c>
      <c r="U30" t="s">
        <v>399</v>
      </c>
      <c r="V30" t="s">
        <v>404</v>
      </c>
      <c r="W30" t="s">
        <v>405</v>
      </c>
      <c r="X30" t="s">
        <v>406</v>
      </c>
      <c r="Y30" t="s">
        <v>251</v>
      </c>
      <c r="Z30" t="s">
        <v>174</v>
      </c>
      <c r="AA30">
        <v>45092</v>
      </c>
      <c r="AB30" t="s">
        <v>407</v>
      </c>
      <c r="AC30" t="s">
        <v>408</v>
      </c>
      <c r="AD30">
        <v>28</v>
      </c>
      <c r="AE30" t="s">
        <v>409</v>
      </c>
    </row>
    <row r="31" spans="1:34">
      <c r="A31">
        <v>1030</v>
      </c>
      <c r="B31" t="s">
        <v>201</v>
      </c>
      <c r="C31" t="s">
        <v>164</v>
      </c>
      <c r="D31" t="s">
        <v>410</v>
      </c>
      <c r="E31" t="s">
        <v>166</v>
      </c>
      <c r="F31" t="s">
        <v>411</v>
      </c>
      <c r="G31" t="s">
        <v>167</v>
      </c>
      <c r="H31" t="s">
        <v>168</v>
      </c>
      <c r="I31" t="s">
        <v>412</v>
      </c>
      <c r="J31" t="s">
        <v>413</v>
      </c>
      <c r="K31" t="s">
        <v>414</v>
      </c>
      <c r="L31" t="s">
        <v>184</v>
      </c>
      <c r="M31" t="s">
        <v>5</v>
      </c>
      <c r="P31">
        <v>42.001389000000003</v>
      </c>
      <c r="Q31">
        <v>-117.996667</v>
      </c>
      <c r="R31">
        <v>5</v>
      </c>
      <c r="S31">
        <v>95602.29445506692</v>
      </c>
      <c r="T31" t="s">
        <v>186</v>
      </c>
      <c r="U31" t="s">
        <v>410</v>
      </c>
      <c r="V31" t="s">
        <v>412</v>
      </c>
      <c r="W31" t="s">
        <v>415</v>
      </c>
      <c r="X31" t="s">
        <v>416</v>
      </c>
      <c r="Y31" t="s">
        <v>251</v>
      </c>
      <c r="Z31" t="s">
        <v>174</v>
      </c>
      <c r="AA31">
        <v>45289</v>
      </c>
      <c r="AB31" t="s">
        <v>417</v>
      </c>
      <c r="AC31" t="s">
        <v>418</v>
      </c>
      <c r="AD31">
        <v>22</v>
      </c>
      <c r="AE31" t="s">
        <v>419</v>
      </c>
    </row>
    <row r="32" spans="1:34">
      <c r="A32">
        <v>1031</v>
      </c>
      <c r="B32" t="s">
        <v>201</v>
      </c>
      <c r="C32" t="s">
        <v>164</v>
      </c>
      <c r="D32" t="s">
        <v>420</v>
      </c>
      <c r="E32" t="s">
        <v>166</v>
      </c>
      <c r="F32" t="s">
        <v>420</v>
      </c>
      <c r="G32" t="s">
        <v>167</v>
      </c>
      <c r="H32" t="s">
        <v>168</v>
      </c>
      <c r="I32" t="s">
        <v>421</v>
      </c>
      <c r="J32" t="s">
        <v>422</v>
      </c>
      <c r="K32" t="s">
        <v>423</v>
      </c>
      <c r="L32" t="s">
        <v>172</v>
      </c>
      <c r="M32" t="s">
        <v>5</v>
      </c>
      <c r="N32">
        <v>94607</v>
      </c>
      <c r="O32" t="s">
        <v>424</v>
      </c>
      <c r="P32">
        <v>37.799999999999997</v>
      </c>
      <c r="Q32">
        <v>-122.27</v>
      </c>
      <c r="R32" t="s">
        <v>9067</v>
      </c>
      <c r="U32" t="s">
        <v>420</v>
      </c>
      <c r="V32" t="s">
        <v>421</v>
      </c>
      <c r="W32" t="s">
        <v>423</v>
      </c>
      <c r="X32" t="s">
        <v>172</v>
      </c>
      <c r="Y32" t="s">
        <v>5</v>
      </c>
      <c r="Z32" t="s">
        <v>174</v>
      </c>
      <c r="AA32">
        <v>44899</v>
      </c>
      <c r="AB32" t="s">
        <v>425</v>
      </c>
      <c r="AC32" t="s">
        <v>426</v>
      </c>
      <c r="AD32">
        <v>17</v>
      </c>
      <c r="AE32" t="s">
        <v>427</v>
      </c>
    </row>
    <row r="33" spans="1:31">
      <c r="A33">
        <v>1032</v>
      </c>
      <c r="B33" t="s">
        <v>398</v>
      </c>
      <c r="C33" t="s">
        <v>164</v>
      </c>
      <c r="D33" t="s">
        <v>428</v>
      </c>
      <c r="E33" t="s">
        <v>166</v>
      </c>
      <c r="F33" t="s">
        <v>429</v>
      </c>
      <c r="G33" t="s">
        <v>167</v>
      </c>
      <c r="H33" t="s">
        <v>168</v>
      </c>
      <c r="I33" t="s">
        <v>430</v>
      </c>
      <c r="J33" t="s">
        <v>431</v>
      </c>
      <c r="K33" t="s">
        <v>432</v>
      </c>
      <c r="L33" t="s">
        <v>184</v>
      </c>
      <c r="M33" t="s">
        <v>5</v>
      </c>
      <c r="O33" t="s">
        <v>433</v>
      </c>
      <c r="P33">
        <v>41.569975461099098</v>
      </c>
      <c r="Q33">
        <v>-117.785810940654</v>
      </c>
      <c r="R33">
        <v>65</v>
      </c>
      <c r="S33">
        <v>5640</v>
      </c>
      <c r="T33" t="s">
        <v>186</v>
      </c>
      <c r="U33" t="s">
        <v>434</v>
      </c>
      <c r="V33" t="s">
        <v>435</v>
      </c>
      <c r="W33" t="s">
        <v>229</v>
      </c>
      <c r="X33" t="s">
        <v>230</v>
      </c>
      <c r="Y33" t="s">
        <v>6</v>
      </c>
      <c r="Z33" t="s">
        <v>174</v>
      </c>
      <c r="AA33">
        <v>45092</v>
      </c>
      <c r="AB33" t="s">
        <v>436</v>
      </c>
      <c r="AC33" t="s">
        <v>437</v>
      </c>
      <c r="AD33">
        <v>27</v>
      </c>
      <c r="AE33" t="s">
        <v>438</v>
      </c>
    </row>
    <row r="34" spans="1:31">
      <c r="A34">
        <v>1033</v>
      </c>
      <c r="B34" t="s">
        <v>163</v>
      </c>
      <c r="C34" t="s">
        <v>164</v>
      </c>
      <c r="D34" t="s">
        <v>8800</v>
      </c>
      <c r="E34" t="s">
        <v>166</v>
      </c>
      <c r="F34" t="s">
        <v>8801</v>
      </c>
      <c r="G34" t="s">
        <v>8731</v>
      </c>
      <c r="H34" t="s">
        <v>8802</v>
      </c>
      <c r="I34" t="s">
        <v>8803</v>
      </c>
      <c r="K34" t="s">
        <v>8804</v>
      </c>
      <c r="L34" t="s">
        <v>1035</v>
      </c>
      <c r="M34" t="s">
        <v>6</v>
      </c>
      <c r="N34" t="s">
        <v>8805</v>
      </c>
      <c r="P34">
        <v>54.5</v>
      </c>
      <c r="Q34">
        <v>-118.5</v>
      </c>
      <c r="R34">
        <v>4</v>
      </c>
      <c r="S34">
        <v>34005</v>
      </c>
      <c r="T34" t="s">
        <v>186</v>
      </c>
      <c r="U34" t="s">
        <v>8800</v>
      </c>
      <c r="V34" t="s">
        <v>8803</v>
      </c>
      <c r="W34" t="s">
        <v>1038</v>
      </c>
      <c r="X34" t="s">
        <v>1035</v>
      </c>
      <c r="Y34" t="s">
        <v>6</v>
      </c>
      <c r="Z34" t="s">
        <v>8245</v>
      </c>
      <c r="AA34">
        <v>45649</v>
      </c>
      <c r="AB34" t="s">
        <v>8806</v>
      </c>
      <c r="AC34" t="s">
        <v>8807</v>
      </c>
      <c r="AD34">
        <v>20</v>
      </c>
      <c r="AE34" t="s">
        <v>8808</v>
      </c>
    </row>
    <row r="35" spans="1:31">
      <c r="A35">
        <v>1034</v>
      </c>
      <c r="B35" t="s">
        <v>163</v>
      </c>
      <c r="C35" t="s">
        <v>164</v>
      </c>
      <c r="D35" t="s">
        <v>8800</v>
      </c>
      <c r="E35" t="s">
        <v>166</v>
      </c>
      <c r="F35" t="s">
        <v>8809</v>
      </c>
      <c r="G35" t="s">
        <v>8731</v>
      </c>
      <c r="H35" t="s">
        <v>8802</v>
      </c>
      <c r="I35" t="s">
        <v>8803</v>
      </c>
      <c r="K35" t="s">
        <v>8810</v>
      </c>
      <c r="L35" t="s">
        <v>1035</v>
      </c>
      <c r="M35" t="s">
        <v>6</v>
      </c>
      <c r="N35" t="s">
        <v>8811</v>
      </c>
      <c r="P35">
        <v>54.411680165200202</v>
      </c>
      <c r="Q35">
        <v>-116.807765738542</v>
      </c>
      <c r="R35">
        <v>4</v>
      </c>
      <c r="U35" t="s">
        <v>8800</v>
      </c>
      <c r="V35" t="s">
        <v>8803</v>
      </c>
      <c r="W35" t="s">
        <v>1038</v>
      </c>
      <c r="X35" t="s">
        <v>1035</v>
      </c>
      <c r="Y35" t="s">
        <v>6</v>
      </c>
      <c r="Z35" t="s">
        <v>8245</v>
      </c>
      <c r="AA35">
        <v>45667</v>
      </c>
      <c r="AB35" t="s">
        <v>8812</v>
      </c>
      <c r="AC35" t="s">
        <v>8807</v>
      </c>
      <c r="AD35">
        <v>20</v>
      </c>
      <c r="AE35" t="s">
        <v>8813</v>
      </c>
    </row>
    <row r="36" spans="1:31">
      <c r="A36">
        <v>1035</v>
      </c>
      <c r="B36" t="s">
        <v>176</v>
      </c>
      <c r="C36" t="s">
        <v>164</v>
      </c>
      <c r="D36" t="s">
        <v>439</v>
      </c>
      <c r="E36" t="s">
        <v>166</v>
      </c>
      <c r="F36" t="s">
        <v>440</v>
      </c>
      <c r="G36" t="s">
        <v>167</v>
      </c>
      <c r="H36" t="s">
        <v>441</v>
      </c>
      <c r="I36" t="s">
        <v>442</v>
      </c>
      <c r="K36" t="s">
        <v>443</v>
      </c>
      <c r="L36" t="s">
        <v>444</v>
      </c>
      <c r="M36" t="s">
        <v>5</v>
      </c>
      <c r="O36" t="s">
        <v>445</v>
      </c>
      <c r="P36">
        <v>46.750161705646597</v>
      </c>
      <c r="Q36">
        <v>-87.899989273491897</v>
      </c>
      <c r="R36">
        <v>200</v>
      </c>
      <c r="S36">
        <v>19000</v>
      </c>
      <c r="T36" t="s">
        <v>294</v>
      </c>
      <c r="U36" t="s">
        <v>439</v>
      </c>
      <c r="V36" t="s">
        <v>446</v>
      </c>
      <c r="W36" t="s">
        <v>220</v>
      </c>
      <c r="X36" t="s">
        <v>217</v>
      </c>
      <c r="Y36" t="s">
        <v>6</v>
      </c>
      <c r="Z36" t="s">
        <v>174</v>
      </c>
      <c r="AA36">
        <v>44422</v>
      </c>
      <c r="AB36" t="s">
        <v>447</v>
      </c>
      <c r="AC36" t="s">
        <v>448</v>
      </c>
      <c r="AD36">
        <v>22</v>
      </c>
      <c r="AE36" t="s">
        <v>449</v>
      </c>
    </row>
    <row r="37" spans="1:31">
      <c r="A37">
        <v>1036</v>
      </c>
      <c r="B37" t="s">
        <v>176</v>
      </c>
      <c r="C37" t="s">
        <v>164</v>
      </c>
      <c r="D37" t="s">
        <v>439</v>
      </c>
      <c r="E37" t="s">
        <v>166</v>
      </c>
      <c r="F37" t="s">
        <v>450</v>
      </c>
      <c r="G37" t="s">
        <v>167</v>
      </c>
      <c r="H37" t="s">
        <v>214</v>
      </c>
      <c r="I37" t="s">
        <v>442</v>
      </c>
      <c r="J37" t="s">
        <v>451</v>
      </c>
      <c r="K37" t="s">
        <v>452</v>
      </c>
      <c r="L37" t="s">
        <v>444</v>
      </c>
      <c r="M37" t="s">
        <v>5</v>
      </c>
      <c r="N37">
        <v>49814</v>
      </c>
      <c r="O37" t="s">
        <v>445</v>
      </c>
      <c r="P37">
        <v>46.484071153945202</v>
      </c>
      <c r="Q37">
        <v>-87.898236015829994</v>
      </c>
      <c r="R37">
        <v>200</v>
      </c>
      <c r="S37">
        <v>19000</v>
      </c>
      <c r="T37" t="s">
        <v>294</v>
      </c>
      <c r="U37" t="s">
        <v>439</v>
      </c>
      <c r="V37" t="s">
        <v>446</v>
      </c>
      <c r="W37" t="s">
        <v>220</v>
      </c>
      <c r="X37" t="s">
        <v>217</v>
      </c>
      <c r="Y37" t="s">
        <v>6</v>
      </c>
      <c r="Z37" t="s">
        <v>174</v>
      </c>
      <c r="AA37">
        <v>44422</v>
      </c>
      <c r="AB37" t="s">
        <v>453</v>
      </c>
      <c r="AC37" t="s">
        <v>448</v>
      </c>
      <c r="AD37">
        <v>22</v>
      </c>
      <c r="AE37" t="s">
        <v>454</v>
      </c>
    </row>
    <row r="38" spans="1:31">
      <c r="A38">
        <v>1037</v>
      </c>
      <c r="B38" t="s">
        <v>163</v>
      </c>
      <c r="C38" t="s">
        <v>164</v>
      </c>
      <c r="D38" t="s">
        <v>455</v>
      </c>
      <c r="E38" t="s">
        <v>166</v>
      </c>
      <c r="F38" t="s">
        <v>468</v>
      </c>
      <c r="G38" t="s">
        <v>167</v>
      </c>
      <c r="H38" t="s">
        <v>457</v>
      </c>
      <c r="I38" t="s">
        <v>458</v>
      </c>
      <c r="J38" t="s">
        <v>469</v>
      </c>
      <c r="K38" t="s">
        <v>470</v>
      </c>
      <c r="L38" t="s">
        <v>461</v>
      </c>
      <c r="M38" t="s">
        <v>6</v>
      </c>
      <c r="O38" t="s">
        <v>462</v>
      </c>
      <c r="P38">
        <v>46.200426295978701</v>
      </c>
      <c r="Q38">
        <v>-67.6328207176917</v>
      </c>
      <c r="U38" t="s">
        <v>455</v>
      </c>
      <c r="V38" t="s">
        <v>458</v>
      </c>
      <c r="W38" t="s">
        <v>464</v>
      </c>
      <c r="X38" t="s">
        <v>151</v>
      </c>
      <c r="Y38" t="s">
        <v>6</v>
      </c>
      <c r="Z38" t="s">
        <v>174</v>
      </c>
      <c r="AA38">
        <v>44422</v>
      </c>
      <c r="AB38" t="s">
        <v>471</v>
      </c>
      <c r="AC38" t="s">
        <v>466</v>
      </c>
      <c r="AD38">
        <v>22</v>
      </c>
      <c r="AE38" t="s">
        <v>472</v>
      </c>
    </row>
    <row r="39" spans="1:31">
      <c r="A39">
        <v>1038</v>
      </c>
      <c r="B39" t="s">
        <v>163</v>
      </c>
      <c r="C39" t="s">
        <v>164</v>
      </c>
      <c r="D39" t="s">
        <v>455</v>
      </c>
      <c r="E39" t="s">
        <v>166</v>
      </c>
      <c r="F39" t="s">
        <v>473</v>
      </c>
      <c r="G39" t="s">
        <v>352</v>
      </c>
      <c r="H39" t="s">
        <v>474</v>
      </c>
      <c r="I39" t="s">
        <v>458</v>
      </c>
      <c r="J39" t="s">
        <v>475</v>
      </c>
      <c r="K39" t="s">
        <v>476</v>
      </c>
      <c r="L39" t="s">
        <v>151</v>
      </c>
      <c r="M39" t="s">
        <v>6</v>
      </c>
      <c r="O39" t="s">
        <v>462</v>
      </c>
      <c r="P39">
        <v>46.5492379916424</v>
      </c>
      <c r="Q39">
        <v>-75.504014390923501</v>
      </c>
      <c r="U39" t="s">
        <v>455</v>
      </c>
      <c r="V39" t="s">
        <v>458</v>
      </c>
      <c r="W39" t="s">
        <v>464</v>
      </c>
      <c r="X39" t="s">
        <v>151</v>
      </c>
      <c r="Y39" t="s">
        <v>6</v>
      </c>
      <c r="Z39" t="s">
        <v>174</v>
      </c>
      <c r="AA39">
        <v>44422</v>
      </c>
      <c r="AB39" t="s">
        <v>477</v>
      </c>
      <c r="AC39" t="s">
        <v>478</v>
      </c>
      <c r="AD39">
        <v>23</v>
      </c>
      <c r="AE39" t="s">
        <v>479</v>
      </c>
    </row>
    <row r="40" spans="1:31">
      <c r="A40">
        <v>1039</v>
      </c>
      <c r="B40" t="s">
        <v>163</v>
      </c>
      <c r="C40" t="s">
        <v>164</v>
      </c>
      <c r="D40" t="s">
        <v>455</v>
      </c>
      <c r="E40" t="s">
        <v>166</v>
      </c>
      <c r="F40" t="s">
        <v>456</v>
      </c>
      <c r="G40" t="s">
        <v>167</v>
      </c>
      <c r="H40" t="s">
        <v>457</v>
      </c>
      <c r="I40" t="s">
        <v>458</v>
      </c>
      <c r="J40" t="s">
        <v>459</v>
      </c>
      <c r="K40" t="s">
        <v>460</v>
      </c>
      <c r="L40" t="s">
        <v>461</v>
      </c>
      <c r="M40" t="s">
        <v>6</v>
      </c>
      <c r="O40" t="s">
        <v>462</v>
      </c>
      <c r="P40">
        <v>46.200433721811002</v>
      </c>
      <c r="Q40">
        <v>-67.632745615840605</v>
      </c>
      <c r="R40">
        <v>223</v>
      </c>
      <c r="S40">
        <v>2000</v>
      </c>
      <c r="T40" t="s">
        <v>463</v>
      </c>
      <c r="U40" t="s">
        <v>455</v>
      </c>
      <c r="V40" t="s">
        <v>458</v>
      </c>
      <c r="W40" t="s">
        <v>464</v>
      </c>
      <c r="X40" t="s">
        <v>151</v>
      </c>
      <c r="Y40" t="s">
        <v>6</v>
      </c>
      <c r="Z40" t="s">
        <v>174</v>
      </c>
      <c r="AA40">
        <v>45290</v>
      </c>
      <c r="AB40" t="s">
        <v>465</v>
      </c>
      <c r="AC40" t="s">
        <v>466</v>
      </c>
      <c r="AD40">
        <v>22</v>
      </c>
      <c r="AE40" t="s">
        <v>467</v>
      </c>
    </row>
    <row r="41" spans="1:31">
      <c r="A41">
        <v>1040</v>
      </c>
      <c r="B41" t="s">
        <v>201</v>
      </c>
      <c r="C41" t="s">
        <v>164</v>
      </c>
      <c r="D41" t="s">
        <v>480</v>
      </c>
      <c r="E41" t="s">
        <v>166</v>
      </c>
      <c r="F41" t="s">
        <v>481</v>
      </c>
      <c r="G41" t="s">
        <v>352</v>
      </c>
      <c r="H41" t="s">
        <v>474</v>
      </c>
      <c r="I41" t="s">
        <v>482</v>
      </c>
      <c r="J41" t="s">
        <v>483</v>
      </c>
      <c r="K41" t="s">
        <v>484</v>
      </c>
      <c r="L41" t="s">
        <v>151</v>
      </c>
      <c r="M41" t="s">
        <v>6</v>
      </c>
      <c r="P41">
        <v>51.1232477</v>
      </c>
      <c r="Q41">
        <v>-69.064514000000003</v>
      </c>
      <c r="R41">
        <v>100</v>
      </c>
      <c r="S41">
        <v>51900</v>
      </c>
      <c r="T41" t="s">
        <v>486</v>
      </c>
      <c r="U41" t="s">
        <v>480</v>
      </c>
      <c r="V41" t="s">
        <v>487</v>
      </c>
      <c r="W41" t="s">
        <v>220</v>
      </c>
      <c r="X41" t="s">
        <v>217</v>
      </c>
      <c r="Y41" t="s">
        <v>6</v>
      </c>
      <c r="Z41" t="s">
        <v>174</v>
      </c>
      <c r="AA41">
        <v>45290</v>
      </c>
      <c r="AB41" t="s">
        <v>488</v>
      </c>
      <c r="AC41" t="s">
        <v>489</v>
      </c>
      <c r="AD41">
        <v>24</v>
      </c>
    </row>
    <row r="42" spans="1:31">
      <c r="A42">
        <v>1041</v>
      </c>
      <c r="B42" t="s">
        <v>176</v>
      </c>
      <c r="C42" t="s">
        <v>164</v>
      </c>
      <c r="D42" t="s">
        <v>490</v>
      </c>
      <c r="E42" t="s">
        <v>166</v>
      </c>
      <c r="F42" t="s">
        <v>491</v>
      </c>
      <c r="G42" t="s">
        <v>167</v>
      </c>
      <c r="H42" t="s">
        <v>336</v>
      </c>
      <c r="I42" t="s">
        <v>492</v>
      </c>
      <c r="J42" t="s">
        <v>493</v>
      </c>
      <c r="K42" t="s">
        <v>494</v>
      </c>
      <c r="L42" t="s">
        <v>495</v>
      </c>
      <c r="M42" t="s">
        <v>5</v>
      </c>
      <c r="N42">
        <v>63645</v>
      </c>
      <c r="P42">
        <v>37.5650966269463</v>
      </c>
      <c r="Q42">
        <v>-90.292589459047704</v>
      </c>
      <c r="R42">
        <v>50</v>
      </c>
      <c r="S42">
        <v>300</v>
      </c>
      <c r="T42" t="s">
        <v>496</v>
      </c>
      <c r="U42" t="s">
        <v>497</v>
      </c>
      <c r="V42" t="s">
        <v>498</v>
      </c>
      <c r="W42" t="s">
        <v>499</v>
      </c>
      <c r="X42" t="s">
        <v>495</v>
      </c>
      <c r="Y42" t="s">
        <v>5</v>
      </c>
      <c r="Z42" t="s">
        <v>174</v>
      </c>
      <c r="AA42">
        <v>45094</v>
      </c>
      <c r="AB42" t="s">
        <v>500</v>
      </c>
      <c r="AC42" t="s">
        <v>501</v>
      </c>
      <c r="AD42">
        <v>16</v>
      </c>
      <c r="AE42" t="s">
        <v>502</v>
      </c>
    </row>
    <row r="43" spans="1:31">
      <c r="A43">
        <v>1042</v>
      </c>
      <c r="B43" t="s">
        <v>176</v>
      </c>
      <c r="C43" t="s">
        <v>164</v>
      </c>
      <c r="D43" t="s">
        <v>503</v>
      </c>
      <c r="E43" t="s">
        <v>166</v>
      </c>
      <c r="F43" t="s">
        <v>504</v>
      </c>
      <c r="G43" t="s">
        <v>167</v>
      </c>
      <c r="H43" t="s">
        <v>336</v>
      </c>
      <c r="I43" t="s">
        <v>505</v>
      </c>
      <c r="J43" t="s">
        <v>506</v>
      </c>
      <c r="K43" t="s">
        <v>507</v>
      </c>
      <c r="L43" t="s">
        <v>508</v>
      </c>
      <c r="M43" t="s">
        <v>509</v>
      </c>
      <c r="P43">
        <v>20.657727320943099</v>
      </c>
      <c r="Q43">
        <v>-74.944692622390505</v>
      </c>
      <c r="S43">
        <v>3800</v>
      </c>
      <c r="T43" t="s">
        <v>337</v>
      </c>
      <c r="U43" t="s">
        <v>510</v>
      </c>
      <c r="V43" t="s">
        <v>511</v>
      </c>
      <c r="W43" t="s">
        <v>220</v>
      </c>
      <c r="X43" t="s">
        <v>512</v>
      </c>
      <c r="Y43" t="s">
        <v>6</v>
      </c>
      <c r="Z43" t="s">
        <v>174</v>
      </c>
      <c r="AA43">
        <v>44422</v>
      </c>
      <c r="AB43" t="s">
        <v>513</v>
      </c>
      <c r="AC43" t="s">
        <v>514</v>
      </c>
      <c r="AD43">
        <v>28</v>
      </c>
      <c r="AE43" t="s">
        <v>515</v>
      </c>
    </row>
    <row r="44" spans="1:31">
      <c r="A44">
        <v>1043</v>
      </c>
      <c r="B44" t="s">
        <v>176</v>
      </c>
      <c r="C44" t="s">
        <v>164</v>
      </c>
      <c r="D44" t="s">
        <v>503</v>
      </c>
      <c r="E44" t="s">
        <v>166</v>
      </c>
      <c r="F44" t="s">
        <v>504</v>
      </c>
      <c r="G44" t="s">
        <v>167</v>
      </c>
      <c r="H44" t="s">
        <v>214</v>
      </c>
      <c r="I44" t="s">
        <v>505</v>
      </c>
      <c r="J44" t="s">
        <v>506</v>
      </c>
      <c r="K44" t="s">
        <v>507</v>
      </c>
      <c r="L44" t="s">
        <v>508</v>
      </c>
      <c r="M44" t="s">
        <v>509</v>
      </c>
      <c r="P44">
        <v>20.657727320943099</v>
      </c>
      <c r="Q44">
        <v>-74.944692622390505</v>
      </c>
      <c r="S44">
        <v>35000</v>
      </c>
      <c r="T44" t="s">
        <v>294</v>
      </c>
      <c r="U44" t="s">
        <v>510</v>
      </c>
      <c r="V44" t="s">
        <v>511</v>
      </c>
      <c r="W44" t="s">
        <v>220</v>
      </c>
      <c r="X44" t="s">
        <v>217</v>
      </c>
      <c r="Y44" t="s">
        <v>6</v>
      </c>
      <c r="Z44" t="s">
        <v>174</v>
      </c>
      <c r="AA44">
        <v>44422</v>
      </c>
      <c r="AB44" t="s">
        <v>516</v>
      </c>
      <c r="AC44" t="s">
        <v>517</v>
      </c>
      <c r="AD44">
        <v>17</v>
      </c>
      <c r="AE44" t="s">
        <v>515</v>
      </c>
    </row>
    <row r="45" spans="1:31">
      <c r="A45">
        <v>1044</v>
      </c>
      <c r="B45" t="s">
        <v>201</v>
      </c>
      <c r="C45" t="s">
        <v>164</v>
      </c>
      <c r="D45" t="s">
        <v>8762</v>
      </c>
      <c r="E45" t="s">
        <v>166</v>
      </c>
      <c r="F45" t="s">
        <v>8762</v>
      </c>
      <c r="G45" t="s">
        <v>8731</v>
      </c>
      <c r="H45" t="s">
        <v>168</v>
      </c>
      <c r="I45" t="s">
        <v>8763</v>
      </c>
      <c r="K45" t="s">
        <v>183</v>
      </c>
      <c r="L45" t="s">
        <v>184</v>
      </c>
      <c r="M45" t="s">
        <v>5</v>
      </c>
      <c r="N45">
        <v>89047</v>
      </c>
      <c r="P45">
        <v>37.754616572854701</v>
      </c>
      <c r="Q45">
        <v>-117.635290760293</v>
      </c>
      <c r="U45" t="s">
        <v>8764</v>
      </c>
      <c r="V45" t="s">
        <v>8763</v>
      </c>
      <c r="W45" t="s">
        <v>1553</v>
      </c>
      <c r="X45" t="s">
        <v>771</v>
      </c>
      <c r="Y45" t="s">
        <v>5</v>
      </c>
      <c r="Z45" t="s">
        <v>8245</v>
      </c>
      <c r="AA45">
        <v>45649</v>
      </c>
      <c r="AB45" t="s">
        <v>8765</v>
      </c>
      <c r="AC45" t="s">
        <v>8766</v>
      </c>
      <c r="AD45">
        <v>20</v>
      </c>
      <c r="AE45" t="s">
        <v>8767</v>
      </c>
    </row>
    <row r="46" spans="1:31">
      <c r="A46">
        <v>1045</v>
      </c>
      <c r="B46" t="s">
        <v>201</v>
      </c>
      <c r="C46" t="s">
        <v>164</v>
      </c>
      <c r="D46" t="s">
        <v>518</v>
      </c>
      <c r="E46" t="s">
        <v>166</v>
      </c>
      <c r="F46" t="s">
        <v>519</v>
      </c>
      <c r="G46" t="s">
        <v>167</v>
      </c>
      <c r="H46" t="s">
        <v>214</v>
      </c>
      <c r="I46" t="s">
        <v>520</v>
      </c>
      <c r="K46" t="s">
        <v>521</v>
      </c>
      <c r="L46" t="s">
        <v>217</v>
      </c>
      <c r="M46" t="s">
        <v>6</v>
      </c>
      <c r="P46">
        <v>48.4795864881577</v>
      </c>
      <c r="Q46">
        <v>-81.334261718573401</v>
      </c>
      <c r="S46">
        <v>34000</v>
      </c>
      <c r="T46" t="s">
        <v>294</v>
      </c>
      <c r="U46" t="s">
        <v>522</v>
      </c>
      <c r="V46" t="s">
        <v>520</v>
      </c>
      <c r="W46" t="s">
        <v>220</v>
      </c>
      <c r="X46" t="s">
        <v>217</v>
      </c>
      <c r="Y46" t="s">
        <v>6</v>
      </c>
      <c r="Z46" t="s">
        <v>174</v>
      </c>
      <c r="AA46">
        <v>45095</v>
      </c>
      <c r="AB46" t="s">
        <v>523</v>
      </c>
      <c r="AC46" t="s">
        <v>524</v>
      </c>
      <c r="AD46">
        <v>19</v>
      </c>
      <c r="AE46" t="s">
        <v>8312</v>
      </c>
    </row>
    <row r="47" spans="1:31">
      <c r="A47">
        <v>1046</v>
      </c>
      <c r="B47" t="s">
        <v>201</v>
      </c>
      <c r="C47" t="s">
        <v>164</v>
      </c>
      <c r="D47" t="s">
        <v>518</v>
      </c>
      <c r="E47" t="s">
        <v>166</v>
      </c>
      <c r="F47" t="s">
        <v>519</v>
      </c>
      <c r="G47" t="s">
        <v>167</v>
      </c>
      <c r="H47" t="s">
        <v>336</v>
      </c>
      <c r="I47" t="s">
        <v>520</v>
      </c>
      <c r="K47" t="s">
        <v>521</v>
      </c>
      <c r="L47" t="s">
        <v>217</v>
      </c>
      <c r="M47" t="s">
        <v>6</v>
      </c>
      <c r="P47">
        <v>48.4795864881577</v>
      </c>
      <c r="Q47">
        <v>-81.334261718573401</v>
      </c>
      <c r="U47" t="s">
        <v>522</v>
      </c>
      <c r="V47" t="s">
        <v>520</v>
      </c>
      <c r="W47" t="s">
        <v>220</v>
      </c>
      <c r="X47" t="s">
        <v>217</v>
      </c>
      <c r="Y47" t="s">
        <v>6</v>
      </c>
      <c r="Z47" t="s">
        <v>174</v>
      </c>
      <c r="AA47">
        <v>45095</v>
      </c>
      <c r="AB47" t="s">
        <v>523</v>
      </c>
      <c r="AC47" t="s">
        <v>524</v>
      </c>
      <c r="AD47">
        <v>19</v>
      </c>
      <c r="AE47" t="s">
        <v>8312</v>
      </c>
    </row>
    <row r="48" spans="1:31">
      <c r="A48">
        <v>1047</v>
      </c>
      <c r="B48" t="s">
        <v>201</v>
      </c>
      <c r="C48" t="s">
        <v>164</v>
      </c>
      <c r="D48" t="s">
        <v>525</v>
      </c>
      <c r="E48" t="s">
        <v>166</v>
      </c>
      <c r="F48" t="s">
        <v>526</v>
      </c>
      <c r="G48" t="s">
        <v>167</v>
      </c>
      <c r="H48" t="s">
        <v>204</v>
      </c>
      <c r="I48" t="s">
        <v>527</v>
      </c>
      <c r="J48" t="s">
        <v>528</v>
      </c>
      <c r="K48" t="s">
        <v>529</v>
      </c>
      <c r="L48" t="s">
        <v>151</v>
      </c>
      <c r="M48" t="s">
        <v>6</v>
      </c>
      <c r="O48" t="s">
        <v>530</v>
      </c>
      <c r="P48">
        <v>51.689020965356697</v>
      </c>
      <c r="Q48">
        <v>-75.836361559272405</v>
      </c>
      <c r="R48">
        <v>70</v>
      </c>
      <c r="S48">
        <v>5160</v>
      </c>
      <c r="T48" t="s">
        <v>186</v>
      </c>
      <c r="U48" t="s">
        <v>8724</v>
      </c>
      <c r="V48" t="s">
        <v>205</v>
      </c>
      <c r="W48" t="s">
        <v>8725</v>
      </c>
      <c r="X48" t="s">
        <v>151</v>
      </c>
      <c r="Y48" t="s">
        <v>8726</v>
      </c>
      <c r="Z48" t="s">
        <v>8727</v>
      </c>
      <c r="AA48">
        <v>45649</v>
      </c>
      <c r="AB48" t="s">
        <v>8728</v>
      </c>
      <c r="AC48" t="s">
        <v>532</v>
      </c>
      <c r="AD48">
        <v>21</v>
      </c>
      <c r="AE48" t="s">
        <v>533</v>
      </c>
    </row>
    <row r="49" spans="1:31">
      <c r="A49">
        <v>1048</v>
      </c>
      <c r="B49" t="s">
        <v>398</v>
      </c>
      <c r="C49" t="s">
        <v>164</v>
      </c>
      <c r="D49" t="s">
        <v>534</v>
      </c>
      <c r="E49" t="s">
        <v>166</v>
      </c>
      <c r="F49" t="s">
        <v>535</v>
      </c>
      <c r="G49" t="s">
        <v>167</v>
      </c>
      <c r="H49" t="s">
        <v>214</v>
      </c>
      <c r="I49" t="s">
        <v>536</v>
      </c>
      <c r="J49" t="s">
        <v>537</v>
      </c>
      <c r="K49" t="s">
        <v>538</v>
      </c>
      <c r="L49" t="s">
        <v>539</v>
      </c>
      <c r="M49" t="s">
        <v>5</v>
      </c>
      <c r="N49">
        <v>55750</v>
      </c>
      <c r="O49" t="s">
        <v>540</v>
      </c>
      <c r="P49">
        <v>47.587207252328596</v>
      </c>
      <c r="Q49">
        <v>-92.149961392871504</v>
      </c>
      <c r="R49">
        <v>34</v>
      </c>
      <c r="U49" t="s">
        <v>541</v>
      </c>
      <c r="V49" t="s">
        <v>542</v>
      </c>
      <c r="W49" t="s">
        <v>543</v>
      </c>
      <c r="X49" t="s">
        <v>544</v>
      </c>
      <c r="Y49" t="s">
        <v>545</v>
      </c>
      <c r="Z49" t="s">
        <v>174</v>
      </c>
      <c r="AA49">
        <v>45095</v>
      </c>
      <c r="AB49" t="s">
        <v>546</v>
      </c>
      <c r="AC49" t="s">
        <v>547</v>
      </c>
      <c r="AD49">
        <v>21</v>
      </c>
    </row>
    <row r="50" spans="1:31">
      <c r="A50">
        <v>1049</v>
      </c>
      <c r="B50" t="s">
        <v>163</v>
      </c>
      <c r="C50" t="s">
        <v>164</v>
      </c>
      <c r="D50" t="s">
        <v>548</v>
      </c>
      <c r="E50" t="s">
        <v>166</v>
      </c>
      <c r="F50" t="s">
        <v>549</v>
      </c>
      <c r="G50" t="s">
        <v>167</v>
      </c>
      <c r="H50" t="s">
        <v>180</v>
      </c>
      <c r="I50" t="s">
        <v>550</v>
      </c>
      <c r="J50" t="s">
        <v>551</v>
      </c>
      <c r="K50" t="s">
        <v>552</v>
      </c>
      <c r="L50" t="s">
        <v>151</v>
      </c>
      <c r="M50" t="s">
        <v>6</v>
      </c>
      <c r="N50" t="s">
        <v>553</v>
      </c>
      <c r="O50" t="s">
        <v>554</v>
      </c>
      <c r="P50">
        <v>47.225568000000003</v>
      </c>
      <c r="Q50">
        <v>-77.786006999999998</v>
      </c>
      <c r="R50">
        <v>22</v>
      </c>
      <c r="S50">
        <v>39304.610733182162</v>
      </c>
      <c r="T50" t="s">
        <v>294</v>
      </c>
      <c r="U50" t="s">
        <v>555</v>
      </c>
      <c r="V50" t="s">
        <v>550</v>
      </c>
      <c r="W50" t="s">
        <v>552</v>
      </c>
      <c r="X50" t="s">
        <v>151</v>
      </c>
      <c r="Y50" t="s">
        <v>6</v>
      </c>
      <c r="Z50" t="s">
        <v>174</v>
      </c>
      <c r="AA50">
        <v>45095</v>
      </c>
      <c r="AB50" t="s">
        <v>556</v>
      </c>
      <c r="AC50" t="s">
        <v>557</v>
      </c>
      <c r="AD50">
        <v>20</v>
      </c>
      <c r="AE50" t="s">
        <v>558</v>
      </c>
    </row>
    <row r="51" spans="1:31">
      <c r="A51">
        <v>1050</v>
      </c>
      <c r="B51" t="s">
        <v>163</v>
      </c>
      <c r="C51" t="s">
        <v>164</v>
      </c>
      <c r="D51" t="s">
        <v>559</v>
      </c>
      <c r="E51" t="s">
        <v>166</v>
      </c>
      <c r="F51" t="s">
        <v>560</v>
      </c>
      <c r="G51" t="s">
        <v>167</v>
      </c>
      <c r="H51" t="s">
        <v>180</v>
      </c>
      <c r="I51" t="s">
        <v>561</v>
      </c>
      <c r="K51" t="s">
        <v>226</v>
      </c>
      <c r="L51" t="s">
        <v>184</v>
      </c>
      <c r="M51" t="s">
        <v>5</v>
      </c>
      <c r="N51">
        <v>89047</v>
      </c>
      <c r="P51">
        <v>37.743499999999997</v>
      </c>
      <c r="Q51">
        <v>-117.5909</v>
      </c>
      <c r="R51">
        <v>300</v>
      </c>
      <c r="U51" t="s">
        <v>559</v>
      </c>
      <c r="V51" t="s">
        <v>561</v>
      </c>
      <c r="W51" t="s">
        <v>229</v>
      </c>
      <c r="X51" t="s">
        <v>230</v>
      </c>
      <c r="Y51" t="s">
        <v>6</v>
      </c>
      <c r="Z51" t="s">
        <v>318</v>
      </c>
      <c r="AA51">
        <v>45412</v>
      </c>
      <c r="AB51" t="s">
        <v>562</v>
      </c>
      <c r="AC51" t="s">
        <v>563</v>
      </c>
      <c r="AD51">
        <v>21</v>
      </c>
      <c r="AE51" t="s">
        <v>564</v>
      </c>
    </row>
    <row r="52" spans="1:31">
      <c r="A52">
        <v>1051</v>
      </c>
      <c r="B52" t="s">
        <v>201</v>
      </c>
      <c r="C52" t="s">
        <v>164</v>
      </c>
      <c r="D52" t="s">
        <v>8239</v>
      </c>
      <c r="E52" t="s">
        <v>166</v>
      </c>
      <c r="F52" t="s">
        <v>8240</v>
      </c>
      <c r="G52" t="s">
        <v>8554</v>
      </c>
      <c r="H52" t="s">
        <v>1047</v>
      </c>
      <c r="I52" t="s">
        <v>8241</v>
      </c>
      <c r="K52" t="s">
        <v>8242</v>
      </c>
      <c r="L52" t="s">
        <v>184</v>
      </c>
      <c r="M52" t="s">
        <v>6</v>
      </c>
      <c r="N52" t="s">
        <v>8243</v>
      </c>
      <c r="P52">
        <v>66.835948000000002</v>
      </c>
      <c r="Q52">
        <v>-108.03086999999999</v>
      </c>
      <c r="R52">
        <v>5</v>
      </c>
      <c r="U52" t="s">
        <v>8239</v>
      </c>
      <c r="V52" t="s">
        <v>8241</v>
      </c>
      <c r="W52" t="s">
        <v>229</v>
      </c>
      <c r="X52" t="s">
        <v>230</v>
      </c>
      <c r="Y52" t="s">
        <v>6</v>
      </c>
      <c r="Z52" t="s">
        <v>8245</v>
      </c>
      <c r="AA52">
        <v>45551</v>
      </c>
      <c r="AB52" t="s">
        <v>8244</v>
      </c>
      <c r="AC52" t="s">
        <v>8246</v>
      </c>
      <c r="AD52">
        <v>22</v>
      </c>
      <c r="AE52" t="s">
        <v>8247</v>
      </c>
    </row>
    <row r="53" spans="1:31">
      <c r="A53">
        <v>1052</v>
      </c>
      <c r="B53" t="s">
        <v>398</v>
      </c>
      <c r="C53" t="s">
        <v>164</v>
      </c>
      <c r="D53" t="s">
        <v>565</v>
      </c>
      <c r="E53" t="s">
        <v>166</v>
      </c>
      <c r="F53" t="s">
        <v>576</v>
      </c>
      <c r="G53" t="s">
        <v>352</v>
      </c>
      <c r="H53" t="s">
        <v>353</v>
      </c>
      <c r="I53" t="s">
        <v>568</v>
      </c>
      <c r="L53" t="s">
        <v>217</v>
      </c>
      <c r="M53" t="s">
        <v>6</v>
      </c>
      <c r="N53" t="s">
        <v>577</v>
      </c>
      <c r="P53">
        <v>46.225539987667197</v>
      </c>
      <c r="Q53">
        <v>-78.060393388531295</v>
      </c>
      <c r="S53">
        <v>40000</v>
      </c>
      <c r="T53" t="s">
        <v>578</v>
      </c>
      <c r="U53" t="s">
        <v>570</v>
      </c>
      <c r="V53" t="s">
        <v>568</v>
      </c>
      <c r="W53" t="s">
        <v>571</v>
      </c>
      <c r="X53" t="s">
        <v>217</v>
      </c>
      <c r="Y53" t="s">
        <v>6</v>
      </c>
      <c r="Z53" t="s">
        <v>174</v>
      </c>
      <c r="AA53">
        <v>45092</v>
      </c>
      <c r="AB53" t="s">
        <v>579</v>
      </c>
      <c r="AC53" t="s">
        <v>574</v>
      </c>
      <c r="AD53">
        <v>22</v>
      </c>
      <c r="AE53" t="s">
        <v>580</v>
      </c>
    </row>
    <row r="54" spans="1:31">
      <c r="A54">
        <v>1053</v>
      </c>
      <c r="B54" t="s">
        <v>176</v>
      </c>
      <c r="C54" t="s">
        <v>164</v>
      </c>
      <c r="D54" t="s">
        <v>565</v>
      </c>
      <c r="E54" t="s">
        <v>166</v>
      </c>
      <c r="F54" t="s">
        <v>581</v>
      </c>
      <c r="G54" t="s">
        <v>352</v>
      </c>
      <c r="H54" t="s">
        <v>353</v>
      </c>
      <c r="I54" t="s">
        <v>568</v>
      </c>
      <c r="J54" t="s">
        <v>582</v>
      </c>
      <c r="K54" t="s">
        <v>583</v>
      </c>
      <c r="L54" t="s">
        <v>151</v>
      </c>
      <c r="M54" t="s">
        <v>6</v>
      </c>
      <c r="N54" t="s">
        <v>584</v>
      </c>
      <c r="O54" t="s">
        <v>585</v>
      </c>
      <c r="P54">
        <v>46.372127610125702</v>
      </c>
      <c r="Q54">
        <v>-75.528950488591803</v>
      </c>
      <c r="S54">
        <v>15000</v>
      </c>
      <c r="T54" t="s">
        <v>578</v>
      </c>
      <c r="U54" t="s">
        <v>570</v>
      </c>
      <c r="V54" t="s">
        <v>568</v>
      </c>
      <c r="W54" t="s">
        <v>571</v>
      </c>
      <c r="X54" t="s">
        <v>217</v>
      </c>
      <c r="Y54" t="s">
        <v>6</v>
      </c>
      <c r="Z54" t="s">
        <v>174</v>
      </c>
      <c r="AA54">
        <v>45092</v>
      </c>
      <c r="AB54" t="s">
        <v>579</v>
      </c>
      <c r="AC54" t="s">
        <v>574</v>
      </c>
      <c r="AD54">
        <v>22</v>
      </c>
      <c r="AE54" t="s">
        <v>586</v>
      </c>
    </row>
    <row r="55" spans="1:31">
      <c r="A55">
        <v>1054</v>
      </c>
      <c r="B55" t="s">
        <v>201</v>
      </c>
      <c r="C55" t="s">
        <v>164</v>
      </c>
      <c r="D55" t="s">
        <v>565</v>
      </c>
      <c r="E55" t="s">
        <v>166</v>
      </c>
      <c r="F55" t="s">
        <v>566</v>
      </c>
      <c r="G55" t="s">
        <v>167</v>
      </c>
      <c r="H55" t="s">
        <v>567</v>
      </c>
      <c r="I55" t="s">
        <v>568</v>
      </c>
      <c r="L55" t="s">
        <v>569</v>
      </c>
      <c r="M55" t="s">
        <v>6</v>
      </c>
      <c r="P55">
        <v>56.352809000000001</v>
      </c>
      <c r="Q55">
        <v>-62.093719999999998</v>
      </c>
      <c r="U55" t="s">
        <v>570</v>
      </c>
      <c r="V55" t="s">
        <v>568</v>
      </c>
      <c r="W55" t="s">
        <v>571</v>
      </c>
      <c r="X55" t="s">
        <v>217</v>
      </c>
      <c r="Y55" t="s">
        <v>6</v>
      </c>
      <c r="Z55" t="s">
        <v>572</v>
      </c>
      <c r="AA55">
        <v>45113</v>
      </c>
      <c r="AB55" t="s">
        <v>573</v>
      </c>
      <c r="AC55" t="s">
        <v>574</v>
      </c>
      <c r="AD55">
        <v>22</v>
      </c>
      <c r="AE55" t="s">
        <v>575</v>
      </c>
    </row>
    <row r="56" spans="1:31">
      <c r="A56">
        <v>1055</v>
      </c>
      <c r="B56" t="s">
        <v>398</v>
      </c>
      <c r="C56" t="s">
        <v>164</v>
      </c>
      <c r="D56" t="s">
        <v>587</v>
      </c>
      <c r="E56" t="s">
        <v>166</v>
      </c>
      <c r="F56" t="s">
        <v>588</v>
      </c>
      <c r="G56" t="s">
        <v>352</v>
      </c>
      <c r="H56" t="s">
        <v>589</v>
      </c>
      <c r="I56" t="s">
        <v>590</v>
      </c>
      <c r="J56" t="s">
        <v>591</v>
      </c>
      <c r="K56" t="s">
        <v>592</v>
      </c>
      <c r="L56" t="s">
        <v>151</v>
      </c>
      <c r="M56" t="s">
        <v>6</v>
      </c>
      <c r="N56" t="s">
        <v>593</v>
      </c>
      <c r="O56" t="s">
        <v>594</v>
      </c>
      <c r="P56">
        <v>46.63</v>
      </c>
      <c r="Q56">
        <v>-73.959999999999994</v>
      </c>
      <c r="R56">
        <v>50</v>
      </c>
      <c r="S56">
        <v>100000</v>
      </c>
      <c r="T56" t="s">
        <v>357</v>
      </c>
      <c r="U56" t="s">
        <v>587</v>
      </c>
      <c r="V56" t="s">
        <v>595</v>
      </c>
      <c r="W56" t="s">
        <v>259</v>
      </c>
      <c r="X56" t="s">
        <v>151</v>
      </c>
      <c r="Y56" t="s">
        <v>6</v>
      </c>
      <c r="Z56" t="s">
        <v>174</v>
      </c>
      <c r="AA56">
        <v>44422</v>
      </c>
      <c r="AB56" t="s">
        <v>596</v>
      </c>
      <c r="AC56" t="s">
        <v>597</v>
      </c>
      <c r="AD56">
        <v>20</v>
      </c>
      <c r="AE56" t="s">
        <v>598</v>
      </c>
    </row>
    <row r="57" spans="1:31">
      <c r="A57">
        <v>1056</v>
      </c>
      <c r="B57" t="s">
        <v>201</v>
      </c>
      <c r="C57" t="s">
        <v>164</v>
      </c>
      <c r="D57" t="s">
        <v>599</v>
      </c>
      <c r="E57" t="s">
        <v>166</v>
      </c>
      <c r="F57" t="s">
        <v>600</v>
      </c>
      <c r="G57" t="s">
        <v>167</v>
      </c>
      <c r="H57" t="s">
        <v>204</v>
      </c>
      <c r="I57" t="s">
        <v>601</v>
      </c>
      <c r="J57" t="s">
        <v>602</v>
      </c>
      <c r="K57" t="s">
        <v>603</v>
      </c>
      <c r="L57" t="s">
        <v>151</v>
      </c>
      <c r="M57" t="s">
        <v>6</v>
      </c>
      <c r="O57" t="s">
        <v>604</v>
      </c>
      <c r="P57">
        <v>53.520499999999998</v>
      </c>
      <c r="Q57">
        <v>-73.939300000000003</v>
      </c>
      <c r="R57">
        <v>30</v>
      </c>
      <c r="U57" t="s">
        <v>599</v>
      </c>
      <c r="V57" t="s">
        <v>605</v>
      </c>
      <c r="W57" t="s">
        <v>229</v>
      </c>
      <c r="X57" t="s">
        <v>230</v>
      </c>
      <c r="Y57" t="s">
        <v>6</v>
      </c>
      <c r="Z57" t="s">
        <v>174</v>
      </c>
      <c r="AA57">
        <v>45305</v>
      </c>
      <c r="AC57" t="s">
        <v>606</v>
      </c>
      <c r="AD57">
        <v>22</v>
      </c>
    </row>
    <row r="58" spans="1:31">
      <c r="A58">
        <v>1057</v>
      </c>
      <c r="B58" t="s">
        <v>176</v>
      </c>
      <c r="C58" t="s">
        <v>164</v>
      </c>
      <c r="D58" t="s">
        <v>8752</v>
      </c>
      <c r="E58" t="s">
        <v>166</v>
      </c>
      <c r="F58" t="s">
        <v>8755</v>
      </c>
      <c r="G58" t="s">
        <v>167</v>
      </c>
      <c r="H58" t="s">
        <v>8753</v>
      </c>
      <c r="I58" t="s">
        <v>8760</v>
      </c>
      <c r="J58" t="s">
        <v>8757</v>
      </c>
      <c r="K58" t="s">
        <v>8756</v>
      </c>
      <c r="L58" t="s">
        <v>172</v>
      </c>
      <c r="M58" t="s">
        <v>5</v>
      </c>
      <c r="N58">
        <v>93516</v>
      </c>
      <c r="O58" t="s">
        <v>8758</v>
      </c>
      <c r="P58">
        <v>35.166478769291601</v>
      </c>
      <c r="Q58">
        <v>-117.67930043003101</v>
      </c>
      <c r="R58">
        <v>1000</v>
      </c>
      <c r="S58">
        <v>10000</v>
      </c>
      <c r="T58" t="s">
        <v>186</v>
      </c>
      <c r="U58" t="s">
        <v>8752</v>
      </c>
      <c r="V58" t="s">
        <v>8754</v>
      </c>
      <c r="W58" t="s">
        <v>284</v>
      </c>
      <c r="X58" t="s">
        <v>1411</v>
      </c>
      <c r="Y58" t="s">
        <v>317</v>
      </c>
      <c r="Z58" t="s">
        <v>8245</v>
      </c>
      <c r="AA58">
        <v>45649</v>
      </c>
      <c r="AB58" t="s">
        <v>8759</v>
      </c>
      <c r="AC58" t="s">
        <v>8761</v>
      </c>
      <c r="AD58">
        <v>18</v>
      </c>
    </row>
    <row r="59" spans="1:31">
      <c r="A59">
        <v>1058</v>
      </c>
      <c r="B59" t="s">
        <v>201</v>
      </c>
      <c r="C59" t="s">
        <v>164</v>
      </c>
      <c r="D59" t="s">
        <v>607</v>
      </c>
      <c r="E59" t="s">
        <v>166</v>
      </c>
      <c r="F59" t="s">
        <v>608</v>
      </c>
      <c r="G59" t="s">
        <v>167</v>
      </c>
      <c r="H59" t="s">
        <v>102</v>
      </c>
      <c r="I59" t="s">
        <v>609</v>
      </c>
      <c r="J59" t="s">
        <v>610</v>
      </c>
      <c r="K59" t="s">
        <v>611</v>
      </c>
      <c r="L59" t="s">
        <v>151</v>
      </c>
      <c r="M59" t="s">
        <v>6</v>
      </c>
      <c r="O59" t="s">
        <v>612</v>
      </c>
      <c r="P59">
        <v>48.327012417476297</v>
      </c>
      <c r="Q59">
        <v>-78.135632944176706</v>
      </c>
      <c r="R59" t="s">
        <v>9076</v>
      </c>
      <c r="S59">
        <v>3181</v>
      </c>
      <c r="T59" t="s">
        <v>186</v>
      </c>
      <c r="U59" t="s">
        <v>613</v>
      </c>
      <c r="V59" t="s">
        <v>614</v>
      </c>
      <c r="W59" t="s">
        <v>615</v>
      </c>
      <c r="X59" t="s">
        <v>616</v>
      </c>
      <c r="Y59" t="s">
        <v>251</v>
      </c>
      <c r="Z59" t="s">
        <v>174</v>
      </c>
      <c r="AA59">
        <v>44422</v>
      </c>
      <c r="AB59" t="s">
        <v>617</v>
      </c>
      <c r="AC59" t="s">
        <v>618</v>
      </c>
      <c r="AD59">
        <v>28</v>
      </c>
      <c r="AE59" t="s">
        <v>619</v>
      </c>
    </row>
    <row r="60" spans="1:31">
      <c r="A60">
        <v>1059</v>
      </c>
      <c r="B60" t="s">
        <v>201</v>
      </c>
      <c r="C60" t="s">
        <v>164</v>
      </c>
      <c r="D60" t="s">
        <v>620</v>
      </c>
      <c r="E60" t="s">
        <v>166</v>
      </c>
      <c r="F60" t="s">
        <v>637</v>
      </c>
      <c r="G60" t="s">
        <v>167</v>
      </c>
      <c r="H60" t="s">
        <v>180</v>
      </c>
      <c r="I60" t="s">
        <v>638</v>
      </c>
      <c r="J60" t="s">
        <v>639</v>
      </c>
      <c r="K60" t="s">
        <v>640</v>
      </c>
      <c r="L60" t="s">
        <v>151</v>
      </c>
      <c r="M60" t="s">
        <v>6</v>
      </c>
      <c r="O60" t="s">
        <v>612</v>
      </c>
      <c r="P60">
        <v>47.685977731046201</v>
      </c>
      <c r="Q60">
        <v>-78.648664746471894</v>
      </c>
      <c r="U60" t="s">
        <v>613</v>
      </c>
      <c r="V60" t="s">
        <v>614</v>
      </c>
      <c r="W60" t="s">
        <v>615</v>
      </c>
      <c r="X60" t="s">
        <v>616</v>
      </c>
      <c r="Y60" t="s">
        <v>251</v>
      </c>
      <c r="Z60" t="s">
        <v>174</v>
      </c>
      <c r="AA60">
        <v>44422</v>
      </c>
      <c r="AB60" t="s">
        <v>641</v>
      </c>
      <c r="AC60" t="s">
        <v>625</v>
      </c>
      <c r="AD60">
        <v>22</v>
      </c>
      <c r="AE60" t="s">
        <v>642</v>
      </c>
    </row>
    <row r="61" spans="1:31">
      <c r="A61">
        <v>1060</v>
      </c>
      <c r="B61" t="s">
        <v>201</v>
      </c>
      <c r="C61" t="s">
        <v>164</v>
      </c>
      <c r="D61" t="s">
        <v>620</v>
      </c>
      <c r="E61" t="s">
        <v>166</v>
      </c>
      <c r="F61" t="s">
        <v>630</v>
      </c>
      <c r="G61" t="s">
        <v>167</v>
      </c>
      <c r="H61" t="s">
        <v>204</v>
      </c>
      <c r="I61" t="s">
        <v>631</v>
      </c>
      <c r="J61" t="s">
        <v>632</v>
      </c>
      <c r="K61" t="s">
        <v>633</v>
      </c>
      <c r="L61" t="s">
        <v>151</v>
      </c>
      <c r="M61" t="s">
        <v>6</v>
      </c>
      <c r="N61" t="s">
        <v>634</v>
      </c>
      <c r="O61" t="s">
        <v>624</v>
      </c>
      <c r="P61">
        <v>48.591560114431601</v>
      </c>
      <c r="Q61">
        <v>-77.882121308775794</v>
      </c>
      <c r="R61" t="s">
        <v>9077</v>
      </c>
      <c r="S61">
        <v>4324</v>
      </c>
      <c r="T61" t="s">
        <v>186</v>
      </c>
      <c r="U61" t="s">
        <v>613</v>
      </c>
      <c r="V61" t="s">
        <v>614</v>
      </c>
      <c r="W61" t="s">
        <v>615</v>
      </c>
      <c r="X61" t="s">
        <v>616</v>
      </c>
      <c r="Y61" t="s">
        <v>251</v>
      </c>
      <c r="Z61" t="s">
        <v>174</v>
      </c>
      <c r="AA61">
        <v>44890</v>
      </c>
      <c r="AB61" t="s">
        <v>635</v>
      </c>
      <c r="AC61" t="s">
        <v>625</v>
      </c>
      <c r="AD61">
        <v>22</v>
      </c>
      <c r="AE61" t="s">
        <v>636</v>
      </c>
    </row>
    <row r="62" spans="1:31">
      <c r="A62">
        <v>1061</v>
      </c>
      <c r="B62" t="s">
        <v>201</v>
      </c>
      <c r="C62" t="s">
        <v>164</v>
      </c>
      <c r="D62" t="s">
        <v>620</v>
      </c>
      <c r="E62" t="s">
        <v>166</v>
      </c>
      <c r="F62" t="s">
        <v>621</v>
      </c>
      <c r="G62" t="s">
        <v>167</v>
      </c>
      <c r="H62" t="s">
        <v>102</v>
      </c>
      <c r="I62" t="s">
        <v>622</v>
      </c>
      <c r="J62" t="s">
        <v>623</v>
      </c>
      <c r="K62" t="s">
        <v>602</v>
      </c>
      <c r="L62" t="s">
        <v>151</v>
      </c>
      <c r="M62" t="s">
        <v>6</v>
      </c>
      <c r="O62" t="s">
        <v>624</v>
      </c>
      <c r="P62">
        <v>50.424276999999996</v>
      </c>
      <c r="Q62">
        <v>-74.717904000000004</v>
      </c>
      <c r="U62" t="s">
        <v>613</v>
      </c>
      <c r="V62" t="s">
        <v>614</v>
      </c>
      <c r="W62" t="s">
        <v>615</v>
      </c>
      <c r="X62" t="s">
        <v>616</v>
      </c>
      <c r="Y62" t="s">
        <v>251</v>
      </c>
      <c r="Z62" t="s">
        <v>572</v>
      </c>
      <c r="AA62">
        <v>45114</v>
      </c>
      <c r="AB62" t="s">
        <v>622</v>
      </c>
      <c r="AC62" t="s">
        <v>625</v>
      </c>
      <c r="AD62">
        <v>22</v>
      </c>
      <c r="AE62" t="s">
        <v>626</v>
      </c>
    </row>
    <row r="63" spans="1:31">
      <c r="A63">
        <v>1062</v>
      </c>
      <c r="B63" t="s">
        <v>201</v>
      </c>
      <c r="C63" t="s">
        <v>164</v>
      </c>
      <c r="D63" t="s">
        <v>620</v>
      </c>
      <c r="E63" t="s">
        <v>166</v>
      </c>
      <c r="F63" t="s">
        <v>627</v>
      </c>
      <c r="G63" t="s">
        <v>167</v>
      </c>
      <c r="H63" t="s">
        <v>102</v>
      </c>
      <c r="I63" t="s">
        <v>628</v>
      </c>
      <c r="J63" t="s">
        <v>623</v>
      </c>
      <c r="K63" t="s">
        <v>602</v>
      </c>
      <c r="L63" t="s">
        <v>151</v>
      </c>
      <c r="M63" t="s">
        <v>6</v>
      </c>
      <c r="O63" t="s">
        <v>624</v>
      </c>
      <c r="P63">
        <v>50.424276999999996</v>
      </c>
      <c r="Q63">
        <v>-74.717904000000004</v>
      </c>
      <c r="U63" t="s">
        <v>613</v>
      </c>
      <c r="V63" t="s">
        <v>614</v>
      </c>
      <c r="W63" t="s">
        <v>615</v>
      </c>
      <c r="X63" t="s">
        <v>616</v>
      </c>
      <c r="Y63" t="s">
        <v>251</v>
      </c>
      <c r="Z63" t="s">
        <v>572</v>
      </c>
      <c r="AA63">
        <v>45114</v>
      </c>
      <c r="AB63" t="s">
        <v>628</v>
      </c>
      <c r="AC63" t="s">
        <v>625</v>
      </c>
      <c r="AD63">
        <v>22</v>
      </c>
      <c r="AE63" t="s">
        <v>629</v>
      </c>
    </row>
    <row r="64" spans="1:31">
      <c r="A64">
        <v>1063</v>
      </c>
      <c r="B64" t="s">
        <v>163</v>
      </c>
      <c r="C64" t="s">
        <v>164</v>
      </c>
      <c r="D64" t="s">
        <v>643</v>
      </c>
      <c r="E64" t="s">
        <v>166</v>
      </c>
      <c r="F64" t="s">
        <v>658</v>
      </c>
      <c r="G64" t="s">
        <v>167</v>
      </c>
      <c r="H64" t="s">
        <v>168</v>
      </c>
      <c r="I64" t="s">
        <v>650</v>
      </c>
      <c r="J64" t="s">
        <v>659</v>
      </c>
      <c r="K64" t="s">
        <v>647</v>
      </c>
      <c r="L64" t="s">
        <v>648</v>
      </c>
      <c r="M64" t="s">
        <v>6</v>
      </c>
      <c r="N64" t="s">
        <v>660</v>
      </c>
      <c r="O64" t="s">
        <v>661</v>
      </c>
      <c r="P64">
        <v>53.76</v>
      </c>
      <c r="Q64">
        <v>-99</v>
      </c>
      <c r="R64">
        <v>10</v>
      </c>
      <c r="S64">
        <v>9600</v>
      </c>
      <c r="T64" t="s">
        <v>186</v>
      </c>
      <c r="U64" t="s">
        <v>643</v>
      </c>
      <c r="V64" t="s">
        <v>650</v>
      </c>
      <c r="W64" t="s">
        <v>651</v>
      </c>
      <c r="X64" t="s">
        <v>648</v>
      </c>
      <c r="Y64" t="s">
        <v>241</v>
      </c>
      <c r="Z64" t="s">
        <v>662</v>
      </c>
      <c r="AA64">
        <v>44774</v>
      </c>
      <c r="AB64" t="s">
        <v>663</v>
      </c>
      <c r="AC64" t="s">
        <v>652</v>
      </c>
      <c r="AD64">
        <v>15</v>
      </c>
      <c r="AE64" t="s">
        <v>664</v>
      </c>
    </row>
    <row r="65" spans="1:35">
      <c r="A65">
        <v>1064</v>
      </c>
      <c r="B65" t="s">
        <v>163</v>
      </c>
      <c r="C65" t="s">
        <v>164</v>
      </c>
      <c r="D65" t="s">
        <v>643</v>
      </c>
      <c r="E65" t="s">
        <v>166</v>
      </c>
      <c r="F65" t="s">
        <v>644</v>
      </c>
      <c r="G65" t="s">
        <v>167</v>
      </c>
      <c r="H65" t="s">
        <v>102</v>
      </c>
      <c r="I65" t="s">
        <v>645</v>
      </c>
      <c r="J65" t="s">
        <v>646</v>
      </c>
      <c r="K65" t="s">
        <v>647</v>
      </c>
      <c r="L65" t="s">
        <v>648</v>
      </c>
      <c r="M65" t="s">
        <v>6</v>
      </c>
      <c r="O65" t="s">
        <v>649</v>
      </c>
      <c r="P65">
        <v>53.76</v>
      </c>
      <c r="Q65">
        <v>-99</v>
      </c>
      <c r="R65">
        <v>10</v>
      </c>
      <c r="U65" t="s">
        <v>643</v>
      </c>
      <c r="V65" t="s">
        <v>650</v>
      </c>
      <c r="W65" t="s">
        <v>651</v>
      </c>
      <c r="X65" t="s">
        <v>648</v>
      </c>
      <c r="Y65" t="s">
        <v>241</v>
      </c>
      <c r="Z65" t="s">
        <v>572</v>
      </c>
      <c r="AA65">
        <v>45114</v>
      </c>
      <c r="AB65" t="s">
        <v>645</v>
      </c>
      <c r="AC65" t="s">
        <v>652</v>
      </c>
      <c r="AD65">
        <v>15</v>
      </c>
      <c r="AE65" t="s">
        <v>653</v>
      </c>
    </row>
    <row r="66" spans="1:35">
      <c r="A66">
        <v>1065</v>
      </c>
      <c r="B66" t="s">
        <v>163</v>
      </c>
      <c r="C66" t="s">
        <v>164</v>
      </c>
      <c r="D66" t="s">
        <v>643</v>
      </c>
      <c r="E66" t="s">
        <v>166</v>
      </c>
      <c r="F66" t="s">
        <v>654</v>
      </c>
      <c r="G66" t="s">
        <v>167</v>
      </c>
      <c r="H66" t="s">
        <v>102</v>
      </c>
      <c r="I66" t="s">
        <v>655</v>
      </c>
      <c r="J66" t="s">
        <v>646</v>
      </c>
      <c r="K66" t="s">
        <v>647</v>
      </c>
      <c r="L66" t="s">
        <v>648</v>
      </c>
      <c r="M66" t="s">
        <v>6</v>
      </c>
      <c r="O66" t="s">
        <v>656</v>
      </c>
      <c r="P66">
        <v>54.872010000000003</v>
      </c>
      <c r="Q66">
        <v>-90.149548999999993</v>
      </c>
      <c r="R66">
        <v>10</v>
      </c>
      <c r="U66" t="s">
        <v>643</v>
      </c>
      <c r="V66" t="s">
        <v>650</v>
      </c>
      <c r="W66" t="s">
        <v>651</v>
      </c>
      <c r="X66" t="s">
        <v>648</v>
      </c>
      <c r="Y66" t="s">
        <v>241</v>
      </c>
      <c r="Z66" t="s">
        <v>572</v>
      </c>
      <c r="AA66">
        <v>45114</v>
      </c>
      <c r="AB66" t="s">
        <v>655</v>
      </c>
      <c r="AC66" t="s">
        <v>652</v>
      </c>
      <c r="AD66">
        <v>15</v>
      </c>
      <c r="AE66" t="s">
        <v>657</v>
      </c>
    </row>
    <row r="67" spans="1:35">
      <c r="A67">
        <v>1066</v>
      </c>
      <c r="B67" t="s">
        <v>176</v>
      </c>
      <c r="C67" t="s">
        <v>164</v>
      </c>
      <c r="D67" t="s">
        <v>6602</v>
      </c>
      <c r="E67" t="s">
        <v>178</v>
      </c>
      <c r="F67" t="s">
        <v>6603</v>
      </c>
      <c r="G67" t="s">
        <v>352</v>
      </c>
      <c r="H67" t="s">
        <v>6604</v>
      </c>
      <c r="I67" t="s">
        <v>6605</v>
      </c>
      <c r="K67" t="s">
        <v>735</v>
      </c>
      <c r="L67" t="s">
        <v>736</v>
      </c>
      <c r="M67" t="s">
        <v>5</v>
      </c>
      <c r="N67">
        <v>35151</v>
      </c>
      <c r="P67">
        <v>32.957258000000003</v>
      </c>
      <c r="Q67">
        <v>-86.173889000000003</v>
      </c>
      <c r="R67">
        <v>50</v>
      </c>
      <c r="U67" t="s">
        <v>6602</v>
      </c>
      <c r="V67" t="s">
        <v>6606</v>
      </c>
      <c r="W67" t="s">
        <v>229</v>
      </c>
      <c r="X67" t="s">
        <v>6607</v>
      </c>
      <c r="Y67" t="s">
        <v>6</v>
      </c>
      <c r="Z67" t="s">
        <v>6608</v>
      </c>
      <c r="AA67">
        <v>45475</v>
      </c>
      <c r="AB67" t="s">
        <v>6609</v>
      </c>
      <c r="AC67" t="s">
        <v>6610</v>
      </c>
      <c r="AD67">
        <v>25</v>
      </c>
      <c r="AE67" t="s">
        <v>6611</v>
      </c>
    </row>
    <row r="68" spans="1:35">
      <c r="A68">
        <v>1067</v>
      </c>
      <c r="B68" t="s">
        <v>176</v>
      </c>
      <c r="C68" t="s">
        <v>164</v>
      </c>
      <c r="D68" t="s">
        <v>8188</v>
      </c>
      <c r="E68" t="s">
        <v>178</v>
      </c>
      <c r="F68" t="s">
        <v>8188</v>
      </c>
      <c r="G68" t="s">
        <v>8554</v>
      </c>
      <c r="H68" t="s">
        <v>6622</v>
      </c>
      <c r="I68" t="s">
        <v>6623</v>
      </c>
      <c r="J68" t="s">
        <v>6624</v>
      </c>
      <c r="K68" t="s">
        <v>1639</v>
      </c>
      <c r="L68" t="s">
        <v>1089</v>
      </c>
      <c r="M68" t="s">
        <v>5</v>
      </c>
      <c r="N68">
        <v>85718</v>
      </c>
      <c r="O68" t="s">
        <v>6625</v>
      </c>
      <c r="P68">
        <v>32.286360000000002</v>
      </c>
      <c r="Q68">
        <v>-110.944512</v>
      </c>
      <c r="R68">
        <v>100</v>
      </c>
      <c r="U68" t="s">
        <v>8188</v>
      </c>
      <c r="V68" t="s">
        <v>6627</v>
      </c>
      <c r="W68" t="s">
        <v>6628</v>
      </c>
      <c r="Y68" t="s">
        <v>251</v>
      </c>
      <c r="Z68" t="s">
        <v>8166</v>
      </c>
      <c r="AA68">
        <v>45545</v>
      </c>
      <c r="AB68" t="s">
        <v>6627</v>
      </c>
      <c r="AC68" t="s">
        <v>8552</v>
      </c>
      <c r="AD68">
        <v>27</v>
      </c>
      <c r="AI68" t="s">
        <v>8347</v>
      </c>
    </row>
    <row r="69" spans="1:35">
      <c r="A69">
        <v>1068</v>
      </c>
      <c r="B69" t="s">
        <v>163</v>
      </c>
      <c r="C69" t="s">
        <v>164</v>
      </c>
      <c r="D69" t="s">
        <v>8630</v>
      </c>
      <c r="E69" t="s">
        <v>166</v>
      </c>
      <c r="F69" t="s">
        <v>8634</v>
      </c>
      <c r="G69" t="s">
        <v>167</v>
      </c>
      <c r="H69" t="s">
        <v>8635</v>
      </c>
      <c r="I69" t="s">
        <v>8636</v>
      </c>
      <c r="J69" t="s">
        <v>8637</v>
      </c>
      <c r="K69" t="s">
        <v>8638</v>
      </c>
      <c r="L69" t="s">
        <v>739</v>
      </c>
      <c r="M69" t="s">
        <v>5</v>
      </c>
      <c r="N69">
        <v>80026</v>
      </c>
      <c r="O69" t="s">
        <v>8633</v>
      </c>
      <c r="P69">
        <v>39.980103743183598</v>
      </c>
      <c r="Q69">
        <v>-105.06823446181799</v>
      </c>
      <c r="R69">
        <v>100</v>
      </c>
      <c r="U69" t="s">
        <v>8630</v>
      </c>
      <c r="V69" t="s">
        <v>8636</v>
      </c>
      <c r="W69" t="s">
        <v>1038</v>
      </c>
      <c r="X69" t="s">
        <v>1035</v>
      </c>
      <c r="Y69" t="s">
        <v>5</v>
      </c>
      <c r="Z69" t="s">
        <v>8245</v>
      </c>
      <c r="AA69">
        <v>45584</v>
      </c>
      <c r="AB69" t="s">
        <v>319</v>
      </c>
      <c r="AC69" t="s">
        <v>8639</v>
      </c>
      <c r="AD69">
        <v>23</v>
      </c>
      <c r="AF69" t="s">
        <v>8631</v>
      </c>
      <c r="AG69" t="s">
        <v>8632</v>
      </c>
      <c r="AH69" t="s">
        <v>8633</v>
      </c>
      <c r="AI69" t="s">
        <v>8640</v>
      </c>
    </row>
    <row r="70" spans="1:35">
      <c r="A70">
        <v>1069</v>
      </c>
      <c r="B70" t="s">
        <v>163</v>
      </c>
      <c r="C70" t="s">
        <v>164</v>
      </c>
      <c r="D70" t="s">
        <v>8963</v>
      </c>
      <c r="E70" t="s">
        <v>166</v>
      </c>
      <c r="F70" t="s">
        <v>8964</v>
      </c>
      <c r="G70" t="s">
        <v>167</v>
      </c>
      <c r="H70" t="s">
        <v>8753</v>
      </c>
      <c r="I70" t="s">
        <v>8965</v>
      </c>
      <c r="K70" t="s">
        <v>8972</v>
      </c>
      <c r="L70" t="s">
        <v>184</v>
      </c>
      <c r="M70" t="s">
        <v>5</v>
      </c>
      <c r="N70">
        <v>89801</v>
      </c>
      <c r="O70" t="s">
        <v>8971</v>
      </c>
      <c r="P70">
        <v>40.832562312263001</v>
      </c>
      <c r="Q70">
        <v>-115.76183264021</v>
      </c>
      <c r="R70">
        <v>15</v>
      </c>
      <c r="U70" t="s">
        <v>8963</v>
      </c>
      <c r="V70" t="s">
        <v>8965</v>
      </c>
      <c r="W70" t="s">
        <v>8966</v>
      </c>
      <c r="X70" t="s">
        <v>230</v>
      </c>
      <c r="Y70" t="s">
        <v>6</v>
      </c>
      <c r="Z70" t="s">
        <v>8245</v>
      </c>
      <c r="AA70">
        <v>45689</v>
      </c>
      <c r="AB70" t="s">
        <v>8838</v>
      </c>
      <c r="AC70" t="s">
        <v>8970</v>
      </c>
      <c r="AD70">
        <v>13</v>
      </c>
      <c r="AF70" t="s">
        <v>8967</v>
      </c>
      <c r="AG70" t="s">
        <v>8968</v>
      </c>
      <c r="AH70" t="s">
        <v>8969</v>
      </c>
    </row>
    <row r="71" spans="1:35">
      <c r="A71">
        <v>1070</v>
      </c>
      <c r="B71" t="s">
        <v>201</v>
      </c>
      <c r="C71" t="s">
        <v>164</v>
      </c>
      <c r="D71" t="s">
        <v>8494</v>
      </c>
      <c r="E71" t="s">
        <v>166</v>
      </c>
      <c r="F71" t="s">
        <v>8495</v>
      </c>
      <c r="G71" t="s">
        <v>8555</v>
      </c>
      <c r="H71" t="s">
        <v>8496</v>
      </c>
      <c r="I71" t="s">
        <v>1222</v>
      </c>
      <c r="K71" t="s">
        <v>8497</v>
      </c>
      <c r="L71" t="s">
        <v>1208</v>
      </c>
      <c r="M71" t="s">
        <v>5</v>
      </c>
      <c r="P71">
        <v>33.360199999999999</v>
      </c>
      <c r="Q71">
        <v>-93.577399999999997</v>
      </c>
      <c r="R71" t="s">
        <v>9072</v>
      </c>
      <c r="V71" t="s">
        <v>1222</v>
      </c>
      <c r="Z71" t="s">
        <v>8166</v>
      </c>
      <c r="AA71">
        <v>45560</v>
      </c>
      <c r="AC71" t="s">
        <v>8553</v>
      </c>
      <c r="AD71">
        <v>29</v>
      </c>
    </row>
    <row r="72" spans="1:35">
      <c r="A72">
        <v>1071</v>
      </c>
      <c r="B72" t="s">
        <v>201</v>
      </c>
      <c r="C72" t="s">
        <v>164</v>
      </c>
      <c r="D72" t="s">
        <v>665</v>
      </c>
      <c r="E72" t="s">
        <v>166</v>
      </c>
      <c r="F72" t="s">
        <v>666</v>
      </c>
      <c r="G72" t="s">
        <v>167</v>
      </c>
      <c r="H72" t="s">
        <v>214</v>
      </c>
      <c r="I72" t="s">
        <v>667</v>
      </c>
      <c r="K72" t="s">
        <v>668</v>
      </c>
      <c r="L72" t="s">
        <v>669</v>
      </c>
      <c r="M72" t="s">
        <v>5</v>
      </c>
      <c r="P72">
        <v>47.393915125199101</v>
      </c>
      <c r="Q72">
        <v>-101.787751704907</v>
      </c>
      <c r="R72">
        <v>45</v>
      </c>
      <c r="S72">
        <v>75000</v>
      </c>
      <c r="T72" t="s">
        <v>670</v>
      </c>
      <c r="U72" t="s">
        <v>671</v>
      </c>
      <c r="V72" t="s">
        <v>667</v>
      </c>
      <c r="W72" t="s">
        <v>672</v>
      </c>
      <c r="X72" t="s">
        <v>673</v>
      </c>
      <c r="Y72" t="s">
        <v>674</v>
      </c>
      <c r="Z72" t="s">
        <v>174</v>
      </c>
      <c r="AA72">
        <v>44899</v>
      </c>
      <c r="AB72" t="s">
        <v>675</v>
      </c>
      <c r="AC72" t="s">
        <v>676</v>
      </c>
      <c r="AD72">
        <v>28</v>
      </c>
      <c r="AE72" t="s">
        <v>677</v>
      </c>
    </row>
    <row r="73" spans="1:35">
      <c r="A73">
        <v>1072</v>
      </c>
      <c r="B73" t="s">
        <v>201</v>
      </c>
      <c r="C73" t="s">
        <v>164</v>
      </c>
      <c r="D73" t="s">
        <v>8498</v>
      </c>
      <c r="E73" t="s">
        <v>166</v>
      </c>
      <c r="F73" t="s">
        <v>8498</v>
      </c>
      <c r="G73" t="s">
        <v>8555</v>
      </c>
      <c r="H73" t="s">
        <v>8496</v>
      </c>
      <c r="I73" t="s">
        <v>6665</v>
      </c>
      <c r="K73" t="s">
        <v>4047</v>
      </c>
      <c r="L73" t="s">
        <v>771</v>
      </c>
      <c r="M73" t="s">
        <v>5</v>
      </c>
      <c r="P73">
        <v>33.4251</v>
      </c>
      <c r="Q73">
        <v>-94.047700000000006</v>
      </c>
      <c r="R73">
        <v>8</v>
      </c>
      <c r="V73" t="s">
        <v>6665</v>
      </c>
      <c r="Z73" t="s">
        <v>8166</v>
      </c>
      <c r="AA73">
        <v>45560</v>
      </c>
      <c r="AC73" t="s">
        <v>8500</v>
      </c>
      <c r="AD73">
        <v>23</v>
      </c>
    </row>
    <row r="74" spans="1:35">
      <c r="A74">
        <v>1073</v>
      </c>
      <c r="B74" t="s">
        <v>201</v>
      </c>
      <c r="C74" t="s">
        <v>164</v>
      </c>
      <c r="D74" t="s">
        <v>678</v>
      </c>
      <c r="E74" t="s">
        <v>178</v>
      </c>
      <c r="F74" t="s">
        <v>679</v>
      </c>
      <c r="G74" t="s">
        <v>167</v>
      </c>
      <c r="H74" t="s">
        <v>235</v>
      </c>
      <c r="I74" t="s">
        <v>680</v>
      </c>
      <c r="J74" t="s">
        <v>681</v>
      </c>
      <c r="K74" t="s">
        <v>682</v>
      </c>
      <c r="L74" t="s">
        <v>682</v>
      </c>
      <c r="M74" t="s">
        <v>682</v>
      </c>
      <c r="N74" t="s">
        <v>682</v>
      </c>
      <c r="P74">
        <v>10.48</v>
      </c>
      <c r="Q74">
        <v>-116.95</v>
      </c>
      <c r="R74" t="s">
        <v>9082</v>
      </c>
      <c r="S74">
        <v>10025</v>
      </c>
      <c r="T74" t="s">
        <v>337</v>
      </c>
      <c r="U74" t="s">
        <v>678</v>
      </c>
      <c r="V74" t="s">
        <v>680</v>
      </c>
      <c r="W74" t="s">
        <v>229</v>
      </c>
      <c r="X74" t="s">
        <v>230</v>
      </c>
      <c r="Y74" t="s">
        <v>6</v>
      </c>
      <c r="Z74" t="s">
        <v>174</v>
      </c>
      <c r="AA74">
        <v>44780</v>
      </c>
      <c r="AB74" t="s">
        <v>683</v>
      </c>
      <c r="AC74" t="s">
        <v>684</v>
      </c>
      <c r="AD74">
        <v>30</v>
      </c>
      <c r="AE74" t="s">
        <v>685</v>
      </c>
    </row>
    <row r="75" spans="1:35">
      <c r="A75">
        <v>1074</v>
      </c>
      <c r="B75" t="s">
        <v>201</v>
      </c>
      <c r="C75" t="s">
        <v>164</v>
      </c>
      <c r="D75" t="s">
        <v>678</v>
      </c>
      <c r="E75" t="s">
        <v>178</v>
      </c>
      <c r="F75" t="s">
        <v>679</v>
      </c>
      <c r="G75" t="s">
        <v>167</v>
      </c>
      <c r="H75" t="s">
        <v>441</v>
      </c>
      <c r="I75" t="s">
        <v>680</v>
      </c>
      <c r="J75" t="s">
        <v>681</v>
      </c>
      <c r="K75" t="s">
        <v>682</v>
      </c>
      <c r="L75" t="s">
        <v>682</v>
      </c>
      <c r="M75" t="s">
        <v>682</v>
      </c>
      <c r="N75" t="s">
        <v>682</v>
      </c>
      <c r="P75">
        <v>10.48</v>
      </c>
      <c r="Q75">
        <v>-116.95</v>
      </c>
      <c r="R75" t="s">
        <v>9082</v>
      </c>
      <c r="S75">
        <v>99500</v>
      </c>
      <c r="T75" t="s">
        <v>294</v>
      </c>
      <c r="U75" t="s">
        <v>678</v>
      </c>
      <c r="V75" t="s">
        <v>680</v>
      </c>
      <c r="W75" t="s">
        <v>229</v>
      </c>
      <c r="X75" t="s">
        <v>230</v>
      </c>
      <c r="Y75" t="s">
        <v>6</v>
      </c>
      <c r="Z75" t="s">
        <v>174</v>
      </c>
      <c r="AA75">
        <v>44780</v>
      </c>
      <c r="AB75" t="s">
        <v>683</v>
      </c>
      <c r="AC75" t="s">
        <v>684</v>
      </c>
      <c r="AD75">
        <v>30</v>
      </c>
      <c r="AE75" t="s">
        <v>685</v>
      </c>
    </row>
    <row r="76" spans="1:35">
      <c r="A76">
        <v>1075</v>
      </c>
      <c r="B76" t="s">
        <v>201</v>
      </c>
      <c r="C76" t="s">
        <v>164</v>
      </c>
      <c r="D76" t="s">
        <v>678</v>
      </c>
      <c r="E76" t="s">
        <v>178</v>
      </c>
      <c r="F76" t="s">
        <v>679</v>
      </c>
      <c r="G76" t="s">
        <v>167</v>
      </c>
      <c r="H76" t="s">
        <v>686</v>
      </c>
      <c r="I76" t="s">
        <v>680</v>
      </c>
      <c r="J76" t="s">
        <v>681</v>
      </c>
      <c r="K76" t="s">
        <v>682</v>
      </c>
      <c r="L76" t="s">
        <v>682</v>
      </c>
      <c r="M76" t="s">
        <v>682</v>
      </c>
      <c r="N76" t="s">
        <v>682</v>
      </c>
      <c r="P76">
        <v>10.48</v>
      </c>
      <c r="Q76">
        <v>-116.95</v>
      </c>
      <c r="R76" t="s">
        <v>9081</v>
      </c>
      <c r="S76">
        <v>2222000</v>
      </c>
      <c r="T76" t="s">
        <v>687</v>
      </c>
      <c r="U76" t="s">
        <v>678</v>
      </c>
      <c r="V76" t="s">
        <v>680</v>
      </c>
      <c r="W76" t="s">
        <v>229</v>
      </c>
      <c r="X76" t="s">
        <v>230</v>
      </c>
      <c r="Y76" t="s">
        <v>6</v>
      </c>
      <c r="Z76" t="s">
        <v>174</v>
      </c>
      <c r="AA76">
        <v>44780</v>
      </c>
      <c r="AB76" t="s">
        <v>683</v>
      </c>
      <c r="AC76" t="s">
        <v>684</v>
      </c>
      <c r="AD76">
        <v>30</v>
      </c>
      <c r="AE76" t="s">
        <v>685</v>
      </c>
    </row>
    <row r="77" spans="1:35">
      <c r="A77">
        <v>1076</v>
      </c>
      <c r="B77" t="s">
        <v>201</v>
      </c>
      <c r="C77" t="s">
        <v>164</v>
      </c>
      <c r="D77" t="s">
        <v>678</v>
      </c>
      <c r="E77" t="s">
        <v>178</v>
      </c>
      <c r="F77" t="s">
        <v>688</v>
      </c>
      <c r="G77" t="s">
        <v>167</v>
      </c>
      <c r="H77" t="s">
        <v>235</v>
      </c>
      <c r="I77" t="s">
        <v>680</v>
      </c>
      <c r="J77" t="s">
        <v>689</v>
      </c>
      <c r="K77" t="s">
        <v>682</v>
      </c>
      <c r="L77" t="s">
        <v>682</v>
      </c>
      <c r="M77" t="s">
        <v>682</v>
      </c>
      <c r="N77" t="s">
        <v>682</v>
      </c>
      <c r="P77">
        <v>10.489000000000001</v>
      </c>
      <c r="Q77">
        <v>-118.367</v>
      </c>
      <c r="R77" t="s">
        <v>9079</v>
      </c>
      <c r="S77">
        <v>6800</v>
      </c>
      <c r="T77" t="s">
        <v>337</v>
      </c>
      <c r="U77" t="s">
        <v>678</v>
      </c>
      <c r="V77" t="s">
        <v>680</v>
      </c>
      <c r="W77" t="s">
        <v>229</v>
      </c>
      <c r="X77" t="s">
        <v>230</v>
      </c>
      <c r="Y77" t="s">
        <v>6</v>
      </c>
      <c r="Z77" t="s">
        <v>174</v>
      </c>
      <c r="AA77">
        <v>44780</v>
      </c>
      <c r="AB77" t="s">
        <v>683</v>
      </c>
      <c r="AC77" t="s">
        <v>684</v>
      </c>
      <c r="AD77">
        <v>30</v>
      </c>
      <c r="AE77" t="s">
        <v>690</v>
      </c>
    </row>
    <row r="78" spans="1:35">
      <c r="A78">
        <v>1077</v>
      </c>
      <c r="B78" t="s">
        <v>201</v>
      </c>
      <c r="C78" t="s">
        <v>164</v>
      </c>
      <c r="D78" t="s">
        <v>678</v>
      </c>
      <c r="E78" t="s">
        <v>178</v>
      </c>
      <c r="F78" t="s">
        <v>688</v>
      </c>
      <c r="G78" t="s">
        <v>167</v>
      </c>
      <c r="H78" t="s">
        <v>441</v>
      </c>
      <c r="I78" t="s">
        <v>680</v>
      </c>
      <c r="J78" t="s">
        <v>689</v>
      </c>
      <c r="K78" t="s">
        <v>682</v>
      </c>
      <c r="L78" t="s">
        <v>682</v>
      </c>
      <c r="M78" t="s">
        <v>682</v>
      </c>
      <c r="N78" t="s">
        <v>682</v>
      </c>
      <c r="P78">
        <v>10.489000000000001</v>
      </c>
      <c r="Q78">
        <v>-118.367</v>
      </c>
      <c r="R78" t="s">
        <v>9080</v>
      </c>
      <c r="S78">
        <v>67900</v>
      </c>
      <c r="T78" t="s">
        <v>294</v>
      </c>
      <c r="U78" t="s">
        <v>678</v>
      </c>
      <c r="V78" t="s">
        <v>680</v>
      </c>
      <c r="W78" t="s">
        <v>229</v>
      </c>
      <c r="X78" t="s">
        <v>230</v>
      </c>
      <c r="Y78" t="s">
        <v>6</v>
      </c>
      <c r="Z78" t="s">
        <v>174</v>
      </c>
      <c r="AA78">
        <v>44780</v>
      </c>
      <c r="AB78" t="s">
        <v>683</v>
      </c>
      <c r="AC78" t="s">
        <v>684</v>
      </c>
      <c r="AD78">
        <v>30</v>
      </c>
      <c r="AE78" t="s">
        <v>690</v>
      </c>
    </row>
    <row r="79" spans="1:35">
      <c r="A79">
        <v>1078</v>
      </c>
      <c r="B79" t="s">
        <v>201</v>
      </c>
      <c r="C79" t="s">
        <v>164</v>
      </c>
      <c r="D79" t="s">
        <v>678</v>
      </c>
      <c r="E79" t="s">
        <v>178</v>
      </c>
      <c r="F79" t="s">
        <v>688</v>
      </c>
      <c r="G79" t="s">
        <v>167</v>
      </c>
      <c r="H79" t="s">
        <v>686</v>
      </c>
      <c r="I79" t="s">
        <v>680</v>
      </c>
      <c r="J79" t="s">
        <v>689</v>
      </c>
      <c r="K79" t="s">
        <v>682</v>
      </c>
      <c r="L79" t="s">
        <v>682</v>
      </c>
      <c r="M79" t="s">
        <v>682</v>
      </c>
      <c r="N79" t="s">
        <v>682</v>
      </c>
      <c r="P79">
        <v>10.489000000000001</v>
      </c>
      <c r="Q79">
        <v>-118.367</v>
      </c>
      <c r="R79" t="s">
        <v>9080</v>
      </c>
      <c r="S79">
        <v>1515600</v>
      </c>
      <c r="T79" t="s">
        <v>687</v>
      </c>
      <c r="U79" t="s">
        <v>678</v>
      </c>
      <c r="V79" t="s">
        <v>680</v>
      </c>
      <c r="W79" t="s">
        <v>229</v>
      </c>
      <c r="X79" t="s">
        <v>230</v>
      </c>
      <c r="Y79" t="s">
        <v>6</v>
      </c>
      <c r="Z79" t="s">
        <v>174</v>
      </c>
      <c r="AA79">
        <v>44780</v>
      </c>
      <c r="AB79" t="s">
        <v>683</v>
      </c>
      <c r="AC79" t="s">
        <v>684</v>
      </c>
      <c r="AD79">
        <v>30</v>
      </c>
      <c r="AE79" t="s">
        <v>690</v>
      </c>
    </row>
    <row r="80" spans="1:35">
      <c r="A80">
        <v>1079</v>
      </c>
      <c r="B80" t="s">
        <v>201</v>
      </c>
      <c r="C80" t="s">
        <v>164</v>
      </c>
      <c r="D80" t="s">
        <v>691</v>
      </c>
      <c r="E80" t="s">
        <v>166</v>
      </c>
      <c r="F80" t="s">
        <v>692</v>
      </c>
      <c r="G80" t="s">
        <v>8554</v>
      </c>
      <c r="H80" t="s">
        <v>214</v>
      </c>
      <c r="I80" t="s">
        <v>693</v>
      </c>
      <c r="J80" t="s">
        <v>8303</v>
      </c>
      <c r="K80" t="s">
        <v>694</v>
      </c>
      <c r="L80" t="s">
        <v>539</v>
      </c>
      <c r="M80" t="s">
        <v>5</v>
      </c>
      <c r="N80">
        <v>55731</v>
      </c>
      <c r="P80">
        <v>47.901717069029303</v>
      </c>
      <c r="Q80">
        <v>-91.8525174764941</v>
      </c>
      <c r="R80" t="s">
        <v>9078</v>
      </c>
      <c r="U80" t="s">
        <v>695</v>
      </c>
      <c r="V80" t="s">
        <v>696</v>
      </c>
      <c r="W80" t="s">
        <v>531</v>
      </c>
      <c r="X80" t="s">
        <v>284</v>
      </c>
      <c r="Y80" t="s">
        <v>317</v>
      </c>
      <c r="Z80" t="s">
        <v>8207</v>
      </c>
      <c r="AA80">
        <v>45524</v>
      </c>
      <c r="AB80" t="s">
        <v>697</v>
      </c>
      <c r="AC80" t="s">
        <v>698</v>
      </c>
      <c r="AD80">
        <v>19</v>
      </c>
      <c r="AE80" t="s">
        <v>8313</v>
      </c>
    </row>
    <row r="81" spans="1:34">
      <c r="A81">
        <v>1080</v>
      </c>
      <c r="B81" t="s">
        <v>176</v>
      </c>
      <c r="C81" t="s">
        <v>164</v>
      </c>
      <c r="D81" t="s">
        <v>699</v>
      </c>
      <c r="E81" t="s">
        <v>166</v>
      </c>
      <c r="F81" t="s">
        <v>700</v>
      </c>
      <c r="G81" t="s">
        <v>167</v>
      </c>
      <c r="H81" t="s">
        <v>336</v>
      </c>
      <c r="I81" t="s">
        <v>701</v>
      </c>
      <c r="J81" t="s">
        <v>702</v>
      </c>
      <c r="K81" t="s">
        <v>703</v>
      </c>
      <c r="L81" t="s">
        <v>217</v>
      </c>
      <c r="M81" t="s">
        <v>6</v>
      </c>
      <c r="N81" t="s">
        <v>704</v>
      </c>
      <c r="O81" t="s">
        <v>705</v>
      </c>
      <c r="P81">
        <v>46.477488638805397</v>
      </c>
      <c r="Q81">
        <v>-81.064097430404004</v>
      </c>
      <c r="R81">
        <v>1200</v>
      </c>
      <c r="S81">
        <v>1000</v>
      </c>
      <c r="T81" t="s">
        <v>337</v>
      </c>
      <c r="U81" t="s">
        <v>706</v>
      </c>
      <c r="V81" t="s">
        <v>701</v>
      </c>
      <c r="W81" t="s">
        <v>707</v>
      </c>
      <c r="X81" t="s">
        <v>707</v>
      </c>
      <c r="Y81" t="s">
        <v>708</v>
      </c>
      <c r="Z81" t="s">
        <v>174</v>
      </c>
      <c r="AA81">
        <v>44425</v>
      </c>
      <c r="AB81" t="s">
        <v>709</v>
      </c>
      <c r="AC81" t="s">
        <v>710</v>
      </c>
      <c r="AD81">
        <v>26</v>
      </c>
    </row>
    <row r="82" spans="1:34">
      <c r="A82">
        <v>1081</v>
      </c>
      <c r="B82" t="s">
        <v>176</v>
      </c>
      <c r="C82" t="s">
        <v>164</v>
      </c>
      <c r="D82" t="s">
        <v>699</v>
      </c>
      <c r="E82" t="s">
        <v>166</v>
      </c>
      <c r="F82" t="s">
        <v>711</v>
      </c>
      <c r="G82" t="s">
        <v>167</v>
      </c>
      <c r="H82" t="s">
        <v>336</v>
      </c>
      <c r="I82" t="s">
        <v>712</v>
      </c>
      <c r="J82" t="s">
        <v>713</v>
      </c>
      <c r="K82" t="s">
        <v>711</v>
      </c>
      <c r="L82" t="s">
        <v>648</v>
      </c>
      <c r="M82" t="s">
        <v>6</v>
      </c>
      <c r="N82" t="s">
        <v>714</v>
      </c>
      <c r="O82" t="s">
        <v>715</v>
      </c>
      <c r="P82">
        <v>55.712888176444302</v>
      </c>
      <c r="Q82">
        <v>-97.850710299462804</v>
      </c>
      <c r="R82">
        <v>450</v>
      </c>
      <c r="S82">
        <v>800</v>
      </c>
      <c r="T82" t="s">
        <v>337</v>
      </c>
      <c r="U82" t="s">
        <v>706</v>
      </c>
      <c r="V82" t="s">
        <v>701</v>
      </c>
      <c r="W82" t="s">
        <v>707</v>
      </c>
      <c r="X82" t="s">
        <v>707</v>
      </c>
      <c r="Y82" t="s">
        <v>708</v>
      </c>
      <c r="Z82" t="s">
        <v>174</v>
      </c>
      <c r="AA82">
        <v>44425</v>
      </c>
      <c r="AB82" t="s">
        <v>716</v>
      </c>
      <c r="AC82" t="s">
        <v>710</v>
      </c>
      <c r="AD82">
        <v>26</v>
      </c>
      <c r="AE82" t="s">
        <v>717</v>
      </c>
    </row>
    <row r="83" spans="1:34">
      <c r="A83">
        <v>1082</v>
      </c>
      <c r="B83" t="s">
        <v>176</v>
      </c>
      <c r="C83" t="s">
        <v>164</v>
      </c>
      <c r="D83" t="s">
        <v>699</v>
      </c>
      <c r="E83" t="s">
        <v>166</v>
      </c>
      <c r="F83" t="s">
        <v>718</v>
      </c>
      <c r="G83" t="s">
        <v>167</v>
      </c>
      <c r="H83" t="s">
        <v>336</v>
      </c>
      <c r="I83" t="s">
        <v>712</v>
      </c>
      <c r="J83" t="s">
        <v>719</v>
      </c>
      <c r="K83" t="s">
        <v>720</v>
      </c>
      <c r="L83" t="s">
        <v>569</v>
      </c>
      <c r="M83" t="s">
        <v>6</v>
      </c>
      <c r="N83" t="s">
        <v>721</v>
      </c>
      <c r="O83" t="s">
        <v>722</v>
      </c>
      <c r="P83">
        <v>56.4943818645081</v>
      </c>
      <c r="Q83">
        <v>-62.069510044715997</v>
      </c>
      <c r="R83">
        <v>450</v>
      </c>
      <c r="S83">
        <v>2000</v>
      </c>
      <c r="T83" t="s">
        <v>337</v>
      </c>
      <c r="U83" t="s">
        <v>706</v>
      </c>
      <c r="V83" t="s">
        <v>701</v>
      </c>
      <c r="W83" t="s">
        <v>707</v>
      </c>
      <c r="X83" t="s">
        <v>707</v>
      </c>
      <c r="Y83" t="s">
        <v>708</v>
      </c>
      <c r="Z83" t="s">
        <v>174</v>
      </c>
      <c r="AA83">
        <v>44425</v>
      </c>
      <c r="AB83" t="s">
        <v>723</v>
      </c>
      <c r="AC83" t="s">
        <v>710</v>
      </c>
      <c r="AD83">
        <v>26</v>
      </c>
      <c r="AE83" t="s">
        <v>724</v>
      </c>
    </row>
    <row r="84" spans="1:34">
      <c r="A84">
        <v>1083</v>
      </c>
      <c r="B84" t="s">
        <v>176</v>
      </c>
      <c r="C84" t="s">
        <v>164</v>
      </c>
      <c r="D84" t="s">
        <v>699</v>
      </c>
      <c r="E84" t="s">
        <v>166</v>
      </c>
      <c r="F84" t="s">
        <v>700</v>
      </c>
      <c r="G84" t="s">
        <v>167</v>
      </c>
      <c r="H84" t="s">
        <v>214</v>
      </c>
      <c r="I84" t="s">
        <v>701</v>
      </c>
      <c r="J84" t="s">
        <v>702</v>
      </c>
      <c r="K84" t="s">
        <v>703</v>
      </c>
      <c r="L84" t="s">
        <v>217</v>
      </c>
      <c r="M84" t="s">
        <v>6</v>
      </c>
      <c r="N84" t="s">
        <v>704</v>
      </c>
      <c r="O84" t="s">
        <v>705</v>
      </c>
      <c r="P84">
        <v>46.477488638805397</v>
      </c>
      <c r="Q84">
        <v>-81.064097430404004</v>
      </c>
      <c r="R84">
        <v>1200</v>
      </c>
      <c r="S84">
        <v>66000</v>
      </c>
      <c r="T84" t="s">
        <v>294</v>
      </c>
      <c r="U84" t="s">
        <v>706</v>
      </c>
      <c r="V84" t="s">
        <v>701</v>
      </c>
      <c r="W84" t="s">
        <v>707</v>
      </c>
      <c r="X84" t="s">
        <v>707</v>
      </c>
      <c r="Y84" t="s">
        <v>708</v>
      </c>
      <c r="Z84" t="s">
        <v>174</v>
      </c>
      <c r="AA84">
        <v>44425</v>
      </c>
      <c r="AB84" t="s">
        <v>725</v>
      </c>
      <c r="AC84" t="s">
        <v>710</v>
      </c>
      <c r="AD84">
        <v>26</v>
      </c>
      <c r="AE84" t="s">
        <v>726</v>
      </c>
    </row>
    <row r="85" spans="1:34">
      <c r="A85">
        <v>1084</v>
      </c>
      <c r="B85" t="s">
        <v>176</v>
      </c>
      <c r="C85" t="s">
        <v>164</v>
      </c>
      <c r="D85" t="s">
        <v>699</v>
      </c>
      <c r="E85" t="s">
        <v>166</v>
      </c>
      <c r="F85" t="s">
        <v>711</v>
      </c>
      <c r="G85" t="s">
        <v>167</v>
      </c>
      <c r="H85" t="s">
        <v>214</v>
      </c>
      <c r="I85" t="s">
        <v>712</v>
      </c>
      <c r="J85" t="s">
        <v>713</v>
      </c>
      <c r="K85" t="s">
        <v>711</v>
      </c>
      <c r="L85" t="s">
        <v>648</v>
      </c>
      <c r="M85" t="s">
        <v>6</v>
      </c>
      <c r="N85" t="s">
        <v>714</v>
      </c>
      <c r="O85" t="s">
        <v>715</v>
      </c>
      <c r="P85">
        <v>55.712888176444302</v>
      </c>
      <c r="Q85">
        <v>-97.850710299462804</v>
      </c>
      <c r="R85">
        <v>450</v>
      </c>
      <c r="S85">
        <v>14800</v>
      </c>
      <c r="T85" t="s">
        <v>294</v>
      </c>
      <c r="U85" t="s">
        <v>706</v>
      </c>
      <c r="V85" t="s">
        <v>701</v>
      </c>
      <c r="W85" t="s">
        <v>707</v>
      </c>
      <c r="X85" t="s">
        <v>707</v>
      </c>
      <c r="Y85" t="s">
        <v>708</v>
      </c>
      <c r="Z85" t="s">
        <v>174</v>
      </c>
      <c r="AA85">
        <v>44425</v>
      </c>
      <c r="AB85" t="s">
        <v>727</v>
      </c>
      <c r="AC85" t="s">
        <v>728</v>
      </c>
      <c r="AD85">
        <v>26</v>
      </c>
    </row>
    <row r="86" spans="1:34">
      <c r="A86">
        <v>1085</v>
      </c>
      <c r="B86" t="s">
        <v>176</v>
      </c>
      <c r="C86" t="s">
        <v>164</v>
      </c>
      <c r="D86" t="s">
        <v>699</v>
      </c>
      <c r="E86" t="s">
        <v>166</v>
      </c>
      <c r="F86" t="s">
        <v>718</v>
      </c>
      <c r="G86" t="s">
        <v>167</v>
      </c>
      <c r="H86" t="s">
        <v>214</v>
      </c>
      <c r="I86" t="s">
        <v>712</v>
      </c>
      <c r="J86" t="s">
        <v>719</v>
      </c>
      <c r="K86" t="s">
        <v>720</v>
      </c>
      <c r="L86" t="s">
        <v>569</v>
      </c>
      <c r="M86" t="s">
        <v>6</v>
      </c>
      <c r="N86" t="s">
        <v>721</v>
      </c>
      <c r="O86" t="s">
        <v>722</v>
      </c>
      <c r="P86">
        <v>56.4943818645081</v>
      </c>
      <c r="Q86">
        <v>-62.069510044715997</v>
      </c>
      <c r="R86">
        <v>450</v>
      </c>
      <c r="S86">
        <v>80000</v>
      </c>
      <c r="T86" t="s">
        <v>294</v>
      </c>
      <c r="U86" t="s">
        <v>706</v>
      </c>
      <c r="V86" t="s">
        <v>701</v>
      </c>
      <c r="W86" t="s">
        <v>707</v>
      </c>
      <c r="X86" t="s">
        <v>707</v>
      </c>
      <c r="Y86" t="s">
        <v>708</v>
      </c>
      <c r="Z86" t="s">
        <v>174</v>
      </c>
      <c r="AA86">
        <v>44425</v>
      </c>
      <c r="AB86" t="s">
        <v>729</v>
      </c>
      <c r="AC86" t="s">
        <v>728</v>
      </c>
      <c r="AD86">
        <v>26</v>
      </c>
      <c r="AE86" t="s">
        <v>730</v>
      </c>
    </row>
    <row r="87" spans="1:34">
      <c r="A87">
        <v>1086</v>
      </c>
      <c r="B87" t="s">
        <v>163</v>
      </c>
      <c r="C87" t="s">
        <v>164</v>
      </c>
      <c r="D87" t="s">
        <v>731</v>
      </c>
      <c r="E87" t="s">
        <v>178</v>
      </c>
      <c r="F87" t="s">
        <v>732</v>
      </c>
      <c r="G87" t="s">
        <v>352</v>
      </c>
      <c r="H87" t="s">
        <v>474</v>
      </c>
      <c r="I87" t="s">
        <v>733</v>
      </c>
      <c r="J87" t="s">
        <v>734</v>
      </c>
      <c r="K87" t="s">
        <v>735</v>
      </c>
      <c r="L87" t="s">
        <v>736</v>
      </c>
      <c r="M87" t="s">
        <v>5</v>
      </c>
      <c r="P87">
        <v>32.889675547795903</v>
      </c>
      <c r="Q87">
        <v>-86.220333522339104</v>
      </c>
      <c r="R87">
        <v>15</v>
      </c>
      <c r="S87">
        <v>3700</v>
      </c>
      <c r="T87" t="s">
        <v>357</v>
      </c>
      <c r="U87" t="s">
        <v>731</v>
      </c>
      <c r="V87" t="s">
        <v>737</v>
      </c>
      <c r="W87" t="s">
        <v>738</v>
      </c>
      <c r="X87" t="s">
        <v>739</v>
      </c>
      <c r="Y87" t="s">
        <v>5</v>
      </c>
      <c r="Z87" t="s">
        <v>174</v>
      </c>
      <c r="AA87">
        <v>44422</v>
      </c>
      <c r="AB87" t="s">
        <v>740</v>
      </c>
      <c r="AC87" t="s">
        <v>741</v>
      </c>
      <c r="AD87">
        <v>26</v>
      </c>
      <c r="AE87" t="s">
        <v>742</v>
      </c>
    </row>
    <row r="88" spans="1:34">
      <c r="A88">
        <v>1087</v>
      </c>
      <c r="B88" t="s">
        <v>163</v>
      </c>
      <c r="C88" t="s">
        <v>164</v>
      </c>
      <c r="D88" t="s">
        <v>731</v>
      </c>
      <c r="E88" t="s">
        <v>178</v>
      </c>
      <c r="F88" t="s">
        <v>743</v>
      </c>
      <c r="G88" t="s">
        <v>352</v>
      </c>
      <c r="H88" t="s">
        <v>474</v>
      </c>
      <c r="I88" t="s">
        <v>733</v>
      </c>
      <c r="J88" t="s">
        <v>734</v>
      </c>
      <c r="K88" t="s">
        <v>744</v>
      </c>
      <c r="L88" t="s">
        <v>745</v>
      </c>
      <c r="M88" t="s">
        <v>5</v>
      </c>
      <c r="P88">
        <v>32.8404283525322</v>
      </c>
      <c r="Q88">
        <v>-86.632351082348194</v>
      </c>
      <c r="R88">
        <v>15</v>
      </c>
      <c r="S88">
        <v>3700</v>
      </c>
      <c r="T88" t="s">
        <v>357</v>
      </c>
      <c r="U88" t="s">
        <v>731</v>
      </c>
      <c r="V88" t="s">
        <v>737</v>
      </c>
      <c r="W88" t="s">
        <v>738</v>
      </c>
      <c r="X88" t="s">
        <v>739</v>
      </c>
      <c r="Y88" t="s">
        <v>5</v>
      </c>
      <c r="Z88" t="s">
        <v>174</v>
      </c>
      <c r="AA88">
        <v>44422</v>
      </c>
      <c r="AB88" t="s">
        <v>746</v>
      </c>
      <c r="AC88" t="s">
        <v>741</v>
      </c>
      <c r="AD88">
        <v>26</v>
      </c>
      <c r="AE88" t="s">
        <v>747</v>
      </c>
    </row>
    <row r="89" spans="1:34">
      <c r="A89">
        <v>2001</v>
      </c>
      <c r="B89" t="s">
        <v>201</v>
      </c>
      <c r="C89" t="s">
        <v>748</v>
      </c>
      <c r="D89" t="s">
        <v>749</v>
      </c>
      <c r="E89" t="s">
        <v>178</v>
      </c>
      <c r="F89" t="s">
        <v>750</v>
      </c>
      <c r="G89" t="s">
        <v>751</v>
      </c>
      <c r="H89" t="s">
        <v>752</v>
      </c>
      <c r="I89" t="s">
        <v>753</v>
      </c>
      <c r="J89" t="s">
        <v>754</v>
      </c>
      <c r="K89" t="s">
        <v>755</v>
      </c>
      <c r="L89" t="s">
        <v>756</v>
      </c>
      <c r="M89" t="s">
        <v>5</v>
      </c>
      <c r="N89" t="s">
        <v>757</v>
      </c>
      <c r="O89" t="s">
        <v>758</v>
      </c>
      <c r="P89">
        <v>42.718565880453497</v>
      </c>
      <c r="Q89">
        <v>-71.114521729456996</v>
      </c>
      <c r="R89" t="s">
        <v>9083</v>
      </c>
      <c r="S89">
        <v>10000</v>
      </c>
      <c r="T89" t="s">
        <v>759</v>
      </c>
      <c r="U89" t="s">
        <v>760</v>
      </c>
      <c r="V89" t="s">
        <v>753</v>
      </c>
      <c r="W89" t="s">
        <v>755</v>
      </c>
      <c r="X89" t="s">
        <v>756</v>
      </c>
      <c r="Y89" t="s">
        <v>5</v>
      </c>
      <c r="Z89" t="s">
        <v>174</v>
      </c>
      <c r="AA89">
        <v>44899</v>
      </c>
      <c r="AB89" t="s">
        <v>761</v>
      </c>
      <c r="AC89" t="s">
        <v>762</v>
      </c>
      <c r="AD89">
        <v>25</v>
      </c>
      <c r="AE89" t="s">
        <v>763</v>
      </c>
    </row>
    <row r="90" spans="1:34">
      <c r="A90">
        <v>2002</v>
      </c>
      <c r="B90" t="s">
        <v>201</v>
      </c>
      <c r="C90" t="s">
        <v>748</v>
      </c>
      <c r="D90" t="s">
        <v>749</v>
      </c>
      <c r="E90" t="s">
        <v>178</v>
      </c>
      <c r="F90" t="s">
        <v>750</v>
      </c>
      <c r="G90" t="s">
        <v>751</v>
      </c>
      <c r="H90" t="s">
        <v>752</v>
      </c>
      <c r="I90" t="s">
        <v>753</v>
      </c>
      <c r="J90" t="s">
        <v>754</v>
      </c>
      <c r="K90" t="s">
        <v>6661</v>
      </c>
      <c r="L90" t="s">
        <v>314</v>
      </c>
      <c r="M90" t="s">
        <v>5</v>
      </c>
      <c r="N90" t="s">
        <v>1047</v>
      </c>
      <c r="O90" t="s">
        <v>1047</v>
      </c>
      <c r="P90" t="s">
        <v>1047</v>
      </c>
      <c r="Q90" t="s">
        <v>1047</v>
      </c>
      <c r="R90" t="s">
        <v>9084</v>
      </c>
      <c r="S90">
        <v>13000</v>
      </c>
      <c r="T90" t="s">
        <v>759</v>
      </c>
      <c r="U90" t="s">
        <v>760</v>
      </c>
      <c r="V90" t="s">
        <v>753</v>
      </c>
      <c r="W90" t="s">
        <v>755</v>
      </c>
      <c r="X90" t="s">
        <v>756</v>
      </c>
      <c r="Y90" t="s">
        <v>5</v>
      </c>
      <c r="Z90" t="s">
        <v>318</v>
      </c>
      <c r="AA90">
        <v>45497</v>
      </c>
      <c r="AB90" t="s">
        <v>6662</v>
      </c>
      <c r="AC90" t="s">
        <v>762</v>
      </c>
      <c r="AD90">
        <v>25</v>
      </c>
    </row>
    <row r="91" spans="1:34">
      <c r="A91">
        <v>2003</v>
      </c>
      <c r="B91" t="s">
        <v>163</v>
      </c>
      <c r="C91" t="s">
        <v>748</v>
      </c>
      <c r="D91" t="s">
        <v>764</v>
      </c>
      <c r="E91" t="s">
        <v>166</v>
      </c>
      <c r="F91" t="s">
        <v>765</v>
      </c>
      <c r="G91" t="s">
        <v>766</v>
      </c>
      <c r="H91" t="s">
        <v>767</v>
      </c>
      <c r="I91" t="s">
        <v>768</v>
      </c>
      <c r="J91" t="s">
        <v>769</v>
      </c>
      <c r="K91" t="s">
        <v>770</v>
      </c>
      <c r="L91" t="s">
        <v>771</v>
      </c>
      <c r="M91" t="s">
        <v>5</v>
      </c>
      <c r="N91" t="s">
        <v>772</v>
      </c>
      <c r="O91" t="s">
        <v>773</v>
      </c>
      <c r="P91">
        <v>32.7876378062318</v>
      </c>
      <c r="Q91">
        <v>-96.802447804174093</v>
      </c>
      <c r="R91">
        <v>5</v>
      </c>
      <c r="T91" t="s">
        <v>774</v>
      </c>
      <c r="U91" t="s">
        <v>775</v>
      </c>
      <c r="V91" t="s">
        <v>768</v>
      </c>
      <c r="W91" t="s">
        <v>770</v>
      </c>
      <c r="X91" t="s">
        <v>771</v>
      </c>
      <c r="Y91" t="s">
        <v>5</v>
      </c>
      <c r="Z91" t="s">
        <v>776</v>
      </c>
      <c r="AA91">
        <v>45334</v>
      </c>
      <c r="AB91" t="s">
        <v>319</v>
      </c>
      <c r="AC91" t="s">
        <v>777</v>
      </c>
      <c r="AD91">
        <v>24</v>
      </c>
      <c r="AE91" t="s">
        <v>778</v>
      </c>
      <c r="AF91" t="s">
        <v>779</v>
      </c>
      <c r="AG91" t="s">
        <v>780</v>
      </c>
      <c r="AH91" t="s">
        <v>781</v>
      </c>
    </row>
    <row r="92" spans="1:34">
      <c r="A92">
        <v>2004</v>
      </c>
      <c r="B92" t="s">
        <v>163</v>
      </c>
      <c r="C92" t="s">
        <v>748</v>
      </c>
      <c r="D92" t="s">
        <v>782</v>
      </c>
      <c r="E92" t="s">
        <v>166</v>
      </c>
      <c r="F92" t="s">
        <v>782</v>
      </c>
      <c r="G92" t="s">
        <v>783</v>
      </c>
      <c r="H92" t="s">
        <v>784</v>
      </c>
      <c r="I92" t="s">
        <v>785</v>
      </c>
      <c r="J92" t="s">
        <v>786</v>
      </c>
      <c r="K92" t="s">
        <v>787</v>
      </c>
      <c r="L92" t="s">
        <v>788</v>
      </c>
      <c r="M92" t="s">
        <v>5</v>
      </c>
      <c r="N92">
        <v>70122</v>
      </c>
      <c r="O92" t="s">
        <v>789</v>
      </c>
      <c r="P92">
        <v>30.031877182105699</v>
      </c>
      <c r="Q92">
        <v>-90.063603731681397</v>
      </c>
      <c r="R92">
        <v>30</v>
      </c>
      <c r="U92" t="s">
        <v>782</v>
      </c>
      <c r="V92" t="s">
        <v>785</v>
      </c>
      <c r="W92" t="s">
        <v>787</v>
      </c>
      <c r="X92" t="s">
        <v>788</v>
      </c>
      <c r="Y92" t="s">
        <v>5</v>
      </c>
      <c r="Z92" t="s">
        <v>174</v>
      </c>
      <c r="AA92">
        <v>44891</v>
      </c>
      <c r="AB92" t="s">
        <v>790</v>
      </c>
      <c r="AC92" t="s">
        <v>791</v>
      </c>
      <c r="AD92">
        <v>21</v>
      </c>
      <c r="AE92" t="s">
        <v>792</v>
      </c>
    </row>
    <row r="93" spans="1:34">
      <c r="A93">
        <v>2005</v>
      </c>
      <c r="B93" t="s">
        <v>163</v>
      </c>
      <c r="C93" t="s">
        <v>748</v>
      </c>
      <c r="D93" t="s">
        <v>793</v>
      </c>
      <c r="E93" t="s">
        <v>178</v>
      </c>
      <c r="F93" t="s">
        <v>793</v>
      </c>
      <c r="G93" t="s">
        <v>783</v>
      </c>
      <c r="H93" t="s">
        <v>794</v>
      </c>
      <c r="I93" t="s">
        <v>733</v>
      </c>
      <c r="J93" t="s">
        <v>795</v>
      </c>
      <c r="K93" t="s">
        <v>796</v>
      </c>
      <c r="L93" t="s">
        <v>736</v>
      </c>
      <c r="M93" t="s">
        <v>5</v>
      </c>
      <c r="N93">
        <v>35089</v>
      </c>
      <c r="O93" t="s">
        <v>797</v>
      </c>
      <c r="P93">
        <v>32.988212384038498</v>
      </c>
      <c r="Q93">
        <v>-86.034163398371305</v>
      </c>
      <c r="R93">
        <v>100</v>
      </c>
      <c r="S93">
        <v>6818.181818181818</v>
      </c>
      <c r="T93" t="s">
        <v>486</v>
      </c>
      <c r="U93" t="s">
        <v>798</v>
      </c>
      <c r="V93" t="s">
        <v>737</v>
      </c>
      <c r="W93" t="s">
        <v>738</v>
      </c>
      <c r="X93" t="s">
        <v>739</v>
      </c>
      <c r="Y93" t="s">
        <v>5</v>
      </c>
      <c r="Z93" t="s">
        <v>174</v>
      </c>
      <c r="AA93">
        <v>44776</v>
      </c>
      <c r="AB93" t="s">
        <v>799</v>
      </c>
      <c r="AC93" t="s">
        <v>800</v>
      </c>
      <c r="AD93">
        <v>27</v>
      </c>
    </row>
    <row r="94" spans="1:34">
      <c r="A94">
        <v>2006</v>
      </c>
      <c r="B94" t="s">
        <v>201</v>
      </c>
      <c r="C94" t="s">
        <v>748</v>
      </c>
      <c r="D94" t="s">
        <v>177</v>
      </c>
      <c r="E94" t="s">
        <v>178</v>
      </c>
      <c r="F94" t="s">
        <v>801</v>
      </c>
      <c r="G94" t="s">
        <v>802</v>
      </c>
      <c r="H94" t="s">
        <v>803</v>
      </c>
      <c r="I94" t="s">
        <v>181</v>
      </c>
      <c r="K94" t="s">
        <v>804</v>
      </c>
      <c r="L94" t="s">
        <v>805</v>
      </c>
      <c r="M94" t="s">
        <v>5</v>
      </c>
      <c r="P94">
        <v>34.717244544774204</v>
      </c>
      <c r="Q94">
        <v>-81.019134092855793</v>
      </c>
      <c r="R94" t="s">
        <v>9085</v>
      </c>
      <c r="S94">
        <v>50000</v>
      </c>
      <c r="T94" t="s">
        <v>806</v>
      </c>
      <c r="U94" t="s">
        <v>177</v>
      </c>
      <c r="V94" t="s">
        <v>181</v>
      </c>
      <c r="W94" t="s">
        <v>189</v>
      </c>
      <c r="X94" t="s">
        <v>190</v>
      </c>
      <c r="Y94" t="s">
        <v>5</v>
      </c>
      <c r="Z94" t="s">
        <v>174</v>
      </c>
      <c r="AA94">
        <v>45095</v>
      </c>
      <c r="AB94" t="s">
        <v>807</v>
      </c>
      <c r="AC94" t="s">
        <v>808</v>
      </c>
      <c r="AD94">
        <v>22</v>
      </c>
      <c r="AE94" t="s">
        <v>809</v>
      </c>
    </row>
    <row r="95" spans="1:34">
      <c r="A95">
        <v>2007</v>
      </c>
      <c r="B95" t="s">
        <v>163</v>
      </c>
      <c r="C95" t="s">
        <v>748</v>
      </c>
      <c r="D95" t="s">
        <v>810</v>
      </c>
      <c r="E95" t="s">
        <v>166</v>
      </c>
      <c r="F95" t="s">
        <v>810</v>
      </c>
      <c r="G95" t="s">
        <v>802</v>
      </c>
      <c r="H95" t="s">
        <v>7</v>
      </c>
      <c r="I95" t="s">
        <v>811</v>
      </c>
      <c r="J95" t="s">
        <v>812</v>
      </c>
      <c r="K95" t="s">
        <v>813</v>
      </c>
      <c r="L95" t="s">
        <v>172</v>
      </c>
      <c r="M95" t="s">
        <v>5</v>
      </c>
      <c r="N95">
        <v>91016</v>
      </c>
      <c r="O95" t="s">
        <v>814</v>
      </c>
      <c r="P95">
        <v>34.1410736172977</v>
      </c>
      <c r="Q95">
        <v>-117.993500272208</v>
      </c>
      <c r="R95">
        <v>5</v>
      </c>
      <c r="U95" t="s">
        <v>810</v>
      </c>
      <c r="V95" t="s">
        <v>811</v>
      </c>
      <c r="W95" t="s">
        <v>813</v>
      </c>
      <c r="X95" t="s">
        <v>172</v>
      </c>
      <c r="Y95" t="s">
        <v>5</v>
      </c>
      <c r="Z95" t="s">
        <v>174</v>
      </c>
      <c r="AA95">
        <v>44891</v>
      </c>
      <c r="AB95" t="s">
        <v>815</v>
      </c>
      <c r="AC95" t="s">
        <v>816</v>
      </c>
      <c r="AD95">
        <v>30</v>
      </c>
      <c r="AE95" t="s">
        <v>817</v>
      </c>
    </row>
    <row r="96" spans="1:34">
      <c r="A96">
        <v>2008</v>
      </c>
      <c r="B96" t="s">
        <v>201</v>
      </c>
      <c r="C96" t="s">
        <v>748</v>
      </c>
      <c r="D96" t="s">
        <v>818</v>
      </c>
      <c r="E96" t="s">
        <v>178</v>
      </c>
      <c r="F96" t="s">
        <v>819</v>
      </c>
      <c r="G96" t="s">
        <v>820</v>
      </c>
      <c r="H96" t="s">
        <v>821</v>
      </c>
      <c r="I96" t="s">
        <v>822</v>
      </c>
      <c r="J96" t="s">
        <v>823</v>
      </c>
      <c r="K96" t="s">
        <v>824</v>
      </c>
      <c r="L96" t="s">
        <v>825</v>
      </c>
      <c r="M96" t="s">
        <v>5</v>
      </c>
      <c r="N96">
        <v>46552</v>
      </c>
      <c r="O96" t="s">
        <v>826</v>
      </c>
      <c r="P96">
        <v>41.702912460838299</v>
      </c>
      <c r="Q96">
        <v>-86.449964795102503</v>
      </c>
      <c r="R96" t="s">
        <v>9075</v>
      </c>
      <c r="U96" t="s">
        <v>827</v>
      </c>
      <c r="V96" t="s">
        <v>822</v>
      </c>
      <c r="W96" t="s">
        <v>828</v>
      </c>
      <c r="X96" t="s">
        <v>829</v>
      </c>
      <c r="Y96" t="s">
        <v>5</v>
      </c>
      <c r="Z96" t="s">
        <v>174</v>
      </c>
      <c r="AA96">
        <v>44801</v>
      </c>
      <c r="AB96" t="s">
        <v>830</v>
      </c>
      <c r="AC96" t="s">
        <v>831</v>
      </c>
      <c r="AD96">
        <v>27</v>
      </c>
      <c r="AE96" t="s">
        <v>832</v>
      </c>
    </row>
    <row r="97" spans="1:31">
      <c r="A97">
        <v>2009</v>
      </c>
      <c r="B97" t="s">
        <v>176</v>
      </c>
      <c r="C97" t="s">
        <v>748</v>
      </c>
      <c r="D97" t="s">
        <v>833</v>
      </c>
      <c r="E97" t="s">
        <v>178</v>
      </c>
      <c r="F97" t="s">
        <v>834</v>
      </c>
      <c r="G97" t="s">
        <v>802</v>
      </c>
      <c r="H97" t="s">
        <v>803</v>
      </c>
      <c r="I97" t="s">
        <v>835</v>
      </c>
      <c r="J97" t="s">
        <v>836</v>
      </c>
      <c r="K97" t="s">
        <v>837</v>
      </c>
      <c r="L97" t="s">
        <v>184</v>
      </c>
      <c r="M97" t="s">
        <v>5</v>
      </c>
      <c r="N97">
        <v>89408</v>
      </c>
      <c r="O97" t="s">
        <v>838</v>
      </c>
      <c r="P97">
        <v>39.612953370472098</v>
      </c>
      <c r="Q97">
        <v>-119.25133227375601</v>
      </c>
      <c r="R97">
        <v>150</v>
      </c>
      <c r="S97">
        <v>5000</v>
      </c>
      <c r="T97" t="s">
        <v>839</v>
      </c>
      <c r="U97" t="s">
        <v>833</v>
      </c>
      <c r="V97" t="s">
        <v>835</v>
      </c>
      <c r="W97" t="s">
        <v>837</v>
      </c>
      <c r="X97" t="s">
        <v>184</v>
      </c>
      <c r="Y97" t="s">
        <v>5</v>
      </c>
      <c r="Z97" t="s">
        <v>318</v>
      </c>
      <c r="AA97">
        <v>45413</v>
      </c>
      <c r="AB97" t="s">
        <v>840</v>
      </c>
      <c r="AC97" t="s">
        <v>8492</v>
      </c>
      <c r="AD97">
        <v>29</v>
      </c>
      <c r="AE97" t="s">
        <v>841</v>
      </c>
    </row>
    <row r="98" spans="1:31">
      <c r="A98">
        <v>2010</v>
      </c>
      <c r="B98" t="s">
        <v>176</v>
      </c>
      <c r="C98" t="s">
        <v>748</v>
      </c>
      <c r="D98" t="s">
        <v>842</v>
      </c>
      <c r="E98" t="s">
        <v>166</v>
      </c>
      <c r="F98" t="s">
        <v>843</v>
      </c>
      <c r="G98" t="s">
        <v>783</v>
      </c>
      <c r="H98" t="s">
        <v>784</v>
      </c>
      <c r="I98" t="s">
        <v>844</v>
      </c>
      <c r="J98" t="s">
        <v>845</v>
      </c>
      <c r="K98" t="s">
        <v>846</v>
      </c>
      <c r="L98" t="s">
        <v>172</v>
      </c>
      <c r="M98" t="s">
        <v>5</v>
      </c>
      <c r="N98">
        <v>94538</v>
      </c>
      <c r="O98" t="s">
        <v>847</v>
      </c>
      <c r="P98">
        <v>37.468235725983099</v>
      </c>
      <c r="Q98">
        <v>-121.925672668253</v>
      </c>
      <c r="R98">
        <v>50</v>
      </c>
      <c r="S98">
        <v>5.0000000000000002E-5</v>
      </c>
      <c r="T98" t="s">
        <v>848</v>
      </c>
      <c r="U98" t="s">
        <v>849</v>
      </c>
      <c r="V98" t="s">
        <v>844</v>
      </c>
      <c r="W98" t="s">
        <v>846</v>
      </c>
      <c r="X98" t="s">
        <v>172</v>
      </c>
      <c r="Y98" t="s">
        <v>5</v>
      </c>
      <c r="Z98" t="s">
        <v>174</v>
      </c>
      <c r="AA98">
        <v>45096</v>
      </c>
      <c r="AB98" t="s">
        <v>850</v>
      </c>
      <c r="AC98" t="s">
        <v>851</v>
      </c>
      <c r="AD98">
        <v>27</v>
      </c>
      <c r="AE98" t="s">
        <v>852</v>
      </c>
    </row>
    <row r="99" spans="1:31">
      <c r="A99">
        <v>2011</v>
      </c>
      <c r="B99" t="s">
        <v>176</v>
      </c>
      <c r="C99" t="s">
        <v>748</v>
      </c>
      <c r="D99" t="s">
        <v>853</v>
      </c>
      <c r="E99" t="s">
        <v>178</v>
      </c>
      <c r="F99" t="s">
        <v>854</v>
      </c>
      <c r="G99" t="s">
        <v>783</v>
      </c>
      <c r="H99" t="s">
        <v>794</v>
      </c>
      <c r="I99" t="s">
        <v>855</v>
      </c>
      <c r="J99" t="s">
        <v>856</v>
      </c>
      <c r="K99" t="s">
        <v>857</v>
      </c>
      <c r="L99" t="s">
        <v>858</v>
      </c>
      <c r="M99" t="s">
        <v>5</v>
      </c>
      <c r="N99">
        <v>26323</v>
      </c>
      <c r="O99" t="s">
        <v>859</v>
      </c>
      <c r="P99">
        <v>39.258392897039897</v>
      </c>
      <c r="Q99">
        <v>-80.294562059406601</v>
      </c>
      <c r="R99">
        <v>140</v>
      </c>
      <c r="U99" t="s">
        <v>860</v>
      </c>
      <c r="V99" t="s">
        <v>861</v>
      </c>
      <c r="W99" t="s">
        <v>862</v>
      </c>
      <c r="X99" t="s">
        <v>863</v>
      </c>
      <c r="Y99" t="s">
        <v>5</v>
      </c>
      <c r="Z99" t="s">
        <v>174</v>
      </c>
      <c r="AA99">
        <v>44776</v>
      </c>
      <c r="AB99" t="s">
        <v>864</v>
      </c>
      <c r="AC99" t="s">
        <v>865</v>
      </c>
      <c r="AD99">
        <v>22</v>
      </c>
    </row>
    <row r="100" spans="1:31">
      <c r="A100">
        <v>2012</v>
      </c>
      <c r="B100" t="s">
        <v>176</v>
      </c>
      <c r="C100" t="s">
        <v>748</v>
      </c>
      <c r="D100" t="s">
        <v>866</v>
      </c>
      <c r="E100" t="s">
        <v>178</v>
      </c>
      <c r="F100" t="s">
        <v>874</v>
      </c>
      <c r="G100" t="s">
        <v>783</v>
      </c>
      <c r="H100" t="s">
        <v>868</v>
      </c>
      <c r="I100" t="s">
        <v>861</v>
      </c>
      <c r="J100" t="s">
        <v>875</v>
      </c>
      <c r="K100" t="s">
        <v>876</v>
      </c>
      <c r="L100" t="s">
        <v>829</v>
      </c>
      <c r="M100" t="s">
        <v>5</v>
      </c>
      <c r="N100">
        <v>14132</v>
      </c>
      <c r="O100" t="s">
        <v>877</v>
      </c>
      <c r="P100">
        <v>43.130799372246202</v>
      </c>
      <c r="Q100">
        <v>-78.940293600000004</v>
      </c>
      <c r="R100">
        <v>30</v>
      </c>
      <c r="S100">
        <v>5000</v>
      </c>
      <c r="T100" t="s">
        <v>486</v>
      </c>
      <c r="U100" t="s">
        <v>860</v>
      </c>
      <c r="V100" t="s">
        <v>861</v>
      </c>
      <c r="W100" t="s">
        <v>862</v>
      </c>
      <c r="X100" t="s">
        <v>863</v>
      </c>
      <c r="Y100" t="s">
        <v>5</v>
      </c>
      <c r="Z100" t="s">
        <v>174</v>
      </c>
      <c r="AA100">
        <v>44776</v>
      </c>
      <c r="AB100" t="s">
        <v>878</v>
      </c>
      <c r="AC100" t="s">
        <v>872</v>
      </c>
      <c r="AD100">
        <v>18</v>
      </c>
      <c r="AE100" t="s">
        <v>879</v>
      </c>
    </row>
    <row r="101" spans="1:31">
      <c r="A101">
        <v>2013</v>
      </c>
      <c r="B101" t="s">
        <v>201</v>
      </c>
      <c r="C101" t="s">
        <v>748</v>
      </c>
      <c r="D101" t="s">
        <v>866</v>
      </c>
      <c r="E101" t="s">
        <v>178</v>
      </c>
      <c r="F101" t="s">
        <v>867</v>
      </c>
      <c r="G101" t="s">
        <v>783</v>
      </c>
      <c r="H101" t="s">
        <v>868</v>
      </c>
      <c r="I101" t="s">
        <v>861</v>
      </c>
      <c r="K101" t="s">
        <v>869</v>
      </c>
      <c r="L101" t="s">
        <v>870</v>
      </c>
      <c r="M101" t="s">
        <v>5</v>
      </c>
      <c r="P101">
        <v>30.905371423962698</v>
      </c>
      <c r="Q101">
        <v>-84.575599073388702</v>
      </c>
      <c r="R101" t="s">
        <v>9086</v>
      </c>
      <c r="S101">
        <v>40000</v>
      </c>
      <c r="T101" t="s">
        <v>486</v>
      </c>
      <c r="U101" t="s">
        <v>860</v>
      </c>
      <c r="V101" t="s">
        <v>861</v>
      </c>
      <c r="W101" t="s">
        <v>862</v>
      </c>
      <c r="X101" t="s">
        <v>863</v>
      </c>
      <c r="Y101" t="s">
        <v>5</v>
      </c>
      <c r="Z101" t="s">
        <v>174</v>
      </c>
      <c r="AA101">
        <v>45089</v>
      </c>
      <c r="AB101" t="s">
        <v>871</v>
      </c>
      <c r="AC101" t="s">
        <v>872</v>
      </c>
      <c r="AD101">
        <v>18</v>
      </c>
      <c r="AE101" t="s">
        <v>873</v>
      </c>
    </row>
    <row r="102" spans="1:31">
      <c r="A102">
        <v>2014</v>
      </c>
      <c r="B102" t="s">
        <v>163</v>
      </c>
      <c r="C102" t="s">
        <v>748</v>
      </c>
      <c r="D102" t="s">
        <v>880</v>
      </c>
      <c r="E102" t="s">
        <v>178</v>
      </c>
      <c r="F102" t="s">
        <v>880</v>
      </c>
      <c r="G102" t="s">
        <v>783</v>
      </c>
      <c r="H102" t="s">
        <v>7</v>
      </c>
      <c r="I102" t="s">
        <v>882</v>
      </c>
      <c r="J102" t="s">
        <v>889</v>
      </c>
      <c r="K102" t="s">
        <v>885</v>
      </c>
      <c r="L102" t="s">
        <v>172</v>
      </c>
      <c r="M102" t="s">
        <v>5</v>
      </c>
      <c r="N102">
        <v>95054</v>
      </c>
      <c r="P102">
        <v>37.377829296077401</v>
      </c>
      <c r="Q102">
        <v>-121.978813989176</v>
      </c>
      <c r="R102" t="s">
        <v>9087</v>
      </c>
      <c r="U102" t="s">
        <v>880</v>
      </c>
      <c r="V102" t="s">
        <v>882</v>
      </c>
      <c r="W102" t="s">
        <v>885</v>
      </c>
      <c r="X102" t="s">
        <v>172</v>
      </c>
      <c r="Y102" t="s">
        <v>5</v>
      </c>
      <c r="Z102" t="s">
        <v>174</v>
      </c>
      <c r="AA102">
        <v>44865</v>
      </c>
      <c r="AB102" t="s">
        <v>319</v>
      </c>
      <c r="AC102" t="s">
        <v>887</v>
      </c>
      <c r="AD102">
        <v>30</v>
      </c>
    </row>
    <row r="103" spans="1:31">
      <c r="A103">
        <v>2015</v>
      </c>
      <c r="B103" t="s">
        <v>201</v>
      </c>
      <c r="C103" t="s">
        <v>748</v>
      </c>
      <c r="D103" t="s">
        <v>880</v>
      </c>
      <c r="E103" t="s">
        <v>178</v>
      </c>
      <c r="F103" t="s">
        <v>881</v>
      </c>
      <c r="G103" t="s">
        <v>820</v>
      </c>
      <c r="H103" t="s">
        <v>7</v>
      </c>
      <c r="I103" t="s">
        <v>882</v>
      </c>
      <c r="J103" t="s">
        <v>883</v>
      </c>
      <c r="K103" t="s">
        <v>189</v>
      </c>
      <c r="L103" t="s">
        <v>190</v>
      </c>
      <c r="M103" t="s">
        <v>5</v>
      </c>
      <c r="N103">
        <v>28208</v>
      </c>
      <c r="O103" t="s">
        <v>884</v>
      </c>
      <c r="P103">
        <v>35.199023863187001</v>
      </c>
      <c r="Q103">
        <v>-80.927061938622998</v>
      </c>
      <c r="R103" t="s">
        <v>9072</v>
      </c>
      <c r="S103">
        <v>5</v>
      </c>
      <c r="T103" t="s">
        <v>848</v>
      </c>
      <c r="U103" t="s">
        <v>880</v>
      </c>
      <c r="V103" t="s">
        <v>882</v>
      </c>
      <c r="W103" t="s">
        <v>885</v>
      </c>
      <c r="X103" t="s">
        <v>172</v>
      </c>
      <c r="Y103" t="s">
        <v>5</v>
      </c>
      <c r="Z103" t="s">
        <v>174</v>
      </c>
      <c r="AA103">
        <v>44899</v>
      </c>
      <c r="AB103" t="s">
        <v>886</v>
      </c>
      <c r="AC103" t="s">
        <v>887</v>
      </c>
      <c r="AD103">
        <v>30</v>
      </c>
      <c r="AE103" t="s">
        <v>888</v>
      </c>
    </row>
    <row r="104" spans="1:31">
      <c r="A104">
        <v>2016</v>
      </c>
      <c r="B104" t="s">
        <v>176</v>
      </c>
      <c r="C104" t="s">
        <v>748</v>
      </c>
      <c r="D104" t="s">
        <v>202</v>
      </c>
      <c r="E104" t="s">
        <v>166</v>
      </c>
      <c r="F104" t="s">
        <v>890</v>
      </c>
      <c r="G104" t="s">
        <v>783</v>
      </c>
      <c r="H104" t="s">
        <v>891</v>
      </c>
      <c r="I104" t="s">
        <v>892</v>
      </c>
      <c r="J104" t="s">
        <v>893</v>
      </c>
      <c r="K104" t="s">
        <v>894</v>
      </c>
      <c r="L104" t="s">
        <v>190</v>
      </c>
      <c r="M104" t="s">
        <v>5</v>
      </c>
      <c r="N104">
        <v>28016</v>
      </c>
      <c r="O104" t="s">
        <v>895</v>
      </c>
      <c r="P104">
        <v>35.279777931537602</v>
      </c>
      <c r="Q104">
        <v>-81.309021189214405</v>
      </c>
      <c r="R104">
        <v>112</v>
      </c>
      <c r="S104">
        <v>250</v>
      </c>
      <c r="T104" t="s">
        <v>896</v>
      </c>
      <c r="U104" t="s">
        <v>202</v>
      </c>
      <c r="V104" t="s">
        <v>205</v>
      </c>
      <c r="W104" t="s">
        <v>207</v>
      </c>
      <c r="Y104" t="s">
        <v>208</v>
      </c>
      <c r="Z104" t="s">
        <v>174</v>
      </c>
      <c r="AA104">
        <v>44776</v>
      </c>
      <c r="AB104" t="s">
        <v>897</v>
      </c>
      <c r="AC104" t="s">
        <v>210</v>
      </c>
      <c r="AD104">
        <v>29</v>
      </c>
      <c r="AE104" t="s">
        <v>898</v>
      </c>
    </row>
    <row r="105" spans="1:31">
      <c r="A105">
        <v>2017</v>
      </c>
      <c r="B105" t="s">
        <v>176</v>
      </c>
      <c r="C105" t="s">
        <v>748</v>
      </c>
      <c r="D105" t="s">
        <v>202</v>
      </c>
      <c r="E105" t="s">
        <v>166</v>
      </c>
      <c r="F105" t="s">
        <v>890</v>
      </c>
      <c r="G105" t="s">
        <v>802</v>
      </c>
      <c r="H105" t="s">
        <v>899</v>
      </c>
      <c r="I105" t="s">
        <v>892</v>
      </c>
      <c r="J105" t="s">
        <v>893</v>
      </c>
      <c r="K105" t="s">
        <v>894</v>
      </c>
      <c r="L105" t="s">
        <v>190</v>
      </c>
      <c r="M105" t="s">
        <v>5</v>
      </c>
      <c r="N105">
        <v>28016</v>
      </c>
      <c r="O105" t="s">
        <v>895</v>
      </c>
      <c r="P105">
        <v>35.279777931537602</v>
      </c>
      <c r="Q105">
        <v>-81.309021189214405</v>
      </c>
      <c r="R105">
        <v>112</v>
      </c>
      <c r="S105">
        <v>15000</v>
      </c>
      <c r="T105" t="s">
        <v>806</v>
      </c>
      <c r="U105" t="s">
        <v>202</v>
      </c>
      <c r="V105" t="s">
        <v>205</v>
      </c>
      <c r="W105" t="s">
        <v>207</v>
      </c>
      <c r="Y105" t="s">
        <v>208</v>
      </c>
      <c r="Z105" t="s">
        <v>174</v>
      </c>
      <c r="AA105">
        <v>44776</v>
      </c>
      <c r="AB105" t="s">
        <v>900</v>
      </c>
      <c r="AC105" t="s">
        <v>210</v>
      </c>
      <c r="AD105">
        <v>29</v>
      </c>
      <c r="AE105" t="s">
        <v>898</v>
      </c>
    </row>
    <row r="106" spans="1:31">
      <c r="A106">
        <v>2018</v>
      </c>
      <c r="B106" t="s">
        <v>398</v>
      </c>
      <c r="C106" t="s">
        <v>748</v>
      </c>
      <c r="D106" t="s">
        <v>901</v>
      </c>
      <c r="E106" t="s">
        <v>178</v>
      </c>
      <c r="F106" t="s">
        <v>917</v>
      </c>
      <c r="G106" t="s">
        <v>751</v>
      </c>
      <c r="H106" t="s">
        <v>904</v>
      </c>
      <c r="I106" t="s">
        <v>905</v>
      </c>
      <c r="J106" t="s">
        <v>918</v>
      </c>
      <c r="K106" t="s">
        <v>919</v>
      </c>
      <c r="L106" t="s">
        <v>444</v>
      </c>
      <c r="M106" t="s">
        <v>5</v>
      </c>
      <c r="N106">
        <v>48377</v>
      </c>
      <c r="O106" t="s">
        <v>920</v>
      </c>
      <c r="P106">
        <v>42.490599294379599</v>
      </c>
      <c r="Q106">
        <v>-83.487091929250198</v>
      </c>
      <c r="S106">
        <v>7000</v>
      </c>
      <c r="U106" t="s">
        <v>901</v>
      </c>
      <c r="V106" t="s">
        <v>905</v>
      </c>
      <c r="W106" t="s">
        <v>911</v>
      </c>
      <c r="X106" t="s">
        <v>756</v>
      </c>
      <c r="Y106" t="s">
        <v>5</v>
      </c>
      <c r="Z106" t="s">
        <v>174</v>
      </c>
      <c r="AA106">
        <v>44777</v>
      </c>
      <c r="AB106" t="s">
        <v>921</v>
      </c>
      <c r="AC106" t="s">
        <v>913</v>
      </c>
      <c r="AD106">
        <v>23</v>
      </c>
    </row>
    <row r="107" spans="1:31">
      <c r="A107">
        <v>2019</v>
      </c>
      <c r="B107" t="s">
        <v>398</v>
      </c>
      <c r="C107" t="s">
        <v>748</v>
      </c>
      <c r="D107" t="s">
        <v>901</v>
      </c>
      <c r="E107" t="s">
        <v>178</v>
      </c>
      <c r="F107" t="s">
        <v>902</v>
      </c>
      <c r="G107" t="s">
        <v>903</v>
      </c>
      <c r="H107" t="s">
        <v>904</v>
      </c>
      <c r="I107" t="s">
        <v>905</v>
      </c>
      <c r="J107" t="s">
        <v>906</v>
      </c>
      <c r="K107" t="s">
        <v>907</v>
      </c>
      <c r="L107" t="s">
        <v>908</v>
      </c>
      <c r="M107" t="s">
        <v>5</v>
      </c>
      <c r="N107">
        <v>42266</v>
      </c>
      <c r="O107" t="s">
        <v>909</v>
      </c>
      <c r="P107">
        <v>36.797650474171597</v>
      </c>
      <c r="Q107">
        <v>-87.421403818031095</v>
      </c>
      <c r="R107" t="s">
        <v>9086</v>
      </c>
      <c r="S107">
        <v>10000</v>
      </c>
      <c r="T107" t="s">
        <v>910</v>
      </c>
      <c r="U107" t="s">
        <v>901</v>
      </c>
      <c r="V107" t="s">
        <v>905</v>
      </c>
      <c r="W107" t="s">
        <v>911</v>
      </c>
      <c r="X107" t="s">
        <v>756</v>
      </c>
      <c r="Y107" t="s">
        <v>5</v>
      </c>
      <c r="Z107" t="s">
        <v>174</v>
      </c>
      <c r="AA107">
        <v>45090</v>
      </c>
      <c r="AB107" t="s">
        <v>912</v>
      </c>
      <c r="AC107" t="s">
        <v>913</v>
      </c>
      <c r="AD107">
        <v>23</v>
      </c>
      <c r="AE107" t="s">
        <v>914</v>
      </c>
    </row>
    <row r="108" spans="1:31">
      <c r="A108">
        <v>2020</v>
      </c>
      <c r="B108" t="s">
        <v>201</v>
      </c>
      <c r="C108" t="s">
        <v>748</v>
      </c>
      <c r="D108" t="s">
        <v>901</v>
      </c>
      <c r="E108" t="s">
        <v>178</v>
      </c>
      <c r="F108" t="s">
        <v>902</v>
      </c>
      <c r="G108" t="s">
        <v>751</v>
      </c>
      <c r="H108" t="s">
        <v>904</v>
      </c>
      <c r="I108" t="s">
        <v>905</v>
      </c>
      <c r="J108" t="s">
        <v>906</v>
      </c>
      <c r="K108" t="s">
        <v>907</v>
      </c>
      <c r="L108" t="s">
        <v>908</v>
      </c>
      <c r="M108" t="s">
        <v>5</v>
      </c>
      <c r="N108">
        <v>42266</v>
      </c>
      <c r="O108" t="s">
        <v>909</v>
      </c>
      <c r="P108">
        <v>36.797650474171597</v>
      </c>
      <c r="Q108">
        <v>-87.421403818031095</v>
      </c>
      <c r="R108" t="s">
        <v>9086</v>
      </c>
      <c r="S108">
        <v>10000</v>
      </c>
      <c r="T108" t="s">
        <v>915</v>
      </c>
      <c r="U108" t="s">
        <v>901</v>
      </c>
      <c r="V108" t="s">
        <v>905</v>
      </c>
      <c r="W108" t="s">
        <v>911</v>
      </c>
      <c r="X108" t="s">
        <v>756</v>
      </c>
      <c r="Y108" t="s">
        <v>5</v>
      </c>
      <c r="Z108" t="s">
        <v>174</v>
      </c>
      <c r="AA108">
        <v>45090</v>
      </c>
      <c r="AB108" t="s">
        <v>912</v>
      </c>
      <c r="AC108" t="s">
        <v>913</v>
      </c>
      <c r="AD108">
        <v>23</v>
      </c>
      <c r="AE108" t="s">
        <v>916</v>
      </c>
    </row>
    <row r="109" spans="1:31">
      <c r="A109">
        <v>2021</v>
      </c>
      <c r="B109" t="s">
        <v>398</v>
      </c>
      <c r="C109" t="s">
        <v>748</v>
      </c>
      <c r="D109" t="s">
        <v>901</v>
      </c>
      <c r="E109" t="s">
        <v>178</v>
      </c>
      <c r="G109" t="s">
        <v>8865</v>
      </c>
      <c r="H109" t="s">
        <v>6664</v>
      </c>
      <c r="I109" t="s">
        <v>905</v>
      </c>
      <c r="J109" t="s">
        <v>8866</v>
      </c>
      <c r="K109" t="s">
        <v>8867</v>
      </c>
      <c r="L109" t="s">
        <v>870</v>
      </c>
      <c r="M109" t="s">
        <v>5</v>
      </c>
      <c r="N109">
        <v>30014</v>
      </c>
      <c r="P109">
        <v>33.612400000000001</v>
      </c>
      <c r="Q109">
        <v>-83.842299999999994</v>
      </c>
      <c r="R109" t="s">
        <v>9081</v>
      </c>
      <c r="S109">
        <v>3000</v>
      </c>
      <c r="T109" t="s">
        <v>774</v>
      </c>
      <c r="U109" t="s">
        <v>901</v>
      </c>
      <c r="V109" t="s">
        <v>905</v>
      </c>
      <c r="W109" t="s">
        <v>911</v>
      </c>
      <c r="X109" t="s">
        <v>756</v>
      </c>
      <c r="Y109" t="s">
        <v>5</v>
      </c>
      <c r="Z109" t="s">
        <v>318</v>
      </c>
      <c r="AA109">
        <v>45680</v>
      </c>
      <c r="AB109" t="s">
        <v>8868</v>
      </c>
      <c r="AC109" t="s">
        <v>913</v>
      </c>
      <c r="AD109">
        <v>23</v>
      </c>
    </row>
    <row r="110" spans="1:31">
      <c r="A110">
        <v>2022</v>
      </c>
      <c r="B110" t="s">
        <v>201</v>
      </c>
      <c r="C110" t="s">
        <v>748</v>
      </c>
      <c r="D110" t="s">
        <v>922</v>
      </c>
      <c r="E110" t="s">
        <v>166</v>
      </c>
      <c r="F110" t="s">
        <v>923</v>
      </c>
      <c r="G110" t="s">
        <v>802</v>
      </c>
      <c r="H110" t="s">
        <v>803</v>
      </c>
      <c r="I110" t="s">
        <v>924</v>
      </c>
      <c r="J110" t="s">
        <v>925</v>
      </c>
      <c r="K110" t="s">
        <v>923</v>
      </c>
      <c r="L110" t="s">
        <v>217</v>
      </c>
      <c r="M110" t="s">
        <v>6</v>
      </c>
      <c r="P110">
        <v>48.474631874595801</v>
      </c>
      <c r="Q110">
        <v>-89.158614020000002</v>
      </c>
      <c r="R110">
        <v>9</v>
      </c>
      <c r="U110" t="s">
        <v>922</v>
      </c>
      <c r="V110" t="s">
        <v>924</v>
      </c>
      <c r="W110" t="s">
        <v>220</v>
      </c>
      <c r="X110" t="s">
        <v>217</v>
      </c>
      <c r="Y110" t="s">
        <v>6</v>
      </c>
      <c r="Z110" t="s">
        <v>174</v>
      </c>
      <c r="AA110">
        <v>45290</v>
      </c>
      <c r="AB110" t="s">
        <v>926</v>
      </c>
      <c r="AC110" t="s">
        <v>927</v>
      </c>
      <c r="AD110">
        <v>20</v>
      </c>
      <c r="AE110" t="s">
        <v>928</v>
      </c>
    </row>
    <row r="111" spans="1:31">
      <c r="A111">
        <v>2023</v>
      </c>
      <c r="B111" t="s">
        <v>201</v>
      </c>
      <c r="C111" t="s">
        <v>748</v>
      </c>
      <c r="D111" t="s">
        <v>929</v>
      </c>
      <c r="E111" t="s">
        <v>178</v>
      </c>
      <c r="F111" t="s">
        <v>930</v>
      </c>
      <c r="G111" t="s">
        <v>751</v>
      </c>
      <c r="H111" t="s">
        <v>931</v>
      </c>
      <c r="I111" t="s">
        <v>932</v>
      </c>
      <c r="J111" t="s">
        <v>933</v>
      </c>
      <c r="K111" t="s">
        <v>934</v>
      </c>
      <c r="L111" t="s">
        <v>151</v>
      </c>
      <c r="M111" t="s">
        <v>6</v>
      </c>
      <c r="N111" t="s">
        <v>935</v>
      </c>
      <c r="P111">
        <v>46.363866108291099</v>
      </c>
      <c r="Q111">
        <v>-72.393526003493093</v>
      </c>
      <c r="R111" t="s">
        <v>9088</v>
      </c>
      <c r="S111">
        <v>100000</v>
      </c>
      <c r="T111" t="s">
        <v>915</v>
      </c>
      <c r="U111" t="s">
        <v>936</v>
      </c>
      <c r="V111" t="s">
        <v>937</v>
      </c>
      <c r="W111" t="s">
        <v>938</v>
      </c>
      <c r="X111" t="s">
        <v>939</v>
      </c>
      <c r="Y111" t="s">
        <v>940</v>
      </c>
      <c r="Z111" t="s">
        <v>174</v>
      </c>
      <c r="AA111">
        <v>45092</v>
      </c>
      <c r="AB111" t="s">
        <v>941</v>
      </c>
      <c r="AC111" t="s">
        <v>942</v>
      </c>
      <c r="AD111">
        <v>29</v>
      </c>
      <c r="AE111" t="s">
        <v>943</v>
      </c>
    </row>
    <row r="112" spans="1:31">
      <c r="A112">
        <v>2024</v>
      </c>
      <c r="B112" t="s">
        <v>176</v>
      </c>
      <c r="C112" t="s">
        <v>748</v>
      </c>
      <c r="D112" t="s">
        <v>944</v>
      </c>
      <c r="E112" t="s">
        <v>166</v>
      </c>
      <c r="F112" t="s">
        <v>953</v>
      </c>
      <c r="G112" t="s">
        <v>751</v>
      </c>
      <c r="H112" t="s">
        <v>954</v>
      </c>
      <c r="I112" t="s">
        <v>946</v>
      </c>
      <c r="J112" t="s">
        <v>955</v>
      </c>
      <c r="K112" t="s">
        <v>956</v>
      </c>
      <c r="L112" t="s">
        <v>444</v>
      </c>
      <c r="M112" t="s">
        <v>5</v>
      </c>
      <c r="N112">
        <v>49037</v>
      </c>
      <c r="O112" t="s">
        <v>957</v>
      </c>
      <c r="P112">
        <v>42.970727752171499</v>
      </c>
      <c r="Q112">
        <v>-85.466856071426903</v>
      </c>
      <c r="R112">
        <v>9</v>
      </c>
      <c r="S112">
        <v>1334</v>
      </c>
      <c r="T112" t="s">
        <v>915</v>
      </c>
      <c r="U112" t="s">
        <v>958</v>
      </c>
      <c r="V112" t="s">
        <v>937</v>
      </c>
      <c r="W112" t="s">
        <v>959</v>
      </c>
      <c r="X112" t="s">
        <v>959</v>
      </c>
      <c r="Y112" t="s">
        <v>960</v>
      </c>
      <c r="Z112" t="s">
        <v>174</v>
      </c>
      <c r="AA112">
        <v>44776</v>
      </c>
      <c r="AB112" t="s">
        <v>961</v>
      </c>
      <c r="AC112" t="s">
        <v>952</v>
      </c>
      <c r="AD112">
        <v>22</v>
      </c>
    </row>
    <row r="113" spans="1:33">
      <c r="A113">
        <v>2025</v>
      </c>
      <c r="B113" t="s">
        <v>176</v>
      </c>
      <c r="C113" t="s">
        <v>748</v>
      </c>
      <c r="D113" t="s">
        <v>944</v>
      </c>
      <c r="E113" t="s">
        <v>166</v>
      </c>
      <c r="F113" t="s">
        <v>962</v>
      </c>
      <c r="G113" t="s">
        <v>751</v>
      </c>
      <c r="H113" t="s">
        <v>904</v>
      </c>
      <c r="I113" t="s">
        <v>946</v>
      </c>
      <c r="J113" t="s">
        <v>955</v>
      </c>
      <c r="K113" t="s">
        <v>956</v>
      </c>
      <c r="L113" t="s">
        <v>444</v>
      </c>
      <c r="M113" t="s">
        <v>5</v>
      </c>
      <c r="N113">
        <v>49037</v>
      </c>
      <c r="O113" t="s">
        <v>957</v>
      </c>
      <c r="P113">
        <v>42.970727752171499</v>
      </c>
      <c r="Q113">
        <v>-85.466856071426903</v>
      </c>
      <c r="R113">
        <v>9</v>
      </c>
      <c r="S113">
        <v>1334</v>
      </c>
      <c r="T113" t="s">
        <v>915</v>
      </c>
      <c r="U113" t="s">
        <v>958</v>
      </c>
      <c r="V113" t="s">
        <v>937</v>
      </c>
      <c r="W113" t="s">
        <v>959</v>
      </c>
      <c r="X113" t="s">
        <v>959</v>
      </c>
      <c r="Y113" t="s">
        <v>960</v>
      </c>
      <c r="Z113" t="s">
        <v>174</v>
      </c>
      <c r="AA113">
        <v>44776</v>
      </c>
      <c r="AB113" t="s">
        <v>961</v>
      </c>
      <c r="AC113" t="s">
        <v>952</v>
      </c>
      <c r="AD113">
        <v>22</v>
      </c>
    </row>
    <row r="114" spans="1:33">
      <c r="A114">
        <v>2026</v>
      </c>
      <c r="B114" t="s">
        <v>176</v>
      </c>
      <c r="C114" t="s">
        <v>748</v>
      </c>
      <c r="D114" t="s">
        <v>944</v>
      </c>
      <c r="E114" t="s">
        <v>166</v>
      </c>
      <c r="F114" t="s">
        <v>963</v>
      </c>
      <c r="G114" t="s">
        <v>751</v>
      </c>
      <c r="H114" t="s">
        <v>964</v>
      </c>
      <c r="I114" t="s">
        <v>946</v>
      </c>
      <c r="J114" t="s">
        <v>955</v>
      </c>
      <c r="K114" t="s">
        <v>956</v>
      </c>
      <c r="L114" t="s">
        <v>444</v>
      </c>
      <c r="M114" t="s">
        <v>5</v>
      </c>
      <c r="N114">
        <v>49037</v>
      </c>
      <c r="O114" t="s">
        <v>957</v>
      </c>
      <c r="P114">
        <v>42.970727752171499</v>
      </c>
      <c r="Q114">
        <v>-85.466856071426903</v>
      </c>
      <c r="R114">
        <v>18</v>
      </c>
      <c r="S114">
        <v>1334</v>
      </c>
      <c r="T114" t="s">
        <v>915</v>
      </c>
      <c r="U114" t="s">
        <v>958</v>
      </c>
      <c r="V114" t="s">
        <v>937</v>
      </c>
      <c r="W114" t="s">
        <v>959</v>
      </c>
      <c r="X114" t="s">
        <v>959</v>
      </c>
      <c r="Y114" t="s">
        <v>960</v>
      </c>
      <c r="Z114" t="s">
        <v>174</v>
      </c>
      <c r="AA114">
        <v>44776</v>
      </c>
      <c r="AB114" t="s">
        <v>965</v>
      </c>
      <c r="AC114" t="s">
        <v>952</v>
      </c>
      <c r="AD114">
        <v>22</v>
      </c>
      <c r="AE114" t="s">
        <v>966</v>
      </c>
    </row>
    <row r="115" spans="1:33">
      <c r="A115">
        <v>2027</v>
      </c>
      <c r="B115" t="s">
        <v>176</v>
      </c>
      <c r="C115" t="s">
        <v>748</v>
      </c>
      <c r="D115" t="s">
        <v>944</v>
      </c>
      <c r="E115" t="s">
        <v>178</v>
      </c>
      <c r="F115" t="s">
        <v>945</v>
      </c>
      <c r="G115" t="s">
        <v>751</v>
      </c>
      <c r="H115" t="s">
        <v>904</v>
      </c>
      <c r="I115" t="s">
        <v>946</v>
      </c>
      <c r="J115" t="s">
        <v>947</v>
      </c>
      <c r="K115" t="s">
        <v>948</v>
      </c>
      <c r="L115" t="s">
        <v>949</v>
      </c>
      <c r="M115" t="s">
        <v>5</v>
      </c>
      <c r="N115">
        <v>44035</v>
      </c>
      <c r="O115" t="s">
        <v>950</v>
      </c>
      <c r="P115">
        <v>41.371625960150602</v>
      </c>
      <c r="Q115">
        <v>-82.1023341390719</v>
      </c>
      <c r="R115">
        <v>146</v>
      </c>
      <c r="S115">
        <v>3000</v>
      </c>
      <c r="T115" t="s">
        <v>915</v>
      </c>
      <c r="U115" t="s">
        <v>936</v>
      </c>
      <c r="V115" t="s">
        <v>937</v>
      </c>
      <c r="W115" t="s">
        <v>938</v>
      </c>
      <c r="X115" t="s">
        <v>939</v>
      </c>
      <c r="Y115" t="s">
        <v>940</v>
      </c>
      <c r="Z115" t="s">
        <v>174</v>
      </c>
      <c r="AA115">
        <v>45092</v>
      </c>
      <c r="AB115" t="s">
        <v>951</v>
      </c>
      <c r="AC115" t="s">
        <v>952</v>
      </c>
      <c r="AD115">
        <v>22</v>
      </c>
    </row>
    <row r="116" spans="1:33">
      <c r="A116">
        <v>2028</v>
      </c>
      <c r="B116" t="s">
        <v>163</v>
      </c>
      <c r="C116" t="s">
        <v>748</v>
      </c>
      <c r="D116" t="s">
        <v>967</v>
      </c>
      <c r="E116" t="s">
        <v>178</v>
      </c>
      <c r="F116" t="s">
        <v>967</v>
      </c>
      <c r="G116" t="s">
        <v>766</v>
      </c>
      <c r="H116" t="s">
        <v>968</v>
      </c>
      <c r="I116" t="s">
        <v>969</v>
      </c>
      <c r="J116" t="s">
        <v>970</v>
      </c>
      <c r="K116" t="s">
        <v>971</v>
      </c>
      <c r="L116" t="s">
        <v>172</v>
      </c>
      <c r="M116" t="s">
        <v>5</v>
      </c>
      <c r="N116">
        <v>93012</v>
      </c>
      <c r="P116">
        <v>34.196816726197703</v>
      </c>
      <c r="Q116">
        <v>-119.008733604113</v>
      </c>
      <c r="R116">
        <v>10</v>
      </c>
      <c r="T116" t="s">
        <v>759</v>
      </c>
      <c r="U116" t="s">
        <v>967</v>
      </c>
      <c r="V116" t="s">
        <v>969</v>
      </c>
      <c r="W116" t="s">
        <v>971</v>
      </c>
      <c r="X116" t="s">
        <v>172</v>
      </c>
      <c r="Y116" t="s">
        <v>5</v>
      </c>
      <c r="Z116" t="s">
        <v>174</v>
      </c>
      <c r="AA116">
        <v>45339</v>
      </c>
      <c r="AB116" t="s">
        <v>972</v>
      </c>
      <c r="AC116" t="s">
        <v>973</v>
      </c>
      <c r="AD116">
        <v>34</v>
      </c>
      <c r="AF116" t="s">
        <v>974</v>
      </c>
      <c r="AG116" t="s">
        <v>975</v>
      </c>
    </row>
    <row r="117" spans="1:33">
      <c r="A117">
        <v>2029</v>
      </c>
      <c r="B117" t="s">
        <v>201</v>
      </c>
      <c r="C117" t="s">
        <v>748</v>
      </c>
      <c r="D117" t="s">
        <v>976</v>
      </c>
      <c r="E117" t="s">
        <v>178</v>
      </c>
      <c r="F117" t="s">
        <v>976</v>
      </c>
      <c r="G117" t="s">
        <v>783</v>
      </c>
      <c r="H117" t="s">
        <v>868</v>
      </c>
      <c r="I117" t="s">
        <v>977</v>
      </c>
      <c r="J117" t="s">
        <v>978</v>
      </c>
      <c r="K117" t="s">
        <v>979</v>
      </c>
      <c r="L117" t="s">
        <v>788</v>
      </c>
      <c r="M117" t="s">
        <v>5</v>
      </c>
      <c r="N117">
        <v>70522</v>
      </c>
      <c r="O117" t="s">
        <v>980</v>
      </c>
      <c r="P117">
        <v>29.682028224720899</v>
      </c>
      <c r="Q117">
        <v>-91.456384674051804</v>
      </c>
      <c r="R117" t="s">
        <v>9083</v>
      </c>
      <c r="U117" t="s">
        <v>976</v>
      </c>
      <c r="V117" t="s">
        <v>977</v>
      </c>
      <c r="W117" t="s">
        <v>981</v>
      </c>
      <c r="X117" t="s">
        <v>870</v>
      </c>
      <c r="Y117" t="s">
        <v>5</v>
      </c>
      <c r="Z117" t="s">
        <v>174</v>
      </c>
      <c r="AA117">
        <v>44865</v>
      </c>
      <c r="AB117" t="s">
        <v>319</v>
      </c>
      <c r="AC117" t="s">
        <v>982</v>
      </c>
      <c r="AD117">
        <v>25</v>
      </c>
    </row>
    <row r="118" spans="1:33">
      <c r="A118">
        <v>2030</v>
      </c>
      <c r="B118" t="s">
        <v>163</v>
      </c>
      <c r="C118" t="s">
        <v>748</v>
      </c>
      <c r="D118" t="s">
        <v>976</v>
      </c>
      <c r="E118" t="s">
        <v>178</v>
      </c>
      <c r="F118" t="s">
        <v>976</v>
      </c>
      <c r="G118" t="s">
        <v>783</v>
      </c>
      <c r="H118" t="s">
        <v>868</v>
      </c>
      <c r="I118" t="s">
        <v>977</v>
      </c>
      <c r="J118" t="s">
        <v>983</v>
      </c>
      <c r="K118" t="s">
        <v>981</v>
      </c>
      <c r="L118" t="s">
        <v>870</v>
      </c>
      <c r="M118" t="s">
        <v>5</v>
      </c>
      <c r="N118">
        <v>30062</v>
      </c>
      <c r="O118" t="s">
        <v>984</v>
      </c>
      <c r="P118">
        <v>33.950000000000003</v>
      </c>
      <c r="Q118">
        <v>-84.54</v>
      </c>
      <c r="R118">
        <v>15</v>
      </c>
      <c r="U118" t="s">
        <v>976</v>
      </c>
      <c r="V118" t="s">
        <v>977</v>
      </c>
      <c r="W118" t="s">
        <v>981</v>
      </c>
      <c r="X118" t="s">
        <v>870</v>
      </c>
      <c r="Y118" t="s">
        <v>5</v>
      </c>
      <c r="Z118" t="s">
        <v>174</v>
      </c>
      <c r="AA118">
        <v>44865</v>
      </c>
      <c r="AB118" t="s">
        <v>319</v>
      </c>
      <c r="AC118" t="s">
        <v>982</v>
      </c>
      <c r="AD118">
        <v>25</v>
      </c>
    </row>
    <row r="119" spans="1:33">
      <c r="A119">
        <v>2031</v>
      </c>
      <c r="B119" t="s">
        <v>176</v>
      </c>
      <c r="C119" t="s">
        <v>748</v>
      </c>
      <c r="D119" t="s">
        <v>985</v>
      </c>
      <c r="E119" t="s">
        <v>166</v>
      </c>
      <c r="F119" t="s">
        <v>986</v>
      </c>
      <c r="G119" t="s">
        <v>802</v>
      </c>
      <c r="H119" t="s">
        <v>987</v>
      </c>
      <c r="J119" t="s">
        <v>988</v>
      </c>
      <c r="K119" t="s">
        <v>989</v>
      </c>
      <c r="L119" t="s">
        <v>990</v>
      </c>
      <c r="M119" t="s">
        <v>991</v>
      </c>
      <c r="O119" t="s">
        <v>992</v>
      </c>
      <c r="P119">
        <v>27.2</v>
      </c>
      <c r="Q119">
        <v>-112.18</v>
      </c>
      <c r="R119">
        <v>2300</v>
      </c>
      <c r="S119">
        <v>1700</v>
      </c>
      <c r="T119" t="s">
        <v>993</v>
      </c>
      <c r="U119" t="s">
        <v>994</v>
      </c>
      <c r="W119" t="s">
        <v>995</v>
      </c>
      <c r="X119" t="s">
        <v>996</v>
      </c>
      <c r="Y119" t="s">
        <v>997</v>
      </c>
      <c r="Z119" t="s">
        <v>174</v>
      </c>
      <c r="AA119">
        <v>44776</v>
      </c>
      <c r="AB119" t="s">
        <v>998</v>
      </c>
      <c r="AC119" t="s">
        <v>999</v>
      </c>
      <c r="AD119">
        <v>19</v>
      </c>
      <c r="AE119" t="s">
        <v>1000</v>
      </c>
    </row>
    <row r="120" spans="1:33">
      <c r="A120">
        <v>2032</v>
      </c>
      <c r="B120" t="s">
        <v>176</v>
      </c>
      <c r="C120" t="s">
        <v>748</v>
      </c>
      <c r="D120" t="s">
        <v>1001</v>
      </c>
      <c r="E120" t="s">
        <v>178</v>
      </c>
      <c r="F120" t="s">
        <v>1001</v>
      </c>
      <c r="G120" t="s">
        <v>802</v>
      </c>
      <c r="H120" t="s">
        <v>7</v>
      </c>
      <c r="I120" t="s">
        <v>1002</v>
      </c>
      <c r="J120" t="s">
        <v>1003</v>
      </c>
      <c r="K120" t="s">
        <v>1004</v>
      </c>
      <c r="L120" t="s">
        <v>184</v>
      </c>
      <c r="M120" t="s">
        <v>5</v>
      </c>
      <c r="N120">
        <v>89015</v>
      </c>
      <c r="O120" t="s">
        <v>1005</v>
      </c>
      <c r="P120">
        <v>36.035664953409601</v>
      </c>
      <c r="Q120">
        <v>-115.000748304536</v>
      </c>
      <c r="R120">
        <v>100</v>
      </c>
      <c r="U120" t="s">
        <v>1001</v>
      </c>
      <c r="V120" t="s">
        <v>1002</v>
      </c>
      <c r="W120" t="s">
        <v>1004</v>
      </c>
      <c r="X120" t="s">
        <v>184</v>
      </c>
      <c r="Y120" t="s">
        <v>5</v>
      </c>
      <c r="Z120" t="s">
        <v>174</v>
      </c>
      <c r="AA120">
        <v>44776</v>
      </c>
      <c r="AB120" t="s">
        <v>1006</v>
      </c>
      <c r="AC120" t="s">
        <v>1007</v>
      </c>
      <c r="AD120">
        <v>22</v>
      </c>
      <c r="AE120" t="s">
        <v>1008</v>
      </c>
    </row>
    <row r="121" spans="1:33">
      <c r="A121">
        <v>2033</v>
      </c>
      <c r="B121" t="s">
        <v>176</v>
      </c>
      <c r="C121" t="s">
        <v>748</v>
      </c>
      <c r="D121" t="s">
        <v>1009</v>
      </c>
      <c r="E121" t="s">
        <v>178</v>
      </c>
      <c r="F121" t="s">
        <v>1010</v>
      </c>
      <c r="G121" t="s">
        <v>802</v>
      </c>
      <c r="H121" t="s">
        <v>1011</v>
      </c>
      <c r="I121" t="s">
        <v>1012</v>
      </c>
      <c r="J121" t="s">
        <v>1013</v>
      </c>
      <c r="K121" t="s">
        <v>1014</v>
      </c>
      <c r="L121" t="s">
        <v>771</v>
      </c>
      <c r="M121" t="s">
        <v>5</v>
      </c>
      <c r="N121">
        <v>79065</v>
      </c>
      <c r="O121" t="s">
        <v>1015</v>
      </c>
      <c r="P121">
        <v>35.510098707105598</v>
      </c>
      <c r="Q121">
        <v>-101.01439661939899</v>
      </c>
      <c r="R121">
        <v>50</v>
      </c>
      <c r="U121" t="s">
        <v>1009</v>
      </c>
      <c r="V121" t="s">
        <v>1012</v>
      </c>
      <c r="W121" t="s">
        <v>1016</v>
      </c>
      <c r="X121" t="s">
        <v>756</v>
      </c>
      <c r="Y121" t="s">
        <v>5</v>
      </c>
      <c r="Z121" t="s">
        <v>174</v>
      </c>
      <c r="AA121">
        <v>45289</v>
      </c>
      <c r="AC121" t="s">
        <v>1017</v>
      </c>
      <c r="AD121">
        <v>26</v>
      </c>
    </row>
    <row r="122" spans="1:33">
      <c r="A122">
        <v>2034</v>
      </c>
      <c r="B122" t="s">
        <v>176</v>
      </c>
      <c r="C122" t="s">
        <v>748</v>
      </c>
      <c r="D122" t="s">
        <v>1009</v>
      </c>
      <c r="E122" t="s">
        <v>178</v>
      </c>
      <c r="F122" t="s">
        <v>1010</v>
      </c>
      <c r="G122" t="s">
        <v>783</v>
      </c>
      <c r="H122" t="s">
        <v>1011</v>
      </c>
      <c r="I122" t="s">
        <v>1012</v>
      </c>
      <c r="J122" t="s">
        <v>1013</v>
      </c>
      <c r="K122" t="s">
        <v>1014</v>
      </c>
      <c r="L122" t="s">
        <v>771</v>
      </c>
      <c r="M122" t="s">
        <v>5</v>
      </c>
      <c r="N122">
        <v>79065</v>
      </c>
      <c r="O122" t="s">
        <v>1015</v>
      </c>
      <c r="P122">
        <v>35.510098707105598</v>
      </c>
      <c r="Q122">
        <v>-101.01439661939899</v>
      </c>
      <c r="R122">
        <v>50</v>
      </c>
      <c r="U122" t="s">
        <v>1009</v>
      </c>
      <c r="V122" t="s">
        <v>1012</v>
      </c>
      <c r="W122" t="s">
        <v>1016</v>
      </c>
      <c r="X122" t="s">
        <v>756</v>
      </c>
      <c r="Y122" t="s">
        <v>5</v>
      </c>
      <c r="Z122" t="s">
        <v>174</v>
      </c>
      <c r="AA122">
        <v>45289</v>
      </c>
      <c r="AC122" t="s">
        <v>1017</v>
      </c>
      <c r="AD122">
        <v>26</v>
      </c>
    </row>
    <row r="123" spans="1:33">
      <c r="A123">
        <v>2035</v>
      </c>
      <c r="B123" t="s">
        <v>163</v>
      </c>
      <c r="C123" t="s">
        <v>748</v>
      </c>
      <c r="D123" t="s">
        <v>1018</v>
      </c>
      <c r="E123" t="s">
        <v>178</v>
      </c>
      <c r="F123" t="s">
        <v>1018</v>
      </c>
      <c r="G123" t="s">
        <v>820</v>
      </c>
      <c r="H123" t="s">
        <v>7</v>
      </c>
      <c r="I123" t="s">
        <v>1019</v>
      </c>
      <c r="J123" t="s">
        <v>1020</v>
      </c>
      <c r="K123" t="s">
        <v>1021</v>
      </c>
      <c r="L123" t="s">
        <v>1022</v>
      </c>
      <c r="M123" t="s">
        <v>5</v>
      </c>
      <c r="N123">
        <v>53211</v>
      </c>
      <c r="O123" t="s">
        <v>1023</v>
      </c>
      <c r="P123">
        <v>43.092141975279901</v>
      </c>
      <c r="Q123">
        <v>-87.893141873623506</v>
      </c>
      <c r="R123">
        <v>2</v>
      </c>
      <c r="U123" t="s">
        <v>1018</v>
      </c>
      <c r="V123" t="s">
        <v>1019</v>
      </c>
      <c r="W123" t="s">
        <v>1021</v>
      </c>
      <c r="X123" t="s">
        <v>1022</v>
      </c>
      <c r="Y123" t="s">
        <v>5</v>
      </c>
      <c r="Z123" t="s">
        <v>174</v>
      </c>
      <c r="AA123">
        <v>45209</v>
      </c>
      <c r="AB123" t="s">
        <v>1024</v>
      </c>
      <c r="AC123" t="s">
        <v>1025</v>
      </c>
      <c r="AD123">
        <v>29</v>
      </c>
      <c r="AE123" t="s">
        <v>1026</v>
      </c>
    </row>
    <row r="124" spans="1:33">
      <c r="A124">
        <v>2036</v>
      </c>
      <c r="B124" t="s">
        <v>163</v>
      </c>
      <c r="C124" t="s">
        <v>748</v>
      </c>
      <c r="D124" t="s">
        <v>244</v>
      </c>
      <c r="E124" t="s">
        <v>166</v>
      </c>
      <c r="F124" t="s">
        <v>245</v>
      </c>
      <c r="G124" t="s">
        <v>802</v>
      </c>
      <c r="H124" t="s">
        <v>899</v>
      </c>
      <c r="I124" t="s">
        <v>246</v>
      </c>
      <c r="J124" t="s">
        <v>247</v>
      </c>
      <c r="K124" t="s">
        <v>248</v>
      </c>
      <c r="L124" t="s">
        <v>172</v>
      </c>
      <c r="M124" t="s">
        <v>5</v>
      </c>
      <c r="N124">
        <v>92251</v>
      </c>
      <c r="P124">
        <v>32.848538462017999</v>
      </c>
      <c r="Q124">
        <v>-115.57108641814899</v>
      </c>
      <c r="R124">
        <v>50</v>
      </c>
      <c r="S124">
        <v>5800</v>
      </c>
      <c r="T124" t="s">
        <v>186</v>
      </c>
      <c r="U124" t="s">
        <v>244</v>
      </c>
      <c r="V124" t="s">
        <v>246</v>
      </c>
      <c r="W124" t="s">
        <v>249</v>
      </c>
      <c r="X124" t="s">
        <v>250</v>
      </c>
      <c r="Y124" t="s">
        <v>251</v>
      </c>
      <c r="Z124" t="s">
        <v>174</v>
      </c>
      <c r="AA124">
        <v>44865</v>
      </c>
      <c r="AB124" t="s">
        <v>252</v>
      </c>
      <c r="AC124" t="s">
        <v>1027</v>
      </c>
      <c r="AD124">
        <v>26</v>
      </c>
      <c r="AE124" t="s">
        <v>1028</v>
      </c>
    </row>
    <row r="125" spans="1:33">
      <c r="A125">
        <v>2037</v>
      </c>
      <c r="B125" t="s">
        <v>163</v>
      </c>
      <c r="C125" t="s">
        <v>748</v>
      </c>
      <c r="D125" t="s">
        <v>244</v>
      </c>
      <c r="E125" t="s">
        <v>166</v>
      </c>
      <c r="F125" t="s">
        <v>245</v>
      </c>
      <c r="G125" t="s">
        <v>802</v>
      </c>
      <c r="H125" t="s">
        <v>1029</v>
      </c>
      <c r="I125" t="s">
        <v>246</v>
      </c>
      <c r="J125" t="s">
        <v>247</v>
      </c>
      <c r="K125" t="s">
        <v>248</v>
      </c>
      <c r="L125" t="s">
        <v>172</v>
      </c>
      <c r="M125" t="s">
        <v>5</v>
      </c>
      <c r="N125">
        <v>92251</v>
      </c>
      <c r="P125">
        <v>32.848538462017999</v>
      </c>
      <c r="Q125">
        <v>-115.57108641814899</v>
      </c>
      <c r="R125">
        <v>50</v>
      </c>
      <c r="S125">
        <v>5800</v>
      </c>
      <c r="T125" t="s">
        <v>186</v>
      </c>
      <c r="U125" t="s">
        <v>244</v>
      </c>
      <c r="V125" t="s">
        <v>246</v>
      </c>
      <c r="W125" t="s">
        <v>249</v>
      </c>
      <c r="X125" t="s">
        <v>250</v>
      </c>
      <c r="Y125" t="s">
        <v>251</v>
      </c>
      <c r="Z125" t="s">
        <v>174</v>
      </c>
      <c r="AA125">
        <v>44865</v>
      </c>
      <c r="AB125" t="s">
        <v>252</v>
      </c>
      <c r="AC125" t="s">
        <v>1027</v>
      </c>
      <c r="AD125">
        <v>26</v>
      </c>
      <c r="AE125" t="s">
        <v>1028</v>
      </c>
    </row>
    <row r="126" spans="1:33">
      <c r="A126">
        <v>2038</v>
      </c>
      <c r="B126" t="s">
        <v>163</v>
      </c>
      <c r="C126" t="s">
        <v>748</v>
      </c>
      <c r="D126" t="s">
        <v>1030</v>
      </c>
      <c r="E126" t="s">
        <v>166</v>
      </c>
      <c r="F126" t="s">
        <v>1031</v>
      </c>
      <c r="G126" t="s">
        <v>802</v>
      </c>
      <c r="H126" t="s">
        <v>899</v>
      </c>
      <c r="I126" t="s">
        <v>1032</v>
      </c>
      <c r="J126" t="s">
        <v>1033</v>
      </c>
      <c r="K126" t="s">
        <v>1034</v>
      </c>
      <c r="L126" t="s">
        <v>1035</v>
      </c>
      <c r="M126" t="s">
        <v>6</v>
      </c>
      <c r="O126" t="s">
        <v>1036</v>
      </c>
      <c r="P126">
        <v>52.2894984762627</v>
      </c>
      <c r="Q126">
        <v>-113.814256268291</v>
      </c>
      <c r="R126">
        <v>42</v>
      </c>
      <c r="S126">
        <v>3300</v>
      </c>
      <c r="T126" t="s">
        <v>186</v>
      </c>
      <c r="U126" t="s">
        <v>1037</v>
      </c>
      <c r="V126" t="s">
        <v>1032</v>
      </c>
      <c r="W126" t="s">
        <v>1038</v>
      </c>
      <c r="X126" t="s">
        <v>1035</v>
      </c>
      <c r="Y126" t="s">
        <v>6</v>
      </c>
      <c r="Z126" t="s">
        <v>174</v>
      </c>
      <c r="AA126">
        <v>44421</v>
      </c>
      <c r="AB126" t="s">
        <v>1039</v>
      </c>
      <c r="AC126" t="s">
        <v>1040</v>
      </c>
      <c r="AD126">
        <v>22</v>
      </c>
      <c r="AE126" t="s">
        <v>1041</v>
      </c>
    </row>
    <row r="127" spans="1:33">
      <c r="A127">
        <v>2039</v>
      </c>
      <c r="B127" t="s">
        <v>398</v>
      </c>
      <c r="C127" t="s">
        <v>748</v>
      </c>
      <c r="D127" t="s">
        <v>1042</v>
      </c>
      <c r="E127" t="s">
        <v>166</v>
      </c>
      <c r="F127" t="s">
        <v>1043</v>
      </c>
      <c r="G127" t="s">
        <v>1044</v>
      </c>
      <c r="H127" t="s">
        <v>1045</v>
      </c>
      <c r="I127" t="s">
        <v>1046</v>
      </c>
      <c r="J127" t="s">
        <v>1047</v>
      </c>
      <c r="K127" t="s">
        <v>1043</v>
      </c>
      <c r="L127" t="s">
        <v>151</v>
      </c>
      <c r="M127" t="s">
        <v>6</v>
      </c>
      <c r="P127">
        <v>46.341182278161</v>
      </c>
      <c r="Q127">
        <v>-72.374086369536002</v>
      </c>
      <c r="R127" t="s">
        <v>9088</v>
      </c>
      <c r="S127">
        <v>45000</v>
      </c>
      <c r="T127" t="s">
        <v>915</v>
      </c>
      <c r="U127" t="s">
        <v>1048</v>
      </c>
      <c r="V127" t="s">
        <v>1046</v>
      </c>
      <c r="W127" t="s">
        <v>1049</v>
      </c>
      <c r="X127" t="s">
        <v>1050</v>
      </c>
      <c r="Y127" t="s">
        <v>1051</v>
      </c>
      <c r="Z127" t="s">
        <v>174</v>
      </c>
      <c r="AA127">
        <v>45465</v>
      </c>
      <c r="AB127" t="s">
        <v>1052</v>
      </c>
      <c r="AC127" t="s">
        <v>8348</v>
      </c>
      <c r="AD127">
        <v>30</v>
      </c>
      <c r="AE127" t="s">
        <v>1053</v>
      </c>
    </row>
    <row r="128" spans="1:33">
      <c r="A128">
        <v>2040</v>
      </c>
      <c r="B128" t="s">
        <v>201</v>
      </c>
      <c r="C128" t="s">
        <v>748</v>
      </c>
      <c r="D128" t="s">
        <v>1054</v>
      </c>
      <c r="E128" t="s">
        <v>178</v>
      </c>
      <c r="F128" t="s">
        <v>1055</v>
      </c>
      <c r="G128" t="s">
        <v>802</v>
      </c>
      <c r="H128" t="s">
        <v>1056</v>
      </c>
      <c r="I128" t="s">
        <v>1057</v>
      </c>
      <c r="J128" t="s">
        <v>1058</v>
      </c>
      <c r="K128" t="s">
        <v>1059</v>
      </c>
      <c r="L128" t="s">
        <v>512</v>
      </c>
      <c r="M128" t="s">
        <v>6</v>
      </c>
      <c r="N128" t="s">
        <v>1060</v>
      </c>
      <c r="O128" t="s">
        <v>1061</v>
      </c>
      <c r="P128">
        <v>47.403399999999998</v>
      </c>
      <c r="Q128">
        <v>-79.622249999999994</v>
      </c>
      <c r="R128">
        <v>27</v>
      </c>
      <c r="S128">
        <v>6500</v>
      </c>
      <c r="T128" t="s">
        <v>337</v>
      </c>
      <c r="U128" t="s">
        <v>1062</v>
      </c>
      <c r="V128" t="s">
        <v>1057</v>
      </c>
      <c r="W128" t="s">
        <v>220</v>
      </c>
      <c r="X128" t="s">
        <v>217</v>
      </c>
      <c r="Y128" t="s">
        <v>6</v>
      </c>
      <c r="Z128" t="s">
        <v>174</v>
      </c>
      <c r="AA128">
        <v>44780</v>
      </c>
      <c r="AB128" t="s">
        <v>1063</v>
      </c>
      <c r="AC128" t="s">
        <v>1064</v>
      </c>
      <c r="AD128">
        <v>30</v>
      </c>
      <c r="AE128" t="s">
        <v>1065</v>
      </c>
    </row>
    <row r="129" spans="1:34">
      <c r="A129">
        <v>2041</v>
      </c>
      <c r="B129" t="s">
        <v>201</v>
      </c>
      <c r="C129" t="s">
        <v>748</v>
      </c>
      <c r="D129" t="s">
        <v>1054</v>
      </c>
      <c r="E129" t="s">
        <v>178</v>
      </c>
      <c r="F129" t="s">
        <v>1055</v>
      </c>
      <c r="G129" t="s">
        <v>802</v>
      </c>
      <c r="H129" t="s">
        <v>1056</v>
      </c>
      <c r="I129" t="s">
        <v>1057</v>
      </c>
      <c r="J129" t="s">
        <v>1047</v>
      </c>
      <c r="K129" t="s">
        <v>1047</v>
      </c>
      <c r="L129" t="s">
        <v>8869</v>
      </c>
      <c r="M129" t="s">
        <v>6</v>
      </c>
      <c r="N129" t="s">
        <v>1047</v>
      </c>
      <c r="R129">
        <v>27</v>
      </c>
      <c r="S129">
        <v>40000</v>
      </c>
      <c r="T129" t="s">
        <v>337</v>
      </c>
      <c r="U129" t="s">
        <v>1062</v>
      </c>
      <c r="V129" t="s">
        <v>1057</v>
      </c>
      <c r="W129" t="s">
        <v>220</v>
      </c>
      <c r="X129" t="s">
        <v>217</v>
      </c>
      <c r="Y129" t="s">
        <v>6</v>
      </c>
      <c r="Z129" t="s">
        <v>318</v>
      </c>
      <c r="AA129">
        <v>45686</v>
      </c>
      <c r="AB129" t="s">
        <v>8870</v>
      </c>
      <c r="AC129" t="s">
        <v>1064</v>
      </c>
      <c r="AD129">
        <v>30</v>
      </c>
      <c r="AE129" t="s">
        <v>1065</v>
      </c>
    </row>
    <row r="130" spans="1:34">
      <c r="A130">
        <v>2042</v>
      </c>
      <c r="B130" t="s">
        <v>201</v>
      </c>
      <c r="C130" t="s">
        <v>748</v>
      </c>
      <c r="D130" t="s">
        <v>1066</v>
      </c>
      <c r="E130" t="s">
        <v>166</v>
      </c>
      <c r="F130" t="s">
        <v>1067</v>
      </c>
      <c r="G130" t="s">
        <v>802</v>
      </c>
      <c r="H130" t="s">
        <v>8493</v>
      </c>
      <c r="I130" t="s">
        <v>1068</v>
      </c>
      <c r="K130" t="s">
        <v>1069</v>
      </c>
      <c r="L130" t="s">
        <v>788</v>
      </c>
      <c r="M130" t="s">
        <v>5</v>
      </c>
      <c r="P130">
        <v>30.203499999999998</v>
      </c>
      <c r="Q130">
        <v>-90.911199999999994</v>
      </c>
      <c r="R130" t="s">
        <v>9089</v>
      </c>
      <c r="S130">
        <v>130000</v>
      </c>
      <c r="T130" t="s">
        <v>1070</v>
      </c>
      <c r="U130" t="s">
        <v>1066</v>
      </c>
      <c r="V130" t="s">
        <v>1071</v>
      </c>
      <c r="W130" t="s">
        <v>1072</v>
      </c>
      <c r="X130" t="s">
        <v>369</v>
      </c>
      <c r="Y130" t="s">
        <v>251</v>
      </c>
      <c r="Z130" t="s">
        <v>174</v>
      </c>
      <c r="AA130">
        <v>45305</v>
      </c>
      <c r="AB130" t="s">
        <v>1073</v>
      </c>
      <c r="AC130" t="s">
        <v>1074</v>
      </c>
      <c r="AD130">
        <v>27</v>
      </c>
      <c r="AE130" t="s">
        <v>1075</v>
      </c>
    </row>
    <row r="131" spans="1:34">
      <c r="A131">
        <v>2043</v>
      </c>
      <c r="B131" t="s">
        <v>176</v>
      </c>
      <c r="C131" t="s">
        <v>748</v>
      </c>
      <c r="D131" t="s">
        <v>1076</v>
      </c>
      <c r="E131" t="s">
        <v>166</v>
      </c>
      <c r="F131" t="s">
        <v>1076</v>
      </c>
      <c r="G131" t="s">
        <v>820</v>
      </c>
      <c r="H131" t="s">
        <v>821</v>
      </c>
      <c r="I131" t="s">
        <v>1077</v>
      </c>
      <c r="J131" t="s">
        <v>1078</v>
      </c>
      <c r="K131" t="s">
        <v>1079</v>
      </c>
      <c r="L131" t="s">
        <v>172</v>
      </c>
      <c r="M131" t="s">
        <v>5</v>
      </c>
      <c r="N131">
        <v>92617</v>
      </c>
      <c r="O131" t="s">
        <v>1080</v>
      </c>
      <c r="P131">
        <v>33.642735258494497</v>
      </c>
      <c r="Q131">
        <v>-117.855493916245</v>
      </c>
      <c r="R131">
        <v>73</v>
      </c>
      <c r="U131" t="s">
        <v>1081</v>
      </c>
      <c r="V131" t="s">
        <v>1077</v>
      </c>
      <c r="W131" t="s">
        <v>1079</v>
      </c>
      <c r="X131" t="s">
        <v>172</v>
      </c>
      <c r="Y131" t="s">
        <v>5</v>
      </c>
      <c r="Z131" t="s">
        <v>174</v>
      </c>
      <c r="AA131">
        <v>44776</v>
      </c>
      <c r="AB131" t="s">
        <v>1082</v>
      </c>
      <c r="AC131" t="s">
        <v>1083</v>
      </c>
      <c r="AD131">
        <v>18</v>
      </c>
    </row>
    <row r="132" spans="1:34">
      <c r="A132">
        <v>2044</v>
      </c>
      <c r="B132" t="s">
        <v>163</v>
      </c>
      <c r="C132" t="s">
        <v>748</v>
      </c>
      <c r="D132" t="s">
        <v>1084</v>
      </c>
      <c r="E132" t="s">
        <v>166</v>
      </c>
      <c r="F132" t="s">
        <v>1085</v>
      </c>
      <c r="G132" t="s">
        <v>802</v>
      </c>
      <c r="H132" t="s">
        <v>1056</v>
      </c>
      <c r="I132" t="s">
        <v>1086</v>
      </c>
      <c r="J132" t="s">
        <v>1087</v>
      </c>
      <c r="K132" t="s">
        <v>1088</v>
      </c>
      <c r="L132" t="s">
        <v>1089</v>
      </c>
      <c r="M132" t="s">
        <v>5</v>
      </c>
      <c r="N132">
        <v>85364</v>
      </c>
      <c r="P132">
        <v>32.718752630993002</v>
      </c>
      <c r="Q132">
        <v>-114.649997720877</v>
      </c>
      <c r="R132">
        <v>60</v>
      </c>
      <c r="S132">
        <v>12250</v>
      </c>
      <c r="T132" t="s">
        <v>337</v>
      </c>
      <c r="U132" t="s">
        <v>1084</v>
      </c>
      <c r="V132" t="s">
        <v>1086</v>
      </c>
      <c r="W132" t="s">
        <v>1088</v>
      </c>
      <c r="X132" t="s">
        <v>172</v>
      </c>
      <c r="Y132" t="s">
        <v>5</v>
      </c>
      <c r="Z132" t="s">
        <v>174</v>
      </c>
      <c r="AA132">
        <v>45092</v>
      </c>
      <c r="AB132" t="s">
        <v>1090</v>
      </c>
      <c r="AC132" t="s">
        <v>1091</v>
      </c>
      <c r="AD132">
        <v>15</v>
      </c>
      <c r="AE132" t="s">
        <v>1092</v>
      </c>
    </row>
    <row r="133" spans="1:34">
      <c r="A133">
        <v>2045</v>
      </c>
      <c r="B133" t="s">
        <v>163</v>
      </c>
      <c r="C133" t="s">
        <v>748</v>
      </c>
      <c r="D133" t="s">
        <v>1093</v>
      </c>
      <c r="E133" t="s">
        <v>166</v>
      </c>
      <c r="F133" t="s">
        <v>1093</v>
      </c>
      <c r="G133" t="s">
        <v>1094</v>
      </c>
      <c r="H133" t="s">
        <v>868</v>
      </c>
      <c r="I133" t="s">
        <v>768</v>
      </c>
      <c r="J133" t="s">
        <v>1095</v>
      </c>
      <c r="K133" t="s">
        <v>1096</v>
      </c>
      <c r="L133" t="s">
        <v>172</v>
      </c>
      <c r="M133" t="s">
        <v>5</v>
      </c>
      <c r="N133" t="s">
        <v>1097</v>
      </c>
      <c r="O133" t="s">
        <v>1098</v>
      </c>
      <c r="P133">
        <v>37.381630353734202</v>
      </c>
      <c r="Q133">
        <v>-121.987508092328</v>
      </c>
      <c r="R133">
        <v>2</v>
      </c>
      <c r="T133" t="s">
        <v>774</v>
      </c>
      <c r="U133" t="s">
        <v>1093</v>
      </c>
      <c r="V133" t="s">
        <v>768</v>
      </c>
      <c r="W133" t="s">
        <v>1096</v>
      </c>
      <c r="X133" t="s">
        <v>172</v>
      </c>
      <c r="Y133" t="s">
        <v>5</v>
      </c>
      <c r="Z133" t="s">
        <v>776</v>
      </c>
      <c r="AA133">
        <v>45334</v>
      </c>
      <c r="AB133" t="s">
        <v>319</v>
      </c>
      <c r="AC133" t="s">
        <v>1099</v>
      </c>
      <c r="AD133">
        <v>24</v>
      </c>
      <c r="AE133" t="s">
        <v>778</v>
      </c>
      <c r="AF133" t="s">
        <v>1100</v>
      </c>
      <c r="AG133" t="s">
        <v>1101</v>
      </c>
      <c r="AH133" t="s">
        <v>1102</v>
      </c>
    </row>
    <row r="134" spans="1:34">
      <c r="A134">
        <v>2046</v>
      </c>
      <c r="B134" t="s">
        <v>163</v>
      </c>
      <c r="C134" t="s">
        <v>748</v>
      </c>
      <c r="D134" t="s">
        <v>1103</v>
      </c>
      <c r="E134" t="s">
        <v>166</v>
      </c>
      <c r="F134" t="s">
        <v>1103</v>
      </c>
      <c r="G134" t="s">
        <v>802</v>
      </c>
      <c r="H134" t="s">
        <v>1104</v>
      </c>
      <c r="I134" t="s">
        <v>1105</v>
      </c>
      <c r="J134" t="s">
        <v>1106</v>
      </c>
      <c r="K134" t="s">
        <v>229</v>
      </c>
      <c r="L134" t="s">
        <v>230</v>
      </c>
      <c r="M134" t="s">
        <v>6</v>
      </c>
      <c r="N134" t="s">
        <v>1107</v>
      </c>
      <c r="P134">
        <v>49.285317949912198</v>
      </c>
      <c r="Q134">
        <v>-123.121777903319</v>
      </c>
      <c r="R134">
        <v>8</v>
      </c>
      <c r="S134">
        <v>50000</v>
      </c>
      <c r="T134" t="s">
        <v>1108</v>
      </c>
      <c r="U134" t="s">
        <v>1103</v>
      </c>
      <c r="V134" t="s">
        <v>1105</v>
      </c>
      <c r="W134" t="s">
        <v>229</v>
      </c>
      <c r="X134" t="s">
        <v>230</v>
      </c>
      <c r="Y134" t="s">
        <v>6</v>
      </c>
      <c r="Z134" t="s">
        <v>174</v>
      </c>
      <c r="AA134">
        <v>45339</v>
      </c>
      <c r="AB134" t="s">
        <v>319</v>
      </c>
      <c r="AC134" t="s">
        <v>1109</v>
      </c>
      <c r="AD134">
        <v>30</v>
      </c>
      <c r="AF134" t="s">
        <v>1110</v>
      </c>
      <c r="AG134" t="s">
        <v>1111</v>
      </c>
    </row>
    <row r="135" spans="1:34">
      <c r="A135">
        <v>2047</v>
      </c>
      <c r="B135" t="s">
        <v>201</v>
      </c>
      <c r="C135" t="s">
        <v>748</v>
      </c>
      <c r="D135" t="s">
        <v>1112</v>
      </c>
      <c r="E135" t="s">
        <v>178</v>
      </c>
      <c r="F135" t="s">
        <v>1113</v>
      </c>
      <c r="G135" t="s">
        <v>783</v>
      </c>
      <c r="H135" t="s">
        <v>1114</v>
      </c>
      <c r="I135" t="s">
        <v>1115</v>
      </c>
      <c r="J135" t="s">
        <v>1116</v>
      </c>
      <c r="K135" t="s">
        <v>1117</v>
      </c>
      <c r="L135" t="s">
        <v>217</v>
      </c>
      <c r="M135" t="s">
        <v>6</v>
      </c>
      <c r="N135" t="s">
        <v>1118</v>
      </c>
      <c r="O135" t="s">
        <v>1119</v>
      </c>
      <c r="P135">
        <v>44.244277552572299</v>
      </c>
      <c r="Q135">
        <v>-76.511177431348202</v>
      </c>
      <c r="R135">
        <v>10</v>
      </c>
      <c r="S135">
        <v>44300</v>
      </c>
      <c r="T135" t="s">
        <v>1120</v>
      </c>
      <c r="U135" t="s">
        <v>1121</v>
      </c>
      <c r="V135" t="s">
        <v>1115</v>
      </c>
      <c r="W135" t="s">
        <v>1117</v>
      </c>
      <c r="X135" t="s">
        <v>217</v>
      </c>
      <c r="Y135" t="s">
        <v>6</v>
      </c>
      <c r="Z135" t="s">
        <v>174</v>
      </c>
      <c r="AA135">
        <v>44776</v>
      </c>
      <c r="AB135" t="s">
        <v>1122</v>
      </c>
      <c r="AC135" t="s">
        <v>1123</v>
      </c>
      <c r="AD135">
        <v>22</v>
      </c>
      <c r="AE135" t="s">
        <v>1124</v>
      </c>
    </row>
    <row r="136" spans="1:34">
      <c r="A136">
        <v>2048</v>
      </c>
      <c r="B136" t="s">
        <v>201</v>
      </c>
      <c r="C136" t="s">
        <v>748</v>
      </c>
      <c r="D136" t="s">
        <v>276</v>
      </c>
      <c r="E136" t="s">
        <v>166</v>
      </c>
      <c r="F136" t="s">
        <v>1125</v>
      </c>
      <c r="G136" t="s">
        <v>802</v>
      </c>
      <c r="H136" t="s">
        <v>1056</v>
      </c>
      <c r="I136" t="s">
        <v>278</v>
      </c>
      <c r="L136" t="s">
        <v>1035</v>
      </c>
      <c r="M136" t="s">
        <v>6</v>
      </c>
      <c r="N136" t="s">
        <v>281</v>
      </c>
      <c r="O136" t="s">
        <v>282</v>
      </c>
      <c r="P136">
        <v>53.530308928350202</v>
      </c>
      <c r="Q136">
        <v>-113.512011649751</v>
      </c>
      <c r="R136">
        <v>17</v>
      </c>
      <c r="S136">
        <v>1800</v>
      </c>
      <c r="T136" t="s">
        <v>1127</v>
      </c>
      <c r="U136" t="s">
        <v>276</v>
      </c>
      <c r="V136" t="s">
        <v>278</v>
      </c>
      <c r="W136" t="s">
        <v>284</v>
      </c>
      <c r="X136" t="s">
        <v>217</v>
      </c>
      <c r="Y136" t="s">
        <v>6</v>
      </c>
      <c r="Z136" t="s">
        <v>174</v>
      </c>
      <c r="AA136">
        <v>45289</v>
      </c>
      <c r="AB136" t="s">
        <v>1128</v>
      </c>
      <c r="AC136" t="s">
        <v>286</v>
      </c>
      <c r="AD136">
        <v>26</v>
      </c>
      <c r="AE136" t="s">
        <v>1129</v>
      </c>
    </row>
    <row r="137" spans="1:34">
      <c r="A137">
        <v>2049</v>
      </c>
      <c r="B137" t="s">
        <v>176</v>
      </c>
      <c r="C137" t="s">
        <v>748</v>
      </c>
      <c r="D137" t="s">
        <v>6651</v>
      </c>
      <c r="E137" t="s">
        <v>178</v>
      </c>
      <c r="F137" t="s">
        <v>6651</v>
      </c>
      <c r="G137" t="s">
        <v>6652</v>
      </c>
      <c r="H137" t="s">
        <v>8324</v>
      </c>
      <c r="I137" t="s">
        <v>6653</v>
      </c>
      <c r="J137" t="s">
        <v>6654</v>
      </c>
      <c r="K137" t="s">
        <v>6655</v>
      </c>
      <c r="L137" t="s">
        <v>771</v>
      </c>
      <c r="M137" t="s">
        <v>5</v>
      </c>
      <c r="N137">
        <v>75038</v>
      </c>
      <c r="O137" t="s">
        <v>6656</v>
      </c>
      <c r="P137">
        <v>32.887187116541199</v>
      </c>
      <c r="Q137">
        <v>-96.967998003691903</v>
      </c>
      <c r="R137">
        <v>50</v>
      </c>
      <c r="U137" t="s">
        <v>6657</v>
      </c>
      <c r="V137" t="s">
        <v>6653</v>
      </c>
      <c r="W137" t="s">
        <v>6658</v>
      </c>
      <c r="Y137" t="s">
        <v>6659</v>
      </c>
      <c r="Z137" t="s">
        <v>6608</v>
      </c>
      <c r="AB137" t="s">
        <v>6653</v>
      </c>
      <c r="AC137" t="s">
        <v>8349</v>
      </c>
      <c r="AD137">
        <v>27</v>
      </c>
      <c r="AE137" t="s">
        <v>8560</v>
      </c>
    </row>
    <row r="138" spans="1:34">
      <c r="A138">
        <v>2050</v>
      </c>
      <c r="B138" t="s">
        <v>201</v>
      </c>
      <c r="C138" t="s">
        <v>748</v>
      </c>
      <c r="D138" t="s">
        <v>1130</v>
      </c>
      <c r="E138" t="s">
        <v>166</v>
      </c>
      <c r="F138" t="s">
        <v>1131</v>
      </c>
      <c r="G138" t="s">
        <v>802</v>
      </c>
      <c r="H138" t="s">
        <v>931</v>
      </c>
      <c r="I138" t="s">
        <v>1132</v>
      </c>
      <c r="K138" t="s">
        <v>1133</v>
      </c>
      <c r="L138" t="s">
        <v>444</v>
      </c>
      <c r="M138" t="s">
        <v>5</v>
      </c>
      <c r="P138">
        <v>44.111176168545001</v>
      </c>
      <c r="Q138">
        <v>-85.555218029920795</v>
      </c>
      <c r="R138" t="s">
        <v>9090</v>
      </c>
      <c r="S138">
        <v>150000</v>
      </c>
      <c r="T138" t="s">
        <v>759</v>
      </c>
      <c r="U138" t="s">
        <v>1134</v>
      </c>
      <c r="V138" t="s">
        <v>1135</v>
      </c>
      <c r="W138" t="s">
        <v>1136</v>
      </c>
      <c r="X138" t="s">
        <v>1137</v>
      </c>
      <c r="Y138" t="s">
        <v>1138</v>
      </c>
      <c r="Z138" t="s">
        <v>174</v>
      </c>
      <c r="AA138">
        <v>45090</v>
      </c>
      <c r="AB138" t="s">
        <v>1139</v>
      </c>
      <c r="AC138" t="s">
        <v>1140</v>
      </c>
      <c r="AD138">
        <v>25</v>
      </c>
      <c r="AE138" t="s">
        <v>1141</v>
      </c>
    </row>
    <row r="139" spans="1:34">
      <c r="A139">
        <v>2051</v>
      </c>
      <c r="B139" t="s">
        <v>201</v>
      </c>
      <c r="C139" t="s">
        <v>748</v>
      </c>
      <c r="D139" t="s">
        <v>1130</v>
      </c>
      <c r="E139" t="s">
        <v>166</v>
      </c>
      <c r="F139" t="s">
        <v>1131</v>
      </c>
      <c r="G139" t="s">
        <v>783</v>
      </c>
      <c r="H139" t="s">
        <v>931</v>
      </c>
      <c r="I139" t="s">
        <v>1132</v>
      </c>
      <c r="K139" t="s">
        <v>1133</v>
      </c>
      <c r="L139" t="s">
        <v>444</v>
      </c>
      <c r="M139" t="s">
        <v>5</v>
      </c>
      <c r="P139">
        <v>44.111176168545001</v>
      </c>
      <c r="Q139">
        <v>-85.555218029920795</v>
      </c>
      <c r="R139" t="s">
        <v>9091</v>
      </c>
      <c r="S139">
        <v>50000</v>
      </c>
      <c r="T139" t="s">
        <v>1142</v>
      </c>
      <c r="U139" t="s">
        <v>1134</v>
      </c>
      <c r="V139" t="s">
        <v>1132</v>
      </c>
      <c r="W139" t="s">
        <v>1136</v>
      </c>
      <c r="Y139" t="s">
        <v>1138</v>
      </c>
      <c r="Z139" t="s">
        <v>174</v>
      </c>
      <c r="AA139">
        <v>45090</v>
      </c>
      <c r="AB139" t="s">
        <v>1139</v>
      </c>
      <c r="AC139" t="s">
        <v>1143</v>
      </c>
      <c r="AD139">
        <v>25</v>
      </c>
      <c r="AE139" t="s">
        <v>1141</v>
      </c>
    </row>
    <row r="140" spans="1:34">
      <c r="A140">
        <v>2052</v>
      </c>
      <c r="B140" t="s">
        <v>398</v>
      </c>
      <c r="C140" t="s">
        <v>748</v>
      </c>
      <c r="D140" t="s">
        <v>1144</v>
      </c>
      <c r="E140" t="s">
        <v>166</v>
      </c>
      <c r="F140" t="s">
        <v>1145</v>
      </c>
      <c r="G140" t="s">
        <v>783</v>
      </c>
      <c r="H140" t="s">
        <v>1114</v>
      </c>
      <c r="I140" t="s">
        <v>1146</v>
      </c>
      <c r="K140" t="s">
        <v>1147</v>
      </c>
      <c r="L140" t="s">
        <v>444</v>
      </c>
      <c r="M140" t="s">
        <v>5</v>
      </c>
      <c r="P140">
        <v>42.522324325467302</v>
      </c>
      <c r="Q140">
        <v>-83.0404080309591</v>
      </c>
      <c r="R140" t="s">
        <v>9092</v>
      </c>
      <c r="S140">
        <v>15000</v>
      </c>
      <c r="T140" t="s">
        <v>486</v>
      </c>
      <c r="U140" t="s">
        <v>1148</v>
      </c>
      <c r="V140" t="s">
        <v>1146</v>
      </c>
      <c r="W140" t="s">
        <v>1149</v>
      </c>
      <c r="X140" t="s">
        <v>1149</v>
      </c>
      <c r="Y140" t="s">
        <v>1138</v>
      </c>
      <c r="Z140" t="s">
        <v>174</v>
      </c>
      <c r="AA140">
        <v>45095</v>
      </c>
      <c r="AB140" t="s">
        <v>1150</v>
      </c>
      <c r="AC140" t="s">
        <v>1151</v>
      </c>
      <c r="AD140">
        <v>22</v>
      </c>
      <c r="AE140" t="s">
        <v>1152</v>
      </c>
    </row>
    <row r="141" spans="1:34">
      <c r="A141">
        <v>2053</v>
      </c>
      <c r="B141" t="s">
        <v>163</v>
      </c>
      <c r="C141" t="s">
        <v>748</v>
      </c>
      <c r="D141" t="s">
        <v>1153</v>
      </c>
      <c r="E141" t="s">
        <v>178</v>
      </c>
      <c r="F141" t="s">
        <v>1154</v>
      </c>
      <c r="G141" t="s">
        <v>1094</v>
      </c>
      <c r="H141" t="s">
        <v>1155</v>
      </c>
      <c r="I141" t="s">
        <v>1156</v>
      </c>
      <c r="J141" t="s">
        <v>1157</v>
      </c>
      <c r="K141" t="s">
        <v>1117</v>
      </c>
      <c r="L141" t="s">
        <v>217</v>
      </c>
      <c r="M141" t="s">
        <v>6</v>
      </c>
      <c r="N141" t="s">
        <v>1158</v>
      </c>
      <c r="P141">
        <v>44.2470523952177</v>
      </c>
      <c r="Q141">
        <v>-76.575666418957496</v>
      </c>
      <c r="R141">
        <v>5</v>
      </c>
      <c r="U141" t="s">
        <v>1153</v>
      </c>
      <c r="V141" t="s">
        <v>1156</v>
      </c>
      <c r="W141" t="s">
        <v>1117</v>
      </c>
      <c r="X141" t="s">
        <v>217</v>
      </c>
      <c r="Y141" t="s">
        <v>6</v>
      </c>
      <c r="Z141" t="s">
        <v>174</v>
      </c>
      <c r="AA141">
        <v>45339</v>
      </c>
      <c r="AB141" t="s">
        <v>319</v>
      </c>
      <c r="AC141" t="s">
        <v>1159</v>
      </c>
      <c r="AD141">
        <v>21</v>
      </c>
      <c r="AF141" t="s">
        <v>1160</v>
      </c>
      <c r="AG141" t="s">
        <v>1161</v>
      </c>
    </row>
    <row r="142" spans="1:34">
      <c r="A142">
        <v>2054</v>
      </c>
      <c r="B142" t="s">
        <v>176</v>
      </c>
      <c r="C142" t="s">
        <v>748</v>
      </c>
      <c r="D142" t="s">
        <v>1162</v>
      </c>
      <c r="E142" t="s">
        <v>166</v>
      </c>
      <c r="F142" t="s">
        <v>1163</v>
      </c>
      <c r="G142" t="s">
        <v>820</v>
      </c>
      <c r="H142" t="s">
        <v>821</v>
      </c>
      <c r="I142" t="s">
        <v>1164</v>
      </c>
      <c r="J142" t="s">
        <v>1165</v>
      </c>
      <c r="K142" t="s">
        <v>1166</v>
      </c>
      <c r="L142" t="s">
        <v>369</v>
      </c>
      <c r="M142" t="s">
        <v>5</v>
      </c>
      <c r="N142">
        <v>98072</v>
      </c>
      <c r="O142" t="s">
        <v>1167</v>
      </c>
      <c r="P142">
        <v>47.804716783481602</v>
      </c>
      <c r="Q142">
        <v>-122.118126471601</v>
      </c>
      <c r="R142">
        <v>200</v>
      </c>
      <c r="S142">
        <v>120</v>
      </c>
      <c r="T142" t="s">
        <v>774</v>
      </c>
      <c r="U142" t="s">
        <v>1168</v>
      </c>
      <c r="V142" t="s">
        <v>1164</v>
      </c>
      <c r="W142" t="s">
        <v>1166</v>
      </c>
      <c r="X142" t="s">
        <v>369</v>
      </c>
      <c r="Y142" t="s">
        <v>5</v>
      </c>
      <c r="Z142" t="s">
        <v>174</v>
      </c>
      <c r="AA142">
        <v>44435</v>
      </c>
      <c r="AB142" t="s">
        <v>1171</v>
      </c>
      <c r="AC142" t="s">
        <v>1170</v>
      </c>
      <c r="AD142">
        <v>22</v>
      </c>
      <c r="AE142" t="s">
        <v>1172</v>
      </c>
    </row>
    <row r="143" spans="1:34">
      <c r="A143">
        <v>2055</v>
      </c>
      <c r="B143" t="s">
        <v>201</v>
      </c>
      <c r="C143" t="s">
        <v>748</v>
      </c>
      <c r="D143" t="s">
        <v>1162</v>
      </c>
      <c r="E143" t="s">
        <v>166</v>
      </c>
      <c r="F143" t="s">
        <v>1163</v>
      </c>
      <c r="G143" t="s">
        <v>820</v>
      </c>
      <c r="H143" t="s">
        <v>821</v>
      </c>
      <c r="I143" t="s">
        <v>1164</v>
      </c>
      <c r="J143" t="s">
        <v>1165</v>
      </c>
      <c r="K143" t="s">
        <v>1166</v>
      </c>
      <c r="L143" t="s">
        <v>369</v>
      </c>
      <c r="M143" t="s">
        <v>5</v>
      </c>
      <c r="N143">
        <v>98072</v>
      </c>
      <c r="O143" t="s">
        <v>1167</v>
      </c>
      <c r="P143">
        <v>47.804716783481602</v>
      </c>
      <c r="Q143">
        <v>-122.118126471601</v>
      </c>
      <c r="R143" t="s">
        <v>9083</v>
      </c>
      <c r="S143">
        <v>4000</v>
      </c>
      <c r="T143" t="s">
        <v>774</v>
      </c>
      <c r="U143" t="s">
        <v>1168</v>
      </c>
      <c r="V143" t="s">
        <v>1164</v>
      </c>
      <c r="W143" t="s">
        <v>1166</v>
      </c>
      <c r="X143" t="s">
        <v>369</v>
      </c>
      <c r="Y143" t="s">
        <v>5</v>
      </c>
      <c r="Z143" t="s">
        <v>174</v>
      </c>
      <c r="AA143">
        <v>45090</v>
      </c>
      <c r="AB143" t="s">
        <v>1169</v>
      </c>
      <c r="AC143" t="s">
        <v>1170</v>
      </c>
      <c r="AD143">
        <v>22</v>
      </c>
    </row>
    <row r="144" spans="1:34">
      <c r="A144">
        <v>2056</v>
      </c>
      <c r="B144" t="s">
        <v>201</v>
      </c>
      <c r="C144" t="s">
        <v>748</v>
      </c>
      <c r="D144" t="s">
        <v>1173</v>
      </c>
      <c r="E144" t="s">
        <v>178</v>
      </c>
      <c r="F144" t="s">
        <v>1047</v>
      </c>
      <c r="G144" t="s">
        <v>783</v>
      </c>
      <c r="H144" t="s">
        <v>1155</v>
      </c>
      <c r="I144" t="s">
        <v>1174</v>
      </c>
      <c r="M144" t="s">
        <v>5</v>
      </c>
      <c r="O144" t="s">
        <v>1047</v>
      </c>
      <c r="P144" t="s">
        <v>1047</v>
      </c>
      <c r="Q144" t="s">
        <v>1047</v>
      </c>
      <c r="R144" t="s">
        <v>1047</v>
      </c>
      <c r="U144" t="s">
        <v>1173</v>
      </c>
      <c r="W144" t="s">
        <v>1175</v>
      </c>
      <c r="Y144" t="s">
        <v>1176</v>
      </c>
      <c r="Z144" t="s">
        <v>8068</v>
      </c>
      <c r="AB144" t="s">
        <v>319</v>
      </c>
      <c r="AC144" t="s">
        <v>8304</v>
      </c>
      <c r="AD144">
        <v>31</v>
      </c>
      <c r="AE144" t="s">
        <v>1177</v>
      </c>
      <c r="AF144" t="s">
        <v>1178</v>
      </c>
      <c r="AG144" t="s">
        <v>1179</v>
      </c>
      <c r="AH144" t="s">
        <v>1180</v>
      </c>
    </row>
    <row r="145" spans="1:35">
      <c r="A145">
        <v>2057</v>
      </c>
      <c r="B145" t="s">
        <v>201</v>
      </c>
      <c r="C145" t="s">
        <v>748</v>
      </c>
      <c r="D145" t="s">
        <v>1181</v>
      </c>
      <c r="E145" t="s">
        <v>166</v>
      </c>
      <c r="F145" t="s">
        <v>1182</v>
      </c>
      <c r="G145" t="s">
        <v>751</v>
      </c>
      <c r="H145" t="s">
        <v>1183</v>
      </c>
      <c r="I145" t="s">
        <v>1184</v>
      </c>
      <c r="J145" t="s">
        <v>1185</v>
      </c>
      <c r="K145" t="s">
        <v>499</v>
      </c>
      <c r="L145" t="s">
        <v>495</v>
      </c>
      <c r="M145" t="s">
        <v>5</v>
      </c>
      <c r="N145">
        <v>63111</v>
      </c>
      <c r="O145" t="s">
        <v>1186</v>
      </c>
      <c r="P145">
        <v>38.547310113091498</v>
      </c>
      <c r="Q145">
        <v>-90.268866638617695</v>
      </c>
      <c r="R145" t="s">
        <v>9083</v>
      </c>
      <c r="S145">
        <v>30000</v>
      </c>
      <c r="T145" t="s">
        <v>1187</v>
      </c>
      <c r="U145" t="s">
        <v>1188</v>
      </c>
      <c r="V145" t="s">
        <v>1184</v>
      </c>
      <c r="Y145" t="s">
        <v>1189</v>
      </c>
      <c r="Z145" t="s">
        <v>174</v>
      </c>
      <c r="AA145">
        <v>44892</v>
      </c>
      <c r="AB145" t="s">
        <v>1190</v>
      </c>
      <c r="AC145" t="s">
        <v>1191</v>
      </c>
      <c r="AD145">
        <v>30</v>
      </c>
      <c r="AE145" t="s">
        <v>1192</v>
      </c>
    </row>
    <row r="146" spans="1:35">
      <c r="A146">
        <v>2058</v>
      </c>
      <c r="B146" t="s">
        <v>176</v>
      </c>
      <c r="C146" t="s">
        <v>748</v>
      </c>
      <c r="D146" t="s">
        <v>6615</v>
      </c>
      <c r="E146" t="s">
        <v>178</v>
      </c>
      <c r="F146" t="s">
        <v>6615</v>
      </c>
      <c r="G146" t="s">
        <v>8139</v>
      </c>
      <c r="H146" t="s">
        <v>8191</v>
      </c>
      <c r="I146" t="s">
        <v>6616</v>
      </c>
      <c r="J146" t="s">
        <v>6617</v>
      </c>
      <c r="K146" t="s">
        <v>6618</v>
      </c>
      <c r="L146" t="s">
        <v>1423</v>
      </c>
      <c r="M146" t="s">
        <v>5</v>
      </c>
      <c r="N146">
        <v>8512</v>
      </c>
      <c r="P146">
        <v>40.335189767472798</v>
      </c>
      <c r="Q146">
        <v>-74.476603016924301</v>
      </c>
      <c r="R146">
        <v>800</v>
      </c>
      <c r="U146" t="s">
        <v>6615</v>
      </c>
      <c r="V146" t="s">
        <v>6619</v>
      </c>
      <c r="W146" t="s">
        <v>6620</v>
      </c>
      <c r="X146" t="s">
        <v>1423</v>
      </c>
      <c r="Y146" t="s">
        <v>5</v>
      </c>
      <c r="Z146" t="s">
        <v>8068</v>
      </c>
      <c r="AB146" t="s">
        <v>6616</v>
      </c>
      <c r="AC146" t="s">
        <v>6621</v>
      </c>
      <c r="AD146">
        <v>30</v>
      </c>
    </row>
    <row r="147" spans="1:35">
      <c r="A147">
        <v>2059</v>
      </c>
      <c r="B147" t="s">
        <v>201</v>
      </c>
      <c r="C147" t="s">
        <v>748</v>
      </c>
      <c r="D147" t="s">
        <v>1193</v>
      </c>
      <c r="E147" t="s">
        <v>166</v>
      </c>
      <c r="F147" t="s">
        <v>1194</v>
      </c>
      <c r="G147" t="s">
        <v>802</v>
      </c>
      <c r="H147" t="s">
        <v>899</v>
      </c>
      <c r="I147" t="s">
        <v>1195</v>
      </c>
      <c r="K147" t="s">
        <v>1196</v>
      </c>
      <c r="L147" t="s">
        <v>184</v>
      </c>
      <c r="M147" t="s">
        <v>5</v>
      </c>
      <c r="N147">
        <v>89047</v>
      </c>
      <c r="O147" t="s">
        <v>1197</v>
      </c>
      <c r="P147">
        <v>37.830315255827799</v>
      </c>
      <c r="Q147">
        <v>-117.818983562173</v>
      </c>
      <c r="R147" t="s">
        <v>9093</v>
      </c>
      <c r="S147">
        <v>3630</v>
      </c>
      <c r="T147" t="s">
        <v>186</v>
      </c>
      <c r="U147" t="s">
        <v>1198</v>
      </c>
      <c r="V147" t="s">
        <v>1195</v>
      </c>
      <c r="W147" t="s">
        <v>1199</v>
      </c>
      <c r="X147" t="s">
        <v>616</v>
      </c>
      <c r="Y147" t="s">
        <v>251</v>
      </c>
      <c r="Z147" t="s">
        <v>174</v>
      </c>
      <c r="AA147">
        <v>44776</v>
      </c>
      <c r="AC147" t="s">
        <v>1200</v>
      </c>
      <c r="AD147">
        <v>22</v>
      </c>
      <c r="AE147" t="s">
        <v>1201</v>
      </c>
    </row>
    <row r="148" spans="1:35">
      <c r="A148">
        <v>2060</v>
      </c>
      <c r="B148" t="s">
        <v>176</v>
      </c>
      <c r="C148" t="s">
        <v>748</v>
      </c>
      <c r="D148" t="s">
        <v>386</v>
      </c>
      <c r="E148" t="s">
        <v>178</v>
      </c>
      <c r="F148" t="s">
        <v>387</v>
      </c>
      <c r="G148" t="s">
        <v>783</v>
      </c>
      <c r="H148" t="s">
        <v>388</v>
      </c>
      <c r="I148" t="s">
        <v>389</v>
      </c>
      <c r="J148" t="s">
        <v>390</v>
      </c>
      <c r="K148" t="s">
        <v>391</v>
      </c>
      <c r="L148" t="s">
        <v>392</v>
      </c>
      <c r="M148" t="s">
        <v>5</v>
      </c>
      <c r="N148">
        <v>84601</v>
      </c>
      <c r="O148" t="s">
        <v>393</v>
      </c>
      <c r="P148">
        <v>40.224980320837297</v>
      </c>
      <c r="Q148">
        <v>-111.713837003827</v>
      </c>
      <c r="R148">
        <v>11</v>
      </c>
      <c r="S148">
        <v>2000</v>
      </c>
      <c r="T148" t="s">
        <v>394</v>
      </c>
      <c r="V148" t="s">
        <v>389</v>
      </c>
      <c r="W148" t="s">
        <v>391</v>
      </c>
      <c r="X148" t="s">
        <v>392</v>
      </c>
      <c r="Y148" t="s">
        <v>5</v>
      </c>
      <c r="Z148" t="s">
        <v>174</v>
      </c>
      <c r="AA148">
        <v>45289</v>
      </c>
      <c r="AB148" t="s">
        <v>395</v>
      </c>
      <c r="AC148" t="s">
        <v>1202</v>
      </c>
      <c r="AD148">
        <v>28</v>
      </c>
      <c r="AE148" t="s">
        <v>397</v>
      </c>
    </row>
    <row r="149" spans="1:35">
      <c r="A149">
        <v>2061</v>
      </c>
      <c r="B149" t="s">
        <v>163</v>
      </c>
      <c r="C149" t="s">
        <v>748</v>
      </c>
      <c r="D149" t="s">
        <v>1203</v>
      </c>
      <c r="E149" t="s">
        <v>166</v>
      </c>
      <c r="F149" t="s">
        <v>1204</v>
      </c>
      <c r="G149" t="s">
        <v>802</v>
      </c>
      <c r="H149" t="s">
        <v>1029</v>
      </c>
      <c r="I149" t="s">
        <v>1205</v>
      </c>
      <c r="J149" t="s">
        <v>1206</v>
      </c>
      <c r="K149" t="s">
        <v>1207</v>
      </c>
      <c r="L149" t="s">
        <v>1208</v>
      </c>
      <c r="M149" t="s">
        <v>5</v>
      </c>
      <c r="N149">
        <v>71730</v>
      </c>
      <c r="O149" t="s">
        <v>1209</v>
      </c>
      <c r="P149">
        <v>33.185832660226403</v>
      </c>
      <c r="Q149">
        <v>-92.700848931600802</v>
      </c>
      <c r="R149">
        <v>144</v>
      </c>
      <c r="S149">
        <v>1310</v>
      </c>
      <c r="T149" t="s">
        <v>186</v>
      </c>
      <c r="U149" t="s">
        <v>1210</v>
      </c>
      <c r="V149" t="s">
        <v>1211</v>
      </c>
      <c r="W149" t="s">
        <v>1212</v>
      </c>
      <c r="X149" t="s">
        <v>1213</v>
      </c>
      <c r="Y149" t="s">
        <v>1214</v>
      </c>
      <c r="Z149" t="s">
        <v>174</v>
      </c>
      <c r="AA149">
        <v>44776</v>
      </c>
      <c r="AB149" t="s">
        <v>1215</v>
      </c>
      <c r="AC149" t="s">
        <v>1216</v>
      </c>
      <c r="AD149">
        <v>28</v>
      </c>
      <c r="AE149" t="s">
        <v>1217</v>
      </c>
    </row>
    <row r="150" spans="1:35">
      <c r="A150">
        <v>2062</v>
      </c>
      <c r="B150" t="s">
        <v>163</v>
      </c>
      <c r="C150" t="s">
        <v>748</v>
      </c>
      <c r="D150" t="s">
        <v>1203</v>
      </c>
      <c r="E150" t="s">
        <v>166</v>
      </c>
      <c r="F150" t="s">
        <v>1218</v>
      </c>
      <c r="G150" t="s">
        <v>802</v>
      </c>
      <c r="H150" t="s">
        <v>1029</v>
      </c>
      <c r="I150" t="s">
        <v>1205</v>
      </c>
      <c r="J150" t="s">
        <v>1219</v>
      </c>
      <c r="K150" t="s">
        <v>1207</v>
      </c>
      <c r="L150" t="s">
        <v>1208</v>
      </c>
      <c r="M150" t="s">
        <v>5</v>
      </c>
      <c r="N150">
        <v>71730</v>
      </c>
      <c r="O150" t="s">
        <v>1209</v>
      </c>
      <c r="P150">
        <v>33.112126097714601</v>
      </c>
      <c r="Q150">
        <v>-92.667783460438599</v>
      </c>
      <c r="R150">
        <v>143</v>
      </c>
      <c r="S150">
        <v>1310</v>
      </c>
      <c r="T150" t="s">
        <v>186</v>
      </c>
      <c r="U150" t="s">
        <v>1210</v>
      </c>
      <c r="V150" t="s">
        <v>1211</v>
      </c>
      <c r="W150" t="s">
        <v>1212</v>
      </c>
      <c r="X150" t="s">
        <v>1213</v>
      </c>
      <c r="Y150" t="s">
        <v>1214</v>
      </c>
      <c r="Z150" t="s">
        <v>174</v>
      </c>
      <c r="AA150">
        <v>44776</v>
      </c>
      <c r="AB150" t="s">
        <v>1220</v>
      </c>
      <c r="AC150" t="s">
        <v>1216</v>
      </c>
      <c r="AD150">
        <v>28</v>
      </c>
      <c r="AE150" t="s">
        <v>1217</v>
      </c>
    </row>
    <row r="151" spans="1:35">
      <c r="A151">
        <v>2063</v>
      </c>
      <c r="B151" t="s">
        <v>163</v>
      </c>
      <c r="C151" t="s">
        <v>748</v>
      </c>
      <c r="D151" t="s">
        <v>1203</v>
      </c>
      <c r="E151" t="s">
        <v>166</v>
      </c>
      <c r="F151" t="s">
        <v>1221</v>
      </c>
      <c r="G151" t="s">
        <v>802</v>
      </c>
      <c r="H151" t="s">
        <v>1029</v>
      </c>
      <c r="I151" t="s">
        <v>1222</v>
      </c>
      <c r="J151" t="s">
        <v>1223</v>
      </c>
      <c r="K151" t="s">
        <v>1224</v>
      </c>
      <c r="L151" t="s">
        <v>1208</v>
      </c>
      <c r="M151" t="s">
        <v>5</v>
      </c>
      <c r="N151">
        <v>71753</v>
      </c>
      <c r="O151" t="s">
        <v>1209</v>
      </c>
      <c r="P151">
        <v>33.184588450867203</v>
      </c>
      <c r="Q151">
        <v>-92.937015283719305</v>
      </c>
      <c r="R151">
        <v>143</v>
      </c>
      <c r="S151">
        <v>1310</v>
      </c>
      <c r="T151" t="s">
        <v>186</v>
      </c>
      <c r="U151" t="s">
        <v>1210</v>
      </c>
      <c r="V151" t="s">
        <v>1211</v>
      </c>
      <c r="W151" t="s">
        <v>1212</v>
      </c>
      <c r="X151" t="s">
        <v>1213</v>
      </c>
      <c r="Y151" t="s">
        <v>1214</v>
      </c>
      <c r="Z151" t="s">
        <v>174</v>
      </c>
      <c r="AA151">
        <v>44776</v>
      </c>
      <c r="AB151" t="s">
        <v>1225</v>
      </c>
      <c r="AC151" t="s">
        <v>1226</v>
      </c>
      <c r="AD151">
        <v>28</v>
      </c>
      <c r="AE151" t="s">
        <v>1217</v>
      </c>
    </row>
    <row r="152" spans="1:35">
      <c r="A152">
        <v>2064</v>
      </c>
      <c r="B152" t="s">
        <v>201</v>
      </c>
      <c r="C152" t="s">
        <v>748</v>
      </c>
      <c r="D152" t="s">
        <v>1227</v>
      </c>
      <c r="E152" t="s">
        <v>166</v>
      </c>
      <c r="F152" t="s">
        <v>1228</v>
      </c>
      <c r="G152" t="s">
        <v>751</v>
      </c>
      <c r="H152" t="s">
        <v>904</v>
      </c>
      <c r="I152" t="s">
        <v>1229</v>
      </c>
      <c r="J152" t="s">
        <v>1230</v>
      </c>
      <c r="K152" t="s">
        <v>1231</v>
      </c>
      <c r="L152" t="s">
        <v>314</v>
      </c>
      <c r="M152" t="s">
        <v>5</v>
      </c>
      <c r="P152">
        <v>37.0456814281372</v>
      </c>
      <c r="Q152">
        <v>-87.306930454824297</v>
      </c>
      <c r="R152" t="s">
        <v>9094</v>
      </c>
      <c r="S152">
        <v>120000</v>
      </c>
      <c r="T152" t="s">
        <v>759</v>
      </c>
      <c r="U152" t="s">
        <v>1227</v>
      </c>
      <c r="V152" t="s">
        <v>1229</v>
      </c>
      <c r="W152" t="s">
        <v>1232</v>
      </c>
      <c r="X152" t="s">
        <v>1233</v>
      </c>
      <c r="Y152" t="s">
        <v>1051</v>
      </c>
      <c r="Z152" t="s">
        <v>174</v>
      </c>
      <c r="AA152">
        <v>45091</v>
      </c>
      <c r="AB152" t="s">
        <v>1234</v>
      </c>
      <c r="AC152" t="s">
        <v>1235</v>
      </c>
      <c r="AD152">
        <v>18</v>
      </c>
      <c r="AE152" t="s">
        <v>1236</v>
      </c>
    </row>
    <row r="153" spans="1:35">
      <c r="A153">
        <v>2065</v>
      </c>
      <c r="B153" t="s">
        <v>163</v>
      </c>
      <c r="C153" t="s">
        <v>748</v>
      </c>
      <c r="D153" t="s">
        <v>1237</v>
      </c>
      <c r="E153" t="s">
        <v>166</v>
      </c>
      <c r="F153" t="s">
        <v>1237</v>
      </c>
      <c r="G153" t="s">
        <v>783</v>
      </c>
      <c r="H153" t="s">
        <v>7</v>
      </c>
      <c r="I153" t="s">
        <v>1238</v>
      </c>
      <c r="J153" t="s">
        <v>1239</v>
      </c>
      <c r="K153" t="s">
        <v>1240</v>
      </c>
      <c r="L153" t="s">
        <v>314</v>
      </c>
      <c r="M153" t="s">
        <v>5</v>
      </c>
      <c r="N153">
        <v>38501</v>
      </c>
      <c r="O153" t="s">
        <v>1241</v>
      </c>
      <c r="P153">
        <v>36.200000000000003</v>
      </c>
      <c r="Q153">
        <v>-86</v>
      </c>
      <c r="R153">
        <v>2</v>
      </c>
      <c r="U153" t="s">
        <v>1237</v>
      </c>
      <c r="V153" t="s">
        <v>1238</v>
      </c>
      <c r="W153" t="s">
        <v>1240</v>
      </c>
      <c r="X153" t="s">
        <v>314</v>
      </c>
      <c r="Y153" t="s">
        <v>5</v>
      </c>
      <c r="Z153" t="s">
        <v>174</v>
      </c>
      <c r="AA153">
        <v>44891</v>
      </c>
      <c r="AB153" t="s">
        <v>1242</v>
      </c>
      <c r="AC153" t="s">
        <v>1243</v>
      </c>
      <c r="AD153">
        <v>23</v>
      </c>
    </row>
    <row r="154" spans="1:35">
      <c r="A154">
        <v>2066</v>
      </c>
      <c r="B154" t="s">
        <v>398</v>
      </c>
      <c r="C154" t="s">
        <v>748</v>
      </c>
      <c r="D154" t="s">
        <v>434</v>
      </c>
      <c r="E154" t="s">
        <v>166</v>
      </c>
      <c r="F154" t="s">
        <v>1244</v>
      </c>
      <c r="G154" t="s">
        <v>802</v>
      </c>
      <c r="H154" t="s">
        <v>1029</v>
      </c>
      <c r="I154" t="s">
        <v>430</v>
      </c>
      <c r="J154" t="s">
        <v>431</v>
      </c>
      <c r="K154" t="s">
        <v>432</v>
      </c>
      <c r="L154" t="s">
        <v>184</v>
      </c>
      <c r="M154" t="s">
        <v>5</v>
      </c>
      <c r="O154" t="s">
        <v>433</v>
      </c>
      <c r="P154">
        <v>41.569975461099098</v>
      </c>
      <c r="Q154">
        <v>-117.785810940654</v>
      </c>
      <c r="R154">
        <v>65</v>
      </c>
      <c r="S154">
        <v>5640</v>
      </c>
      <c r="T154" t="s">
        <v>186</v>
      </c>
      <c r="U154" t="s">
        <v>434</v>
      </c>
      <c r="V154" t="s">
        <v>430</v>
      </c>
      <c r="W154" t="s">
        <v>229</v>
      </c>
      <c r="X154" t="s">
        <v>230</v>
      </c>
      <c r="Y154" t="s">
        <v>6</v>
      </c>
      <c r="Z154" t="s">
        <v>174</v>
      </c>
      <c r="AA154">
        <v>44776</v>
      </c>
      <c r="AB154" t="s">
        <v>436</v>
      </c>
      <c r="AC154" t="s">
        <v>1245</v>
      </c>
      <c r="AD154">
        <v>24</v>
      </c>
      <c r="AE154" t="s">
        <v>438</v>
      </c>
    </row>
    <row r="155" spans="1:35">
      <c r="A155">
        <v>2067</v>
      </c>
      <c r="B155" t="s">
        <v>201</v>
      </c>
      <c r="C155" t="s">
        <v>748</v>
      </c>
      <c r="D155" t="s">
        <v>8559</v>
      </c>
      <c r="E155" t="s">
        <v>178</v>
      </c>
      <c r="F155" t="s">
        <v>8559</v>
      </c>
      <c r="G155" t="s">
        <v>802</v>
      </c>
      <c r="H155" t="s">
        <v>6421</v>
      </c>
      <c r="I155" t="s">
        <v>8508</v>
      </c>
      <c r="K155" t="s">
        <v>5286</v>
      </c>
      <c r="L155" t="s">
        <v>788</v>
      </c>
      <c r="M155" t="s">
        <v>5</v>
      </c>
      <c r="P155">
        <v>30.257695300000002</v>
      </c>
      <c r="Q155">
        <v>-91.087979200000007</v>
      </c>
      <c r="R155" t="s">
        <v>9075</v>
      </c>
      <c r="Z155" t="s">
        <v>8166</v>
      </c>
      <c r="AA155">
        <v>45468</v>
      </c>
      <c r="AB155" t="s">
        <v>6365</v>
      </c>
      <c r="AC155" t="s">
        <v>8558</v>
      </c>
      <c r="AD155">
        <v>28</v>
      </c>
    </row>
    <row r="156" spans="1:35">
      <c r="A156">
        <v>2068</v>
      </c>
      <c r="B156" t="s">
        <v>176</v>
      </c>
      <c r="C156" t="s">
        <v>748</v>
      </c>
      <c r="D156" t="s">
        <v>6683</v>
      </c>
      <c r="E156" t="s">
        <v>178</v>
      </c>
      <c r="F156" t="s">
        <v>6683</v>
      </c>
      <c r="G156" t="s">
        <v>6684</v>
      </c>
      <c r="H156" t="s">
        <v>8146</v>
      </c>
      <c r="I156" t="s">
        <v>6685</v>
      </c>
      <c r="J156" t="s">
        <v>6686</v>
      </c>
      <c r="K156" t="s">
        <v>1399</v>
      </c>
      <c r="L156" t="s">
        <v>369</v>
      </c>
      <c r="M156" t="s">
        <v>5</v>
      </c>
      <c r="N156">
        <v>98837</v>
      </c>
      <c r="P156">
        <v>47.203187898107501</v>
      </c>
      <c r="Q156">
        <v>-119.294413185899</v>
      </c>
      <c r="R156">
        <v>500</v>
      </c>
      <c r="U156" t="s">
        <v>6687</v>
      </c>
      <c r="V156" t="s">
        <v>6685</v>
      </c>
      <c r="W156" t="s">
        <v>1399</v>
      </c>
      <c r="X156" t="s">
        <v>369</v>
      </c>
      <c r="Y156" t="s">
        <v>5</v>
      </c>
      <c r="Z156" t="s">
        <v>318</v>
      </c>
      <c r="AA156">
        <v>45504</v>
      </c>
      <c r="AB156" t="s">
        <v>6685</v>
      </c>
      <c r="AC156" t="s">
        <v>6688</v>
      </c>
      <c r="AD156">
        <v>21</v>
      </c>
      <c r="AI156" t="s">
        <v>6689</v>
      </c>
    </row>
    <row r="157" spans="1:35">
      <c r="A157">
        <v>2069</v>
      </c>
      <c r="B157" t="s">
        <v>176</v>
      </c>
      <c r="C157" t="s">
        <v>748</v>
      </c>
      <c r="D157" t="s">
        <v>8641</v>
      </c>
      <c r="E157" t="s">
        <v>166</v>
      </c>
      <c r="F157" t="s">
        <v>8642</v>
      </c>
      <c r="G157" t="s">
        <v>820</v>
      </c>
      <c r="H157" t="s">
        <v>8643</v>
      </c>
      <c r="I157" t="s">
        <v>8645</v>
      </c>
      <c r="J157" t="s">
        <v>8646</v>
      </c>
      <c r="K157" t="s">
        <v>1021</v>
      </c>
      <c r="L157" t="s">
        <v>1022</v>
      </c>
      <c r="M157" t="s">
        <v>5</v>
      </c>
      <c r="N157">
        <v>53209</v>
      </c>
      <c r="O157" t="s">
        <v>8647</v>
      </c>
      <c r="P157">
        <v>43.127640076415702</v>
      </c>
      <c r="Q157">
        <v>-87.949142146299394</v>
      </c>
      <c r="S157">
        <v>250</v>
      </c>
      <c r="T157" t="s">
        <v>8648</v>
      </c>
      <c r="U157" t="s">
        <v>8649</v>
      </c>
      <c r="V157" t="s">
        <v>8650</v>
      </c>
      <c r="W157" t="s">
        <v>7610</v>
      </c>
      <c r="X157" t="s">
        <v>1358</v>
      </c>
      <c r="Y157" t="s">
        <v>940</v>
      </c>
      <c r="Z157" t="s">
        <v>8245</v>
      </c>
      <c r="AA157">
        <v>45584</v>
      </c>
      <c r="AB157" t="s">
        <v>8644</v>
      </c>
      <c r="AC157" t="s">
        <v>8651</v>
      </c>
      <c r="AD157">
        <v>22</v>
      </c>
      <c r="AE157" t="s">
        <v>5464</v>
      </c>
      <c r="AF157" t="s">
        <v>8652</v>
      </c>
      <c r="AG157" t="s">
        <v>8653</v>
      </c>
      <c r="AH157" t="s">
        <v>8654</v>
      </c>
    </row>
    <row r="158" spans="1:35">
      <c r="A158">
        <v>2070</v>
      </c>
      <c r="B158" t="s">
        <v>201</v>
      </c>
      <c r="C158" t="s">
        <v>748</v>
      </c>
      <c r="D158" t="s">
        <v>490</v>
      </c>
      <c r="E158" t="s">
        <v>166</v>
      </c>
      <c r="F158" t="s">
        <v>491</v>
      </c>
      <c r="G158" t="s">
        <v>903</v>
      </c>
      <c r="H158" t="s">
        <v>931</v>
      </c>
      <c r="I158" t="s">
        <v>492</v>
      </c>
      <c r="J158" t="s">
        <v>493</v>
      </c>
      <c r="K158" t="s">
        <v>494</v>
      </c>
      <c r="L158" t="s">
        <v>495</v>
      </c>
      <c r="M158" t="s">
        <v>5</v>
      </c>
      <c r="N158">
        <v>63645</v>
      </c>
      <c r="P158">
        <v>37.5650966269463</v>
      </c>
      <c r="Q158">
        <v>-90.292589459047704</v>
      </c>
      <c r="R158" t="s">
        <v>9067</v>
      </c>
      <c r="U158" t="s">
        <v>497</v>
      </c>
      <c r="V158" t="s">
        <v>498</v>
      </c>
      <c r="W158" t="s">
        <v>499</v>
      </c>
      <c r="X158" t="s">
        <v>495</v>
      </c>
      <c r="Y158" t="s">
        <v>5</v>
      </c>
      <c r="Z158" t="s">
        <v>174</v>
      </c>
      <c r="AA158">
        <v>45094</v>
      </c>
      <c r="AB158" t="s">
        <v>500</v>
      </c>
      <c r="AC158" t="s">
        <v>1246</v>
      </c>
      <c r="AD158">
        <v>35</v>
      </c>
      <c r="AE158" t="s">
        <v>502</v>
      </c>
    </row>
    <row r="159" spans="1:35">
      <c r="A159">
        <v>2071</v>
      </c>
      <c r="B159" t="s">
        <v>163</v>
      </c>
      <c r="C159" t="s">
        <v>748</v>
      </c>
      <c r="D159" t="s">
        <v>1247</v>
      </c>
      <c r="E159" t="s">
        <v>166</v>
      </c>
      <c r="F159" t="s">
        <v>1247</v>
      </c>
      <c r="G159" t="s">
        <v>751</v>
      </c>
      <c r="H159" t="s">
        <v>1183</v>
      </c>
      <c r="I159" t="s">
        <v>1248</v>
      </c>
      <c r="J159" t="s">
        <v>1249</v>
      </c>
      <c r="K159" t="s">
        <v>1250</v>
      </c>
      <c r="L159" t="s">
        <v>172</v>
      </c>
      <c r="M159" t="s">
        <v>5</v>
      </c>
      <c r="N159">
        <v>94043</v>
      </c>
      <c r="P159">
        <v>37.408885467002101</v>
      </c>
      <c r="Q159">
        <v>-122.079895300811</v>
      </c>
      <c r="R159">
        <v>30</v>
      </c>
      <c r="U159" t="s">
        <v>1247</v>
      </c>
      <c r="V159" t="s">
        <v>1248</v>
      </c>
      <c r="W159" t="s">
        <v>1250</v>
      </c>
      <c r="X159" t="s">
        <v>172</v>
      </c>
      <c r="Y159" t="s">
        <v>5</v>
      </c>
      <c r="Z159" t="s">
        <v>318</v>
      </c>
      <c r="AA159">
        <v>45474</v>
      </c>
      <c r="AB159" t="s">
        <v>1251</v>
      </c>
      <c r="AC159" t="s">
        <v>1252</v>
      </c>
      <c r="AD159">
        <v>18</v>
      </c>
      <c r="AE159" t="s">
        <v>1253</v>
      </c>
    </row>
    <row r="160" spans="1:35">
      <c r="A160">
        <v>2072</v>
      </c>
      <c r="B160" t="s">
        <v>398</v>
      </c>
      <c r="C160" t="s">
        <v>748</v>
      </c>
      <c r="D160" t="s">
        <v>1254</v>
      </c>
      <c r="E160" t="s">
        <v>178</v>
      </c>
      <c r="F160" t="s">
        <v>1255</v>
      </c>
      <c r="G160" t="s">
        <v>751</v>
      </c>
      <c r="H160" t="s">
        <v>1183</v>
      </c>
      <c r="I160" t="s">
        <v>1256</v>
      </c>
      <c r="J160" t="s">
        <v>1257</v>
      </c>
      <c r="K160" t="s">
        <v>1258</v>
      </c>
      <c r="L160" t="s">
        <v>151</v>
      </c>
      <c r="M160" t="s">
        <v>6</v>
      </c>
      <c r="N160" t="s">
        <v>1259</v>
      </c>
      <c r="O160" t="s">
        <v>1260</v>
      </c>
      <c r="P160">
        <v>45.374029274095101</v>
      </c>
      <c r="Q160">
        <v>-73.6736126926168</v>
      </c>
      <c r="R160" t="s">
        <v>9074</v>
      </c>
      <c r="S160">
        <v>2400</v>
      </c>
      <c r="T160" t="s">
        <v>759</v>
      </c>
      <c r="U160" t="s">
        <v>1261</v>
      </c>
      <c r="V160" t="s">
        <v>1256</v>
      </c>
      <c r="W160" t="s">
        <v>1262</v>
      </c>
      <c r="X160" t="s">
        <v>230</v>
      </c>
      <c r="Y160" t="s">
        <v>6</v>
      </c>
      <c r="Z160" t="s">
        <v>174</v>
      </c>
      <c r="AA160">
        <v>45094</v>
      </c>
      <c r="AB160" t="s">
        <v>1263</v>
      </c>
      <c r="AC160" t="s">
        <v>1264</v>
      </c>
      <c r="AD160">
        <v>30</v>
      </c>
      <c r="AE160" t="s">
        <v>1265</v>
      </c>
    </row>
    <row r="161" spans="1:35">
      <c r="A161">
        <v>2073</v>
      </c>
      <c r="B161" t="s">
        <v>201</v>
      </c>
      <c r="C161" t="s">
        <v>748</v>
      </c>
      <c r="D161" t="s">
        <v>1266</v>
      </c>
      <c r="E161" t="s">
        <v>166</v>
      </c>
      <c r="F161" t="s">
        <v>1267</v>
      </c>
      <c r="G161" t="s">
        <v>783</v>
      </c>
      <c r="H161" t="s">
        <v>7</v>
      </c>
      <c r="I161" t="s">
        <v>1268</v>
      </c>
      <c r="J161" t="s">
        <v>1269</v>
      </c>
      <c r="K161" t="s">
        <v>862</v>
      </c>
      <c r="L161" t="s">
        <v>863</v>
      </c>
      <c r="M161" t="s">
        <v>5</v>
      </c>
      <c r="N161">
        <v>60616</v>
      </c>
      <c r="O161" t="s">
        <v>1270</v>
      </c>
      <c r="P161">
        <v>41.832362236698501</v>
      </c>
      <c r="Q161">
        <v>-87.628315088795205</v>
      </c>
      <c r="R161" t="s">
        <v>9095</v>
      </c>
      <c r="S161">
        <v>35</v>
      </c>
      <c r="T161" t="s">
        <v>1271</v>
      </c>
      <c r="U161" t="s">
        <v>1266</v>
      </c>
      <c r="V161" t="s">
        <v>1268</v>
      </c>
      <c r="W161" t="s">
        <v>862</v>
      </c>
      <c r="X161" t="s">
        <v>863</v>
      </c>
      <c r="Y161" t="s">
        <v>5</v>
      </c>
      <c r="Z161" t="s">
        <v>174</v>
      </c>
      <c r="AA161">
        <v>45092</v>
      </c>
      <c r="AB161" t="s">
        <v>1272</v>
      </c>
      <c r="AC161" t="s">
        <v>1273</v>
      </c>
      <c r="AD161">
        <v>21</v>
      </c>
      <c r="AE161" t="s">
        <v>1274</v>
      </c>
    </row>
    <row r="162" spans="1:35">
      <c r="A162">
        <v>2074</v>
      </c>
      <c r="B162" t="s">
        <v>163</v>
      </c>
      <c r="C162" t="s">
        <v>748</v>
      </c>
      <c r="D162" t="s">
        <v>1275</v>
      </c>
      <c r="E162" t="s">
        <v>178</v>
      </c>
      <c r="F162" t="s">
        <v>1275</v>
      </c>
      <c r="G162" t="s">
        <v>783</v>
      </c>
      <c r="H162" t="s">
        <v>868</v>
      </c>
      <c r="I162" t="s">
        <v>1276</v>
      </c>
      <c r="J162" t="s">
        <v>1277</v>
      </c>
      <c r="K162" t="s">
        <v>1278</v>
      </c>
      <c r="L162" t="s">
        <v>172</v>
      </c>
      <c r="M162" t="s">
        <v>5</v>
      </c>
      <c r="N162">
        <v>90025</v>
      </c>
      <c r="O162" t="s">
        <v>1279</v>
      </c>
      <c r="P162">
        <v>34.043774911117701</v>
      </c>
      <c r="Q162">
        <v>-118.467491629726</v>
      </c>
      <c r="R162">
        <v>97</v>
      </c>
      <c r="U162" t="s">
        <v>1275</v>
      </c>
      <c r="V162" t="s">
        <v>1276</v>
      </c>
      <c r="W162" t="s">
        <v>1278</v>
      </c>
      <c r="X162" t="s">
        <v>172</v>
      </c>
      <c r="Y162" t="s">
        <v>5</v>
      </c>
      <c r="Z162" t="s">
        <v>174</v>
      </c>
      <c r="AA162">
        <v>44776</v>
      </c>
      <c r="AB162" t="s">
        <v>1283</v>
      </c>
      <c r="AC162" t="s">
        <v>1281</v>
      </c>
      <c r="AD162">
        <v>18</v>
      </c>
    </row>
    <row r="163" spans="1:35">
      <c r="A163">
        <v>2075</v>
      </c>
      <c r="B163" t="s">
        <v>163</v>
      </c>
      <c r="C163" t="s">
        <v>748</v>
      </c>
      <c r="D163" t="s">
        <v>1275</v>
      </c>
      <c r="E163" t="s">
        <v>178</v>
      </c>
      <c r="F163" t="s">
        <v>1275</v>
      </c>
      <c r="G163" t="s">
        <v>783</v>
      </c>
      <c r="H163" t="s">
        <v>7</v>
      </c>
      <c r="I163" t="s">
        <v>1276</v>
      </c>
      <c r="J163" t="s">
        <v>1277</v>
      </c>
      <c r="K163" t="s">
        <v>1278</v>
      </c>
      <c r="L163" t="s">
        <v>172</v>
      </c>
      <c r="M163" t="s">
        <v>5</v>
      </c>
      <c r="N163">
        <v>90025</v>
      </c>
      <c r="O163" t="s">
        <v>1279</v>
      </c>
      <c r="P163">
        <v>34.043757131072297</v>
      </c>
      <c r="Q163">
        <v>-118.46755600274101</v>
      </c>
      <c r="R163">
        <v>23</v>
      </c>
      <c r="U163" t="s">
        <v>1275</v>
      </c>
      <c r="V163" t="s">
        <v>1276</v>
      </c>
      <c r="W163" t="s">
        <v>1278</v>
      </c>
      <c r="X163" t="s">
        <v>172</v>
      </c>
      <c r="Y163" t="s">
        <v>5</v>
      </c>
      <c r="Z163" t="s">
        <v>174</v>
      </c>
      <c r="AA163">
        <v>44891</v>
      </c>
      <c r="AB163" t="s">
        <v>1280</v>
      </c>
      <c r="AC163" t="s">
        <v>1281</v>
      </c>
      <c r="AD163">
        <v>18</v>
      </c>
      <c r="AE163" t="s">
        <v>1282</v>
      </c>
    </row>
    <row r="164" spans="1:35">
      <c r="A164">
        <v>2076</v>
      </c>
      <c r="B164" t="s">
        <v>201</v>
      </c>
      <c r="C164" t="s">
        <v>748</v>
      </c>
      <c r="D164" t="s">
        <v>525</v>
      </c>
      <c r="E164" t="s">
        <v>166</v>
      </c>
      <c r="F164" t="s">
        <v>1284</v>
      </c>
      <c r="G164" t="s">
        <v>802</v>
      </c>
      <c r="H164" t="s">
        <v>899</v>
      </c>
      <c r="I164" t="s">
        <v>527</v>
      </c>
      <c r="J164" t="s">
        <v>934</v>
      </c>
      <c r="K164" t="s">
        <v>934</v>
      </c>
      <c r="L164" t="s">
        <v>151</v>
      </c>
      <c r="M164" t="s">
        <v>6</v>
      </c>
      <c r="O164" t="s">
        <v>530</v>
      </c>
      <c r="P164">
        <v>46.364110441834001</v>
      </c>
      <c r="Q164">
        <v>-72.393053931178002</v>
      </c>
      <c r="R164">
        <v>69</v>
      </c>
      <c r="S164">
        <v>20000</v>
      </c>
      <c r="T164" t="s">
        <v>896</v>
      </c>
      <c r="U164" t="s">
        <v>8724</v>
      </c>
      <c r="V164" t="s">
        <v>1285</v>
      </c>
      <c r="W164" t="s">
        <v>8725</v>
      </c>
      <c r="X164" t="s">
        <v>151</v>
      </c>
      <c r="Y164" t="s">
        <v>8726</v>
      </c>
      <c r="Z164" t="s">
        <v>8727</v>
      </c>
      <c r="AA164">
        <v>45649</v>
      </c>
      <c r="AB164" t="s">
        <v>1286</v>
      </c>
      <c r="AC164" t="s">
        <v>1287</v>
      </c>
      <c r="AD164">
        <v>27</v>
      </c>
      <c r="AE164" t="s">
        <v>1288</v>
      </c>
    </row>
    <row r="165" spans="1:35">
      <c r="A165">
        <v>2077</v>
      </c>
      <c r="B165" t="s">
        <v>176</v>
      </c>
      <c r="C165" t="s">
        <v>748</v>
      </c>
      <c r="D165" t="s">
        <v>8161</v>
      </c>
      <c r="E165" t="s">
        <v>166</v>
      </c>
      <c r="F165" t="s">
        <v>8578</v>
      </c>
      <c r="G165" t="s">
        <v>8162</v>
      </c>
      <c r="H165" t="s">
        <v>8192</v>
      </c>
      <c r="I165" t="s">
        <v>6637</v>
      </c>
      <c r="J165" t="s">
        <v>6638</v>
      </c>
      <c r="K165" t="s">
        <v>6639</v>
      </c>
      <c r="L165" t="s">
        <v>5043</v>
      </c>
      <c r="M165" t="s">
        <v>5</v>
      </c>
      <c r="N165">
        <v>19901</v>
      </c>
      <c r="O165" t="s">
        <v>6640</v>
      </c>
      <c r="P165">
        <v>39.156746047269799</v>
      </c>
      <c r="Q165">
        <v>-75.524203686508201</v>
      </c>
      <c r="U165" t="s">
        <v>6636</v>
      </c>
      <c r="V165" t="s">
        <v>6637</v>
      </c>
      <c r="W165" t="s">
        <v>8158</v>
      </c>
      <c r="X165" t="s">
        <v>8159</v>
      </c>
      <c r="Y165" t="s">
        <v>8160</v>
      </c>
      <c r="Z165" t="s">
        <v>8068</v>
      </c>
      <c r="AB165" t="s">
        <v>6637</v>
      </c>
      <c r="AC165" t="s">
        <v>8350</v>
      </c>
      <c r="AD165">
        <v>26</v>
      </c>
      <c r="AI165" t="s">
        <v>6641</v>
      </c>
    </row>
    <row r="166" spans="1:35">
      <c r="A166">
        <v>2078</v>
      </c>
      <c r="B166" t="s">
        <v>201</v>
      </c>
      <c r="C166" t="s">
        <v>748</v>
      </c>
      <c r="D166" t="s">
        <v>587</v>
      </c>
      <c r="E166" t="s">
        <v>166</v>
      </c>
      <c r="F166" t="s">
        <v>1289</v>
      </c>
      <c r="G166" t="s">
        <v>783</v>
      </c>
      <c r="H166" t="s">
        <v>868</v>
      </c>
      <c r="I166" t="s">
        <v>1290</v>
      </c>
      <c r="J166" t="s">
        <v>934</v>
      </c>
      <c r="K166" t="s">
        <v>934</v>
      </c>
      <c r="L166" t="s">
        <v>151</v>
      </c>
      <c r="M166" t="s">
        <v>6</v>
      </c>
      <c r="P166">
        <v>46.351711092549699</v>
      </c>
      <c r="Q166">
        <v>-72.435137196265003</v>
      </c>
      <c r="R166" t="s">
        <v>9096</v>
      </c>
      <c r="S166">
        <v>2000</v>
      </c>
      <c r="T166" t="s">
        <v>1291</v>
      </c>
      <c r="U166" t="s">
        <v>587</v>
      </c>
      <c r="V166" t="s">
        <v>595</v>
      </c>
      <c r="W166" t="s">
        <v>259</v>
      </c>
      <c r="X166" t="s">
        <v>151</v>
      </c>
      <c r="Y166" t="s">
        <v>6</v>
      </c>
      <c r="Z166" t="s">
        <v>174</v>
      </c>
      <c r="AA166">
        <v>44776</v>
      </c>
      <c r="AB166" t="s">
        <v>1292</v>
      </c>
      <c r="AC166" t="s">
        <v>1293</v>
      </c>
      <c r="AD166">
        <v>20</v>
      </c>
      <c r="AE166" t="s">
        <v>1294</v>
      </c>
    </row>
    <row r="167" spans="1:35">
      <c r="A167">
        <v>2079</v>
      </c>
      <c r="B167" t="s">
        <v>176</v>
      </c>
      <c r="C167" t="s">
        <v>748</v>
      </c>
      <c r="D167" t="s">
        <v>1295</v>
      </c>
      <c r="E167" t="s">
        <v>166</v>
      </c>
      <c r="F167" t="s">
        <v>1296</v>
      </c>
      <c r="G167" t="s">
        <v>820</v>
      </c>
      <c r="H167" t="s">
        <v>868</v>
      </c>
      <c r="I167" t="s">
        <v>1297</v>
      </c>
      <c r="J167" t="s">
        <v>1298</v>
      </c>
      <c r="K167" t="s">
        <v>1299</v>
      </c>
      <c r="L167" t="s">
        <v>314</v>
      </c>
      <c r="M167" t="s">
        <v>5</v>
      </c>
      <c r="N167">
        <v>37408</v>
      </c>
      <c r="O167" t="s">
        <v>1300</v>
      </c>
      <c r="P167">
        <v>35.0388653826694</v>
      </c>
      <c r="Q167">
        <v>-85.324031516251495</v>
      </c>
      <c r="R167">
        <v>200</v>
      </c>
      <c r="S167">
        <v>2000</v>
      </c>
      <c r="T167" t="s">
        <v>1301</v>
      </c>
      <c r="U167" t="s">
        <v>1302</v>
      </c>
      <c r="V167" t="s">
        <v>1297</v>
      </c>
      <c r="W167" t="s">
        <v>249</v>
      </c>
      <c r="X167" t="s">
        <v>1303</v>
      </c>
      <c r="Y167" t="s">
        <v>251</v>
      </c>
      <c r="Z167" t="s">
        <v>174</v>
      </c>
      <c r="AA167">
        <v>45209</v>
      </c>
      <c r="AB167" t="s">
        <v>1304</v>
      </c>
      <c r="AC167" t="s">
        <v>1305</v>
      </c>
      <c r="AD167">
        <v>21</v>
      </c>
      <c r="AE167" t="s">
        <v>1306</v>
      </c>
    </row>
    <row r="168" spans="1:35">
      <c r="A168">
        <v>2080</v>
      </c>
      <c r="B168" t="s">
        <v>398</v>
      </c>
      <c r="C168" t="s">
        <v>748</v>
      </c>
      <c r="D168" t="s">
        <v>1295</v>
      </c>
      <c r="E168" t="s">
        <v>166</v>
      </c>
      <c r="F168" t="s">
        <v>1296</v>
      </c>
      <c r="G168" t="s">
        <v>820</v>
      </c>
      <c r="H168" t="s">
        <v>868</v>
      </c>
      <c r="I168" t="s">
        <v>1297</v>
      </c>
      <c r="J168" t="s">
        <v>1298</v>
      </c>
      <c r="K168" t="s">
        <v>1299</v>
      </c>
      <c r="L168" t="s">
        <v>314</v>
      </c>
      <c r="M168" t="s">
        <v>5</v>
      </c>
      <c r="N168">
        <v>37408</v>
      </c>
      <c r="O168" t="s">
        <v>1300</v>
      </c>
      <c r="P168">
        <v>35.0388653826694</v>
      </c>
      <c r="Q168">
        <v>-85.324031516251495</v>
      </c>
      <c r="R168" t="s">
        <v>9075</v>
      </c>
      <c r="S168">
        <v>10000</v>
      </c>
      <c r="T168" t="s">
        <v>1301</v>
      </c>
      <c r="U168" t="s">
        <v>1302</v>
      </c>
      <c r="V168" t="s">
        <v>1297</v>
      </c>
      <c r="W168" t="s">
        <v>249</v>
      </c>
      <c r="X168" t="s">
        <v>1303</v>
      </c>
      <c r="Y168" t="s">
        <v>251</v>
      </c>
      <c r="Z168" t="s">
        <v>174</v>
      </c>
      <c r="AA168">
        <v>45209</v>
      </c>
      <c r="AB168" t="s">
        <v>1304</v>
      </c>
      <c r="AC168" t="s">
        <v>1305</v>
      </c>
      <c r="AD168">
        <v>21</v>
      </c>
      <c r="AE168" t="s">
        <v>1306</v>
      </c>
    </row>
    <row r="169" spans="1:35">
      <c r="A169">
        <v>2081</v>
      </c>
      <c r="B169" t="s">
        <v>201</v>
      </c>
      <c r="C169" t="s">
        <v>748</v>
      </c>
      <c r="D169" t="s">
        <v>1307</v>
      </c>
      <c r="E169" t="s">
        <v>166</v>
      </c>
      <c r="F169" t="s">
        <v>1308</v>
      </c>
      <c r="G169" t="s">
        <v>820</v>
      </c>
      <c r="H169" t="s">
        <v>868</v>
      </c>
      <c r="I169" t="s">
        <v>1297</v>
      </c>
      <c r="J169" t="s">
        <v>1309</v>
      </c>
      <c r="K169" t="s">
        <v>1299</v>
      </c>
      <c r="L169" t="s">
        <v>314</v>
      </c>
      <c r="M169" t="s">
        <v>5</v>
      </c>
      <c r="N169">
        <v>37419</v>
      </c>
      <c r="O169" t="s">
        <v>1300</v>
      </c>
      <c r="P169">
        <v>35.012020865607099</v>
      </c>
      <c r="Q169">
        <v>-85.379126892073899</v>
      </c>
      <c r="R169" t="s">
        <v>9097</v>
      </c>
      <c r="S169">
        <v>80000</v>
      </c>
      <c r="T169" t="s">
        <v>1301</v>
      </c>
      <c r="U169" t="s">
        <v>1302</v>
      </c>
      <c r="V169" t="s">
        <v>1297</v>
      </c>
      <c r="W169" t="s">
        <v>249</v>
      </c>
      <c r="X169" t="s">
        <v>1303</v>
      </c>
      <c r="Y169" t="s">
        <v>251</v>
      </c>
      <c r="Z169" t="s">
        <v>174</v>
      </c>
      <c r="AA169">
        <v>45209</v>
      </c>
      <c r="AB169" t="s">
        <v>1310</v>
      </c>
      <c r="AC169" t="s">
        <v>1311</v>
      </c>
      <c r="AD169">
        <v>25</v>
      </c>
      <c r="AE169" t="s">
        <v>1312</v>
      </c>
    </row>
    <row r="170" spans="1:35">
      <c r="A170">
        <v>2082</v>
      </c>
      <c r="B170" t="s">
        <v>176</v>
      </c>
      <c r="C170" t="s">
        <v>748</v>
      </c>
      <c r="D170" t="s">
        <v>1313</v>
      </c>
      <c r="E170" t="s">
        <v>166</v>
      </c>
      <c r="F170" t="s">
        <v>1313</v>
      </c>
      <c r="G170" t="s">
        <v>783</v>
      </c>
      <c r="H170" t="s">
        <v>784</v>
      </c>
      <c r="I170" t="s">
        <v>1314</v>
      </c>
      <c r="J170" t="s">
        <v>1315</v>
      </c>
      <c r="K170" t="s">
        <v>1316</v>
      </c>
      <c r="L170" t="s">
        <v>444</v>
      </c>
      <c r="M170" t="s">
        <v>5</v>
      </c>
      <c r="N170">
        <v>48118</v>
      </c>
      <c r="O170" t="s">
        <v>1317</v>
      </c>
      <c r="P170">
        <v>42.324164646779103</v>
      </c>
      <c r="Q170">
        <v>-84.033761317615898</v>
      </c>
      <c r="R170">
        <v>30</v>
      </c>
      <c r="U170" t="s">
        <v>1318</v>
      </c>
      <c r="V170" t="s">
        <v>1314</v>
      </c>
      <c r="W170" t="s">
        <v>1316</v>
      </c>
      <c r="X170" t="s">
        <v>444</v>
      </c>
      <c r="Y170" t="s">
        <v>5</v>
      </c>
      <c r="Z170" t="s">
        <v>174</v>
      </c>
      <c r="AA170">
        <v>44776</v>
      </c>
      <c r="AB170" t="s">
        <v>1319</v>
      </c>
      <c r="AC170" t="s">
        <v>1320</v>
      </c>
      <c r="AD170">
        <v>17</v>
      </c>
      <c r="AE170" t="s">
        <v>1321</v>
      </c>
    </row>
    <row r="171" spans="1:35">
      <c r="A171">
        <v>2083</v>
      </c>
      <c r="B171" t="s">
        <v>176</v>
      </c>
      <c r="C171" t="s">
        <v>748</v>
      </c>
      <c r="D171" t="s">
        <v>1322</v>
      </c>
      <c r="E171" t="s">
        <v>178</v>
      </c>
      <c r="F171" t="s">
        <v>1329</v>
      </c>
      <c r="G171" t="s">
        <v>802</v>
      </c>
      <c r="H171" t="s">
        <v>899</v>
      </c>
      <c r="I171" t="s">
        <v>631</v>
      </c>
      <c r="J171" t="s">
        <v>1330</v>
      </c>
      <c r="K171" t="s">
        <v>894</v>
      </c>
      <c r="L171" t="s">
        <v>190</v>
      </c>
      <c r="M171" t="s">
        <v>5</v>
      </c>
      <c r="N171">
        <v>28016</v>
      </c>
      <c r="O171" t="s">
        <v>1331</v>
      </c>
      <c r="P171">
        <v>35.360361173243497</v>
      </c>
      <c r="Q171">
        <v>-81.296462248504795</v>
      </c>
      <c r="R171">
        <v>20</v>
      </c>
      <c r="U171" t="s">
        <v>1322</v>
      </c>
      <c r="V171" t="s">
        <v>631</v>
      </c>
      <c r="W171" t="s">
        <v>1325</v>
      </c>
      <c r="X171" t="s">
        <v>190</v>
      </c>
      <c r="Y171" t="s">
        <v>5</v>
      </c>
      <c r="Z171" t="s">
        <v>174</v>
      </c>
      <c r="AA171">
        <v>44422</v>
      </c>
      <c r="AB171" t="s">
        <v>1332</v>
      </c>
      <c r="AC171" t="s">
        <v>1327</v>
      </c>
      <c r="AD171">
        <v>30</v>
      </c>
    </row>
    <row r="172" spans="1:35">
      <c r="A172">
        <v>2084</v>
      </c>
      <c r="B172" t="s">
        <v>201</v>
      </c>
      <c r="C172" t="s">
        <v>748</v>
      </c>
      <c r="D172" t="s">
        <v>1322</v>
      </c>
      <c r="E172" t="s">
        <v>178</v>
      </c>
      <c r="F172" t="s">
        <v>1323</v>
      </c>
      <c r="G172" t="s">
        <v>802</v>
      </c>
      <c r="H172" t="s">
        <v>899</v>
      </c>
      <c r="I172" t="s">
        <v>631</v>
      </c>
      <c r="K172" t="s">
        <v>1324</v>
      </c>
      <c r="L172" t="s">
        <v>314</v>
      </c>
      <c r="M172" t="s">
        <v>5</v>
      </c>
      <c r="P172">
        <v>35.334969719230202</v>
      </c>
      <c r="Q172">
        <v>-84.5276626466691</v>
      </c>
      <c r="R172" t="s">
        <v>9098</v>
      </c>
      <c r="S172">
        <v>8700</v>
      </c>
      <c r="T172" t="s">
        <v>186</v>
      </c>
      <c r="U172" t="s">
        <v>1322</v>
      </c>
      <c r="V172" t="s">
        <v>631</v>
      </c>
      <c r="W172" t="s">
        <v>1325</v>
      </c>
      <c r="X172" t="s">
        <v>190</v>
      </c>
      <c r="Y172" t="s">
        <v>5</v>
      </c>
      <c r="Z172" t="s">
        <v>174</v>
      </c>
      <c r="AA172">
        <v>44899</v>
      </c>
      <c r="AB172" t="s">
        <v>1326</v>
      </c>
      <c r="AC172" t="s">
        <v>1327</v>
      </c>
      <c r="AD172">
        <v>30</v>
      </c>
      <c r="AE172" t="s">
        <v>1328</v>
      </c>
    </row>
    <row r="173" spans="1:35">
      <c r="A173">
        <v>2085</v>
      </c>
      <c r="B173" t="s">
        <v>163</v>
      </c>
      <c r="C173" t="s">
        <v>748</v>
      </c>
      <c r="D173" t="s">
        <v>1333</v>
      </c>
      <c r="E173" t="s">
        <v>166</v>
      </c>
      <c r="F173" t="s">
        <v>1334</v>
      </c>
      <c r="G173" t="s">
        <v>783</v>
      </c>
      <c r="H173" t="s">
        <v>7</v>
      </c>
      <c r="I173" t="s">
        <v>1335</v>
      </c>
      <c r="J173" t="s">
        <v>1336</v>
      </c>
      <c r="K173" t="s">
        <v>1337</v>
      </c>
      <c r="L173" t="s">
        <v>829</v>
      </c>
      <c r="M173" t="s">
        <v>5</v>
      </c>
      <c r="N173">
        <v>14850</v>
      </c>
      <c r="O173" t="s">
        <v>1338</v>
      </c>
      <c r="P173">
        <v>42.422580836428203</v>
      </c>
      <c r="Q173">
        <v>-76.501857393269404</v>
      </c>
      <c r="R173">
        <v>11</v>
      </c>
      <c r="U173" t="s">
        <v>1333</v>
      </c>
      <c r="V173" t="s">
        <v>1335</v>
      </c>
      <c r="W173" t="s">
        <v>1337</v>
      </c>
      <c r="X173" t="s">
        <v>829</v>
      </c>
      <c r="Y173" t="s">
        <v>5</v>
      </c>
      <c r="Z173" t="s">
        <v>174</v>
      </c>
      <c r="AA173">
        <v>44891</v>
      </c>
      <c r="AB173" t="s">
        <v>1339</v>
      </c>
      <c r="AC173" t="s">
        <v>1327</v>
      </c>
      <c r="AD173">
        <v>30</v>
      </c>
      <c r="AE173" t="s">
        <v>1340</v>
      </c>
    </row>
    <row r="174" spans="1:35">
      <c r="A174">
        <v>2086</v>
      </c>
      <c r="B174" t="s">
        <v>163</v>
      </c>
      <c r="C174" t="s">
        <v>748</v>
      </c>
      <c r="D174" t="s">
        <v>1333</v>
      </c>
      <c r="E174" t="s">
        <v>166</v>
      </c>
      <c r="F174" t="s">
        <v>1334</v>
      </c>
      <c r="G174" t="s">
        <v>802</v>
      </c>
      <c r="H174" t="s">
        <v>7</v>
      </c>
      <c r="I174" t="s">
        <v>1335</v>
      </c>
      <c r="J174" t="s">
        <v>1336</v>
      </c>
      <c r="K174" t="s">
        <v>1337</v>
      </c>
      <c r="L174" t="s">
        <v>829</v>
      </c>
      <c r="M174" t="s">
        <v>5</v>
      </c>
      <c r="N174">
        <v>14850</v>
      </c>
      <c r="O174" t="s">
        <v>1338</v>
      </c>
      <c r="P174">
        <v>42.422580836428203</v>
      </c>
      <c r="Q174">
        <v>-76.501857393269404</v>
      </c>
      <c r="R174">
        <v>11</v>
      </c>
      <c r="U174" t="s">
        <v>1333</v>
      </c>
      <c r="V174" t="s">
        <v>1335</v>
      </c>
      <c r="W174" t="s">
        <v>1337</v>
      </c>
      <c r="X174" t="s">
        <v>829</v>
      </c>
      <c r="Y174" t="s">
        <v>5</v>
      </c>
      <c r="Z174" t="s">
        <v>174</v>
      </c>
      <c r="AA174">
        <v>44891</v>
      </c>
      <c r="AB174" t="s">
        <v>1339</v>
      </c>
      <c r="AC174" t="s">
        <v>1341</v>
      </c>
      <c r="AD174">
        <v>30</v>
      </c>
      <c r="AE174" t="s">
        <v>1340</v>
      </c>
    </row>
    <row r="175" spans="1:35">
      <c r="A175">
        <v>2087</v>
      </c>
      <c r="B175" t="s">
        <v>201</v>
      </c>
      <c r="C175" t="s">
        <v>748</v>
      </c>
      <c r="D175" t="s">
        <v>8505</v>
      </c>
      <c r="E175" t="s">
        <v>166</v>
      </c>
      <c r="F175" t="s">
        <v>8505</v>
      </c>
      <c r="G175" t="s">
        <v>802</v>
      </c>
      <c r="H175" t="s">
        <v>1529</v>
      </c>
      <c r="I175" t="s">
        <v>8506</v>
      </c>
      <c r="K175" t="s">
        <v>452</v>
      </c>
      <c r="L175" t="s">
        <v>444</v>
      </c>
      <c r="M175" t="s">
        <v>5</v>
      </c>
      <c r="P175">
        <v>46.51</v>
      </c>
      <c r="Q175">
        <v>-87.96</v>
      </c>
      <c r="R175">
        <v>5</v>
      </c>
      <c r="Z175" t="s">
        <v>8166</v>
      </c>
      <c r="AA175">
        <v>45560</v>
      </c>
      <c r="AB175" t="s">
        <v>6365</v>
      </c>
      <c r="AC175" t="s">
        <v>8557</v>
      </c>
      <c r="AD175">
        <v>23</v>
      </c>
    </row>
    <row r="176" spans="1:35">
      <c r="A176">
        <v>2088</v>
      </c>
      <c r="B176" t="s">
        <v>201</v>
      </c>
      <c r="C176" t="s">
        <v>748</v>
      </c>
      <c r="D176" t="s">
        <v>8505</v>
      </c>
      <c r="E176" t="s">
        <v>166</v>
      </c>
      <c r="F176" t="s">
        <v>8505</v>
      </c>
      <c r="G176" t="s">
        <v>802</v>
      </c>
      <c r="H176" t="s">
        <v>1529</v>
      </c>
      <c r="I176" t="s">
        <v>8506</v>
      </c>
      <c r="K176" t="s">
        <v>8507</v>
      </c>
      <c r="L176" t="s">
        <v>444</v>
      </c>
      <c r="M176" t="s">
        <v>5</v>
      </c>
      <c r="P176">
        <v>46.275300000000001</v>
      </c>
      <c r="Q176">
        <v>-87.437799999999996</v>
      </c>
      <c r="R176">
        <v>5</v>
      </c>
      <c r="Z176" t="s">
        <v>8166</v>
      </c>
      <c r="AA176">
        <v>45560</v>
      </c>
      <c r="AB176" t="s">
        <v>6365</v>
      </c>
      <c r="AC176" t="s">
        <v>8557</v>
      </c>
      <c r="AD176">
        <v>23</v>
      </c>
    </row>
    <row r="177" spans="1:35">
      <c r="A177">
        <v>2089</v>
      </c>
      <c r="B177" t="s">
        <v>201</v>
      </c>
      <c r="C177" t="s">
        <v>748</v>
      </c>
      <c r="D177" t="s">
        <v>1342</v>
      </c>
      <c r="E177" t="s">
        <v>166</v>
      </c>
      <c r="F177" t="s">
        <v>1343</v>
      </c>
      <c r="G177" t="s">
        <v>802</v>
      </c>
      <c r="H177" t="s">
        <v>803</v>
      </c>
      <c r="I177" t="s">
        <v>1344</v>
      </c>
      <c r="J177" t="s">
        <v>1345</v>
      </c>
      <c r="K177" t="s">
        <v>220</v>
      </c>
      <c r="L177" t="s">
        <v>217</v>
      </c>
      <c r="M177" t="s">
        <v>6</v>
      </c>
      <c r="N177" t="s">
        <v>1346</v>
      </c>
      <c r="O177" t="s">
        <v>1347</v>
      </c>
      <c r="P177">
        <v>43.650490683347897</v>
      </c>
      <c r="Q177">
        <v>-79.380438045974103</v>
      </c>
      <c r="R177">
        <v>25</v>
      </c>
      <c r="U177" t="s">
        <v>1342</v>
      </c>
      <c r="V177" t="s">
        <v>1344</v>
      </c>
      <c r="W177" t="s">
        <v>220</v>
      </c>
      <c r="X177" t="s">
        <v>217</v>
      </c>
      <c r="Y177" t="s">
        <v>6</v>
      </c>
      <c r="Z177" t="s">
        <v>174</v>
      </c>
      <c r="AA177">
        <v>45295</v>
      </c>
      <c r="AB177" t="s">
        <v>1348</v>
      </c>
      <c r="AC177" t="s">
        <v>1349</v>
      </c>
      <c r="AD177">
        <v>26</v>
      </c>
      <c r="AE177" t="s">
        <v>1350</v>
      </c>
    </row>
    <row r="178" spans="1:35">
      <c r="A178">
        <v>2090</v>
      </c>
      <c r="B178" t="s">
        <v>176</v>
      </c>
      <c r="C178" t="s">
        <v>748</v>
      </c>
      <c r="D178" t="s">
        <v>1351</v>
      </c>
      <c r="E178" t="s">
        <v>166</v>
      </c>
      <c r="F178" t="s">
        <v>1352</v>
      </c>
      <c r="G178" t="s">
        <v>783</v>
      </c>
      <c r="H178" t="s">
        <v>474</v>
      </c>
      <c r="I178" t="s">
        <v>1353</v>
      </c>
      <c r="J178" t="s">
        <v>1354</v>
      </c>
      <c r="K178" t="s">
        <v>1355</v>
      </c>
      <c r="L178" t="s">
        <v>190</v>
      </c>
      <c r="M178" t="s">
        <v>5</v>
      </c>
      <c r="N178">
        <v>28655</v>
      </c>
      <c r="O178" t="s">
        <v>1356</v>
      </c>
      <c r="P178">
        <v>35.7317910373324</v>
      </c>
      <c r="Q178">
        <v>-81.724254443171006</v>
      </c>
      <c r="R178">
        <v>90</v>
      </c>
      <c r="U178" t="s">
        <v>1351</v>
      </c>
      <c r="V178" t="s">
        <v>1353</v>
      </c>
      <c r="W178" t="s">
        <v>1357</v>
      </c>
      <c r="X178" t="s">
        <v>1358</v>
      </c>
      <c r="Y178" t="s">
        <v>940</v>
      </c>
      <c r="Z178" t="s">
        <v>174</v>
      </c>
      <c r="AA178">
        <v>44899</v>
      </c>
      <c r="AB178" t="s">
        <v>1359</v>
      </c>
      <c r="AC178" t="s">
        <v>1360</v>
      </c>
      <c r="AD178">
        <v>29</v>
      </c>
      <c r="AE178" t="s">
        <v>1361</v>
      </c>
    </row>
    <row r="179" spans="1:35">
      <c r="A179">
        <v>2091</v>
      </c>
      <c r="B179" t="s">
        <v>176</v>
      </c>
      <c r="C179" t="s">
        <v>748</v>
      </c>
      <c r="D179" t="s">
        <v>1351</v>
      </c>
      <c r="E179" t="s">
        <v>166</v>
      </c>
      <c r="F179" t="s">
        <v>1362</v>
      </c>
      <c r="G179" t="s">
        <v>783</v>
      </c>
      <c r="H179" t="s">
        <v>794</v>
      </c>
      <c r="I179" t="s">
        <v>1353</v>
      </c>
      <c r="J179" t="s">
        <v>1363</v>
      </c>
      <c r="K179" t="s">
        <v>1364</v>
      </c>
      <c r="L179" t="s">
        <v>1365</v>
      </c>
      <c r="M179" t="s">
        <v>5</v>
      </c>
      <c r="N179">
        <v>19608</v>
      </c>
      <c r="O179" t="s">
        <v>1366</v>
      </c>
      <c r="P179">
        <v>40.304335499614503</v>
      </c>
      <c r="Q179">
        <v>-76.046881712878104</v>
      </c>
      <c r="R179">
        <v>30</v>
      </c>
      <c r="U179" t="s">
        <v>1351</v>
      </c>
      <c r="V179" t="s">
        <v>1353</v>
      </c>
      <c r="W179" t="s">
        <v>1357</v>
      </c>
      <c r="X179" t="s">
        <v>1358</v>
      </c>
      <c r="Y179" t="s">
        <v>940</v>
      </c>
      <c r="Z179" t="s">
        <v>174</v>
      </c>
      <c r="AA179">
        <v>44899</v>
      </c>
      <c r="AB179" t="s">
        <v>1367</v>
      </c>
      <c r="AC179" t="s">
        <v>1368</v>
      </c>
      <c r="AD179">
        <v>28</v>
      </c>
    </row>
    <row r="180" spans="1:35">
      <c r="A180">
        <v>2092</v>
      </c>
      <c r="B180" t="s">
        <v>176</v>
      </c>
      <c r="C180" t="s">
        <v>748</v>
      </c>
      <c r="D180" t="s">
        <v>1351</v>
      </c>
      <c r="E180" t="s">
        <v>166</v>
      </c>
      <c r="F180" t="s">
        <v>1369</v>
      </c>
      <c r="G180" t="s">
        <v>783</v>
      </c>
      <c r="H180" t="s">
        <v>794</v>
      </c>
      <c r="I180" t="s">
        <v>1353</v>
      </c>
      <c r="J180" t="s">
        <v>1370</v>
      </c>
      <c r="K180" t="s">
        <v>1371</v>
      </c>
      <c r="L180" t="s">
        <v>1365</v>
      </c>
      <c r="M180" t="s">
        <v>5</v>
      </c>
      <c r="N180">
        <v>15857</v>
      </c>
      <c r="O180" t="s">
        <v>1372</v>
      </c>
      <c r="P180">
        <v>41.431434406432999</v>
      </c>
      <c r="Q180">
        <v>-78.543045646695305</v>
      </c>
      <c r="R180">
        <v>240</v>
      </c>
      <c r="U180" t="s">
        <v>1351</v>
      </c>
      <c r="V180" t="s">
        <v>1353</v>
      </c>
      <c r="W180" t="s">
        <v>1357</v>
      </c>
      <c r="X180" t="s">
        <v>1358</v>
      </c>
      <c r="Y180" t="s">
        <v>940</v>
      </c>
      <c r="Z180" t="s">
        <v>174</v>
      </c>
      <c r="AA180">
        <v>44899</v>
      </c>
      <c r="AB180" t="s">
        <v>1359</v>
      </c>
      <c r="AC180" t="s">
        <v>1368</v>
      </c>
      <c r="AD180">
        <v>28</v>
      </c>
    </row>
    <row r="181" spans="1:35">
      <c r="A181">
        <v>2093</v>
      </c>
      <c r="B181" t="s">
        <v>176</v>
      </c>
      <c r="C181" t="s">
        <v>748</v>
      </c>
      <c r="D181" t="s">
        <v>1351</v>
      </c>
      <c r="E181" t="s">
        <v>166</v>
      </c>
      <c r="F181" t="s">
        <v>1373</v>
      </c>
      <c r="G181" t="s">
        <v>783</v>
      </c>
      <c r="H181" t="s">
        <v>794</v>
      </c>
      <c r="I181" t="s">
        <v>1353</v>
      </c>
      <c r="J181" t="s">
        <v>1374</v>
      </c>
      <c r="K181" t="s">
        <v>1375</v>
      </c>
      <c r="L181" t="s">
        <v>172</v>
      </c>
      <c r="M181" t="s">
        <v>5</v>
      </c>
      <c r="N181">
        <v>91355</v>
      </c>
      <c r="O181" t="s">
        <v>1376</v>
      </c>
      <c r="P181">
        <v>34.436055757100398</v>
      </c>
      <c r="Q181">
        <v>-118.588908832101</v>
      </c>
      <c r="R181">
        <v>70</v>
      </c>
      <c r="U181" t="s">
        <v>1351</v>
      </c>
      <c r="V181" t="s">
        <v>1353</v>
      </c>
      <c r="W181" t="s">
        <v>1357</v>
      </c>
      <c r="X181" t="s">
        <v>1358</v>
      </c>
      <c r="Y181" t="s">
        <v>940</v>
      </c>
      <c r="Z181" t="s">
        <v>174</v>
      </c>
      <c r="AA181">
        <v>44899</v>
      </c>
      <c r="AB181" t="s">
        <v>1359</v>
      </c>
      <c r="AC181" t="s">
        <v>1368</v>
      </c>
      <c r="AD181">
        <v>28</v>
      </c>
    </row>
    <row r="182" spans="1:35">
      <c r="A182">
        <v>2094</v>
      </c>
      <c r="B182" t="s">
        <v>176</v>
      </c>
      <c r="C182" t="s">
        <v>748</v>
      </c>
      <c r="D182" t="s">
        <v>1377</v>
      </c>
      <c r="E182" t="s">
        <v>166</v>
      </c>
      <c r="F182" t="s">
        <v>1378</v>
      </c>
      <c r="G182" t="s">
        <v>802</v>
      </c>
      <c r="H182" t="s">
        <v>1379</v>
      </c>
      <c r="I182" t="s">
        <v>505</v>
      </c>
      <c r="J182" t="s">
        <v>1380</v>
      </c>
      <c r="K182" t="s">
        <v>1378</v>
      </c>
      <c r="L182" t="s">
        <v>1035</v>
      </c>
      <c r="M182" t="s">
        <v>6</v>
      </c>
      <c r="N182" t="s">
        <v>1381</v>
      </c>
      <c r="O182" t="s">
        <v>1382</v>
      </c>
      <c r="P182">
        <v>53.719682066525301</v>
      </c>
      <c r="Q182">
        <v>-113.190432815544</v>
      </c>
      <c r="R182">
        <v>750</v>
      </c>
      <c r="S182">
        <v>31184</v>
      </c>
      <c r="T182" t="s">
        <v>1383</v>
      </c>
      <c r="U182" t="s">
        <v>1377</v>
      </c>
      <c r="V182" t="s">
        <v>1384</v>
      </c>
      <c r="W182" t="s">
        <v>220</v>
      </c>
      <c r="X182" t="s">
        <v>217</v>
      </c>
      <c r="Y182" t="s">
        <v>220</v>
      </c>
      <c r="Z182" t="s">
        <v>174</v>
      </c>
      <c r="AA182">
        <v>44776</v>
      </c>
      <c r="AB182" t="s">
        <v>1385</v>
      </c>
      <c r="AC182" t="s">
        <v>1386</v>
      </c>
      <c r="AD182">
        <v>28</v>
      </c>
      <c r="AE182" t="s">
        <v>1387</v>
      </c>
    </row>
    <row r="183" spans="1:35">
      <c r="A183">
        <v>2095</v>
      </c>
      <c r="B183" t="s">
        <v>176</v>
      </c>
      <c r="C183" t="s">
        <v>748</v>
      </c>
      <c r="D183" t="s">
        <v>1377</v>
      </c>
      <c r="E183" t="s">
        <v>166</v>
      </c>
      <c r="F183" t="s">
        <v>1378</v>
      </c>
      <c r="G183" t="s">
        <v>802</v>
      </c>
      <c r="H183" t="s">
        <v>1388</v>
      </c>
      <c r="I183" t="s">
        <v>505</v>
      </c>
      <c r="J183" t="s">
        <v>1380</v>
      </c>
      <c r="K183" t="s">
        <v>1378</v>
      </c>
      <c r="L183" t="s">
        <v>1035</v>
      </c>
      <c r="M183" t="s">
        <v>6</v>
      </c>
      <c r="N183" t="s">
        <v>1381</v>
      </c>
      <c r="O183" t="s">
        <v>1382</v>
      </c>
      <c r="P183">
        <v>53.719682066525301</v>
      </c>
      <c r="Q183">
        <v>-113.190432815544</v>
      </c>
      <c r="R183">
        <v>750</v>
      </c>
      <c r="S183">
        <v>3526</v>
      </c>
      <c r="T183" t="s">
        <v>1389</v>
      </c>
      <c r="U183" t="s">
        <v>1377</v>
      </c>
      <c r="V183" t="s">
        <v>1384</v>
      </c>
      <c r="W183" t="s">
        <v>220</v>
      </c>
      <c r="X183" t="s">
        <v>512</v>
      </c>
      <c r="Y183" t="s">
        <v>6</v>
      </c>
      <c r="Z183" t="s">
        <v>174</v>
      </c>
      <c r="AA183">
        <v>44776</v>
      </c>
      <c r="AB183" t="s">
        <v>1385</v>
      </c>
      <c r="AC183" t="s">
        <v>1386</v>
      </c>
      <c r="AD183">
        <v>28</v>
      </c>
      <c r="AE183" t="s">
        <v>1387</v>
      </c>
    </row>
    <row r="184" spans="1:35">
      <c r="A184">
        <v>2096</v>
      </c>
      <c r="B184" t="s">
        <v>163</v>
      </c>
      <c r="C184" t="s">
        <v>748</v>
      </c>
      <c r="D184" t="s">
        <v>1390</v>
      </c>
      <c r="E184" t="s">
        <v>178</v>
      </c>
      <c r="F184" t="s">
        <v>1391</v>
      </c>
      <c r="G184" t="s">
        <v>820</v>
      </c>
      <c r="H184" t="s">
        <v>821</v>
      </c>
      <c r="I184" t="s">
        <v>1392</v>
      </c>
      <c r="J184" t="s">
        <v>1393</v>
      </c>
      <c r="K184" t="s">
        <v>1391</v>
      </c>
      <c r="L184" t="s">
        <v>172</v>
      </c>
      <c r="M184" t="s">
        <v>5</v>
      </c>
      <c r="N184">
        <v>94501</v>
      </c>
      <c r="O184" t="s">
        <v>1394</v>
      </c>
      <c r="P184">
        <v>37.7871635582854</v>
      </c>
      <c r="Q184">
        <v>-122.277362231468</v>
      </c>
      <c r="R184" t="s">
        <v>9099</v>
      </c>
      <c r="S184">
        <v>20</v>
      </c>
      <c r="T184" t="s">
        <v>1395</v>
      </c>
      <c r="U184" t="s">
        <v>1390</v>
      </c>
      <c r="V184" t="s">
        <v>1392</v>
      </c>
      <c r="W184" t="s">
        <v>1391</v>
      </c>
      <c r="X184" t="s">
        <v>172</v>
      </c>
      <c r="Y184" t="s">
        <v>5</v>
      </c>
      <c r="Z184" t="s">
        <v>174</v>
      </c>
      <c r="AA184">
        <v>45092</v>
      </c>
      <c r="AB184" t="s">
        <v>1396</v>
      </c>
      <c r="AC184" t="s">
        <v>1397</v>
      </c>
      <c r="AD184">
        <v>21</v>
      </c>
      <c r="AE184" t="s">
        <v>1398</v>
      </c>
    </row>
    <row r="185" spans="1:35">
      <c r="A185">
        <v>2097</v>
      </c>
      <c r="B185" t="s">
        <v>201</v>
      </c>
      <c r="C185" t="s">
        <v>748</v>
      </c>
      <c r="D185" t="s">
        <v>1390</v>
      </c>
      <c r="E185" t="s">
        <v>178</v>
      </c>
      <c r="F185" t="s">
        <v>1399</v>
      </c>
      <c r="G185" t="s">
        <v>820</v>
      </c>
      <c r="H185" t="s">
        <v>821</v>
      </c>
      <c r="I185" t="s">
        <v>1392</v>
      </c>
      <c r="J185" t="s">
        <v>1400</v>
      </c>
      <c r="K185" t="s">
        <v>1399</v>
      </c>
      <c r="L185" t="s">
        <v>369</v>
      </c>
      <c r="M185" t="s">
        <v>5</v>
      </c>
      <c r="N185">
        <v>98837</v>
      </c>
      <c r="P185">
        <v>47.141408317326203</v>
      </c>
      <c r="Q185">
        <v>-119.19109836871201</v>
      </c>
      <c r="R185" t="s">
        <v>9085</v>
      </c>
      <c r="S185">
        <v>150</v>
      </c>
      <c r="T185" t="s">
        <v>1395</v>
      </c>
      <c r="U185" t="s">
        <v>1390</v>
      </c>
      <c r="V185" t="s">
        <v>1392</v>
      </c>
      <c r="W185" t="s">
        <v>1391</v>
      </c>
      <c r="X185" t="s">
        <v>172</v>
      </c>
      <c r="Y185" t="s">
        <v>5</v>
      </c>
      <c r="Z185" t="s">
        <v>174</v>
      </c>
      <c r="AA185">
        <v>45092</v>
      </c>
      <c r="AB185" t="s">
        <v>1401</v>
      </c>
      <c r="AC185" t="s">
        <v>1397</v>
      </c>
      <c r="AD185">
        <v>21</v>
      </c>
      <c r="AE185" t="s">
        <v>1402</v>
      </c>
    </row>
    <row r="186" spans="1:35">
      <c r="A186">
        <v>2098</v>
      </c>
      <c r="B186" t="s">
        <v>201</v>
      </c>
      <c r="C186" t="s">
        <v>748</v>
      </c>
      <c r="D186" t="s">
        <v>1403</v>
      </c>
      <c r="E186" t="s">
        <v>166</v>
      </c>
      <c r="F186" t="s">
        <v>1404</v>
      </c>
      <c r="G186" t="s">
        <v>802</v>
      </c>
      <c r="H186" t="s">
        <v>1029</v>
      </c>
      <c r="I186" t="s">
        <v>1405</v>
      </c>
      <c r="J186" t="s">
        <v>1406</v>
      </c>
      <c r="K186" t="s">
        <v>1407</v>
      </c>
      <c r="L186" t="s">
        <v>1408</v>
      </c>
      <c r="M186" t="s">
        <v>991</v>
      </c>
      <c r="O186" t="s">
        <v>1409</v>
      </c>
      <c r="P186">
        <v>29.809914301978001</v>
      </c>
      <c r="Q186">
        <v>-109.141236942421</v>
      </c>
      <c r="R186" t="s">
        <v>9100</v>
      </c>
      <c r="S186">
        <v>6580</v>
      </c>
      <c r="T186" t="s">
        <v>186</v>
      </c>
      <c r="U186" t="s">
        <v>1410</v>
      </c>
      <c r="V186" t="s">
        <v>1405</v>
      </c>
      <c r="W186" t="s">
        <v>284</v>
      </c>
      <c r="X186" t="s">
        <v>1411</v>
      </c>
      <c r="Y186" t="s">
        <v>317</v>
      </c>
      <c r="Z186" t="s">
        <v>174</v>
      </c>
      <c r="AA186">
        <v>44776</v>
      </c>
      <c r="AB186" t="s">
        <v>1412</v>
      </c>
      <c r="AC186" t="s">
        <v>1413</v>
      </c>
      <c r="AD186">
        <v>21</v>
      </c>
      <c r="AE186" t="s">
        <v>1414</v>
      </c>
    </row>
    <row r="187" spans="1:35">
      <c r="A187">
        <v>2099</v>
      </c>
      <c r="B187" t="s">
        <v>201</v>
      </c>
      <c r="C187" t="s">
        <v>748</v>
      </c>
      <c r="D187" t="s">
        <v>8501</v>
      </c>
      <c r="E187" t="s">
        <v>178</v>
      </c>
      <c r="F187" t="s">
        <v>8501</v>
      </c>
      <c r="G187" t="s">
        <v>802</v>
      </c>
      <c r="H187" t="s">
        <v>8588</v>
      </c>
      <c r="I187" t="s">
        <v>8502</v>
      </c>
      <c r="K187" t="s">
        <v>8503</v>
      </c>
      <c r="L187" t="s">
        <v>1089</v>
      </c>
      <c r="M187" t="s">
        <v>5</v>
      </c>
      <c r="P187">
        <v>31.5383</v>
      </c>
      <c r="Q187">
        <v>-110.752</v>
      </c>
      <c r="R187" t="s">
        <v>9083</v>
      </c>
      <c r="Z187" t="s">
        <v>8166</v>
      </c>
      <c r="AA187">
        <v>45560</v>
      </c>
      <c r="AB187" t="s">
        <v>8504</v>
      </c>
      <c r="AC187" t="s">
        <v>8556</v>
      </c>
      <c r="AD187">
        <v>20</v>
      </c>
    </row>
    <row r="188" spans="1:35">
      <c r="A188">
        <v>2100</v>
      </c>
      <c r="B188" t="s">
        <v>163</v>
      </c>
      <c r="C188" t="s">
        <v>748</v>
      </c>
      <c r="D188" t="s">
        <v>6671</v>
      </c>
      <c r="E188" t="s">
        <v>178</v>
      </c>
      <c r="F188" t="s">
        <v>6672</v>
      </c>
      <c r="G188" t="s">
        <v>6673</v>
      </c>
      <c r="H188" t="s">
        <v>6674</v>
      </c>
      <c r="I188" t="s">
        <v>6675</v>
      </c>
      <c r="J188" t="s">
        <v>6676</v>
      </c>
      <c r="K188" t="s">
        <v>3447</v>
      </c>
      <c r="L188" t="s">
        <v>1365</v>
      </c>
      <c r="M188" t="s">
        <v>5</v>
      </c>
      <c r="N188">
        <v>15208</v>
      </c>
      <c r="O188" t="s">
        <v>6677</v>
      </c>
      <c r="P188">
        <v>40.45478</v>
      </c>
      <c r="Q188">
        <v>-79.904949999999999</v>
      </c>
      <c r="R188" t="s">
        <v>6678</v>
      </c>
      <c r="U188" t="s">
        <v>6671</v>
      </c>
      <c r="V188" t="s">
        <v>6675</v>
      </c>
      <c r="W188" t="s">
        <v>3447</v>
      </c>
      <c r="X188" t="s">
        <v>1365</v>
      </c>
      <c r="Y188" t="s">
        <v>5</v>
      </c>
      <c r="Z188" t="s">
        <v>8166</v>
      </c>
      <c r="AB188" t="s">
        <v>6679</v>
      </c>
      <c r="AC188" t="s">
        <v>8343</v>
      </c>
      <c r="AD188">
        <v>22</v>
      </c>
      <c r="AI188" t="s">
        <v>6680</v>
      </c>
    </row>
    <row r="189" spans="1:35">
      <c r="A189">
        <v>2101</v>
      </c>
      <c r="B189" t="s">
        <v>176</v>
      </c>
      <c r="C189" t="s">
        <v>748</v>
      </c>
      <c r="D189" t="s">
        <v>1415</v>
      </c>
      <c r="E189" t="s">
        <v>166</v>
      </c>
      <c r="F189" t="s">
        <v>1416</v>
      </c>
      <c r="G189" t="s">
        <v>1044</v>
      </c>
      <c r="H189" t="s">
        <v>1417</v>
      </c>
      <c r="I189" t="s">
        <v>1418</v>
      </c>
      <c r="J189" t="s">
        <v>1419</v>
      </c>
      <c r="K189" t="s">
        <v>1420</v>
      </c>
      <c r="L189" t="s">
        <v>949</v>
      </c>
      <c r="M189" t="s">
        <v>5</v>
      </c>
      <c r="N189">
        <v>45232</v>
      </c>
      <c r="P189">
        <v>39.170567555550299</v>
      </c>
      <c r="Q189">
        <v>-84.507057917372705</v>
      </c>
      <c r="U189" t="s">
        <v>1421</v>
      </c>
      <c r="V189" t="s">
        <v>1418</v>
      </c>
      <c r="W189" t="s">
        <v>1422</v>
      </c>
      <c r="X189" t="s">
        <v>1423</v>
      </c>
      <c r="Y189" t="s">
        <v>5</v>
      </c>
      <c r="Z189" t="s">
        <v>174</v>
      </c>
      <c r="AA189">
        <v>45289</v>
      </c>
      <c r="AB189" t="s">
        <v>1424</v>
      </c>
      <c r="AC189" t="s">
        <v>1425</v>
      </c>
      <c r="AD189">
        <v>27</v>
      </c>
    </row>
    <row r="190" spans="1:35">
      <c r="A190">
        <v>2102</v>
      </c>
      <c r="B190" t="s">
        <v>176</v>
      </c>
      <c r="C190" t="s">
        <v>748</v>
      </c>
      <c r="D190" t="s">
        <v>1426</v>
      </c>
      <c r="E190" t="s">
        <v>166</v>
      </c>
      <c r="F190" t="s">
        <v>1427</v>
      </c>
      <c r="G190" t="s">
        <v>783</v>
      </c>
      <c r="H190" t="s">
        <v>868</v>
      </c>
      <c r="I190" t="s">
        <v>1428</v>
      </c>
      <c r="J190" t="s">
        <v>1429</v>
      </c>
      <c r="K190" t="s">
        <v>1430</v>
      </c>
      <c r="L190" t="s">
        <v>863</v>
      </c>
      <c r="M190" t="s">
        <v>5</v>
      </c>
      <c r="N190">
        <v>60638</v>
      </c>
      <c r="O190" t="s">
        <v>1431</v>
      </c>
      <c r="P190">
        <v>41.773344110620798</v>
      </c>
      <c r="Q190">
        <v>-87.752246344006295</v>
      </c>
      <c r="R190">
        <v>300</v>
      </c>
      <c r="U190" t="s">
        <v>1426</v>
      </c>
      <c r="V190" t="s">
        <v>1428</v>
      </c>
      <c r="W190" t="s">
        <v>862</v>
      </c>
      <c r="X190" t="s">
        <v>863</v>
      </c>
      <c r="Y190" t="s">
        <v>5</v>
      </c>
      <c r="Z190" t="s">
        <v>174</v>
      </c>
      <c r="AA190">
        <v>44780</v>
      </c>
      <c r="AB190" t="s">
        <v>1432</v>
      </c>
      <c r="AC190" t="s">
        <v>1433</v>
      </c>
      <c r="AD190">
        <v>18</v>
      </c>
      <c r="AE190" t="s">
        <v>1434</v>
      </c>
    </row>
    <row r="191" spans="1:35">
      <c r="A191">
        <v>2103</v>
      </c>
      <c r="B191" t="s">
        <v>176</v>
      </c>
      <c r="C191" t="s">
        <v>748</v>
      </c>
      <c r="D191" t="s">
        <v>1426</v>
      </c>
      <c r="E191" t="s">
        <v>166</v>
      </c>
      <c r="F191" t="s">
        <v>1435</v>
      </c>
      <c r="G191" t="s">
        <v>783</v>
      </c>
      <c r="H191" t="s">
        <v>868</v>
      </c>
      <c r="I191" t="s">
        <v>1428</v>
      </c>
      <c r="J191" t="s">
        <v>1436</v>
      </c>
      <c r="K191" t="s">
        <v>862</v>
      </c>
      <c r="L191" t="s">
        <v>863</v>
      </c>
      <c r="M191" t="s">
        <v>5</v>
      </c>
      <c r="N191">
        <v>60632</v>
      </c>
      <c r="O191" t="s">
        <v>1437</v>
      </c>
      <c r="P191">
        <v>41.827085773592003</v>
      </c>
      <c r="Q191">
        <v>-87.731517745859804</v>
      </c>
      <c r="R191">
        <v>300</v>
      </c>
      <c r="U191" t="s">
        <v>1426</v>
      </c>
      <c r="V191" t="s">
        <v>1428</v>
      </c>
      <c r="W191" t="s">
        <v>862</v>
      </c>
      <c r="X191" t="s">
        <v>863</v>
      </c>
      <c r="Y191" t="s">
        <v>5</v>
      </c>
      <c r="Z191" t="s">
        <v>174</v>
      </c>
      <c r="AA191">
        <v>44780</v>
      </c>
      <c r="AB191" t="s">
        <v>1438</v>
      </c>
      <c r="AC191" t="s">
        <v>1433</v>
      </c>
      <c r="AD191">
        <v>18</v>
      </c>
      <c r="AE191" t="s">
        <v>1434</v>
      </c>
    </row>
    <row r="192" spans="1:35">
      <c r="A192">
        <v>2104</v>
      </c>
      <c r="B192" t="s">
        <v>398</v>
      </c>
      <c r="C192" t="s">
        <v>748</v>
      </c>
      <c r="D192" t="s">
        <v>1439</v>
      </c>
      <c r="E192" t="s">
        <v>166</v>
      </c>
      <c r="F192" t="s">
        <v>1440</v>
      </c>
      <c r="G192" t="s">
        <v>820</v>
      </c>
      <c r="H192" t="s">
        <v>794</v>
      </c>
      <c r="I192" t="s">
        <v>1441</v>
      </c>
      <c r="J192" t="s">
        <v>1442</v>
      </c>
      <c r="K192" t="s">
        <v>1443</v>
      </c>
      <c r="L192" t="s">
        <v>788</v>
      </c>
      <c r="M192" t="s">
        <v>5</v>
      </c>
      <c r="N192">
        <v>71373</v>
      </c>
      <c r="P192">
        <v>31.5480766284055</v>
      </c>
      <c r="Q192">
        <v>-91.487466659750297</v>
      </c>
      <c r="R192" t="s">
        <v>9101</v>
      </c>
      <c r="S192">
        <v>11250</v>
      </c>
      <c r="T192" t="s">
        <v>1444</v>
      </c>
      <c r="U192" t="s">
        <v>1445</v>
      </c>
      <c r="V192" t="s">
        <v>1441</v>
      </c>
      <c r="W192" t="s">
        <v>1446</v>
      </c>
      <c r="X192" t="s">
        <v>406</v>
      </c>
      <c r="Y192" t="s">
        <v>251</v>
      </c>
      <c r="Z192" t="s">
        <v>174</v>
      </c>
      <c r="AA192">
        <v>44892</v>
      </c>
      <c r="AB192" t="s">
        <v>1447</v>
      </c>
      <c r="AC192" t="s">
        <v>1448</v>
      </c>
      <c r="AD192">
        <v>25</v>
      </c>
      <c r="AE192" t="s">
        <v>1449</v>
      </c>
    </row>
    <row r="193" spans="1:35">
      <c r="A193">
        <v>2105</v>
      </c>
      <c r="B193" t="s">
        <v>176</v>
      </c>
      <c r="C193" t="s">
        <v>748</v>
      </c>
      <c r="D193" t="s">
        <v>6663</v>
      </c>
      <c r="E193" t="s">
        <v>166</v>
      </c>
      <c r="F193" t="s">
        <v>6663</v>
      </c>
      <c r="G193" t="s">
        <v>8190</v>
      </c>
      <c r="H193" t="s">
        <v>6664</v>
      </c>
      <c r="I193" t="s">
        <v>6665</v>
      </c>
      <c r="J193" t="s">
        <v>6666</v>
      </c>
      <c r="K193" t="s">
        <v>1553</v>
      </c>
      <c r="L193" t="s">
        <v>771</v>
      </c>
      <c r="M193" t="s">
        <v>5</v>
      </c>
      <c r="N193">
        <v>77019</v>
      </c>
      <c r="O193" t="s">
        <v>6667</v>
      </c>
      <c r="P193">
        <v>29.749030000000001</v>
      </c>
      <c r="Q193">
        <v>-95.414490000000001</v>
      </c>
      <c r="R193" t="s">
        <v>6668</v>
      </c>
      <c r="U193" t="s">
        <v>6663</v>
      </c>
      <c r="V193" t="s">
        <v>6665</v>
      </c>
      <c r="W193" t="s">
        <v>1553</v>
      </c>
      <c r="X193" t="s">
        <v>771</v>
      </c>
      <c r="Y193" t="s">
        <v>5</v>
      </c>
      <c r="Z193" t="s">
        <v>8166</v>
      </c>
      <c r="AB193" t="s">
        <v>6669</v>
      </c>
      <c r="AC193" t="s">
        <v>8346</v>
      </c>
      <c r="AD193">
        <v>30</v>
      </c>
      <c r="AI193" t="s">
        <v>6670</v>
      </c>
    </row>
    <row r="194" spans="1:35">
      <c r="A194">
        <v>2106</v>
      </c>
      <c r="B194" t="s">
        <v>398</v>
      </c>
      <c r="C194" t="s">
        <v>748</v>
      </c>
      <c r="D194" t="s">
        <v>1450</v>
      </c>
      <c r="E194" t="s">
        <v>166</v>
      </c>
      <c r="F194" t="s">
        <v>1451</v>
      </c>
      <c r="G194" t="s">
        <v>802</v>
      </c>
      <c r="H194" t="s">
        <v>899</v>
      </c>
      <c r="I194" t="s">
        <v>1452</v>
      </c>
      <c r="J194" t="s">
        <v>1453</v>
      </c>
      <c r="K194" t="s">
        <v>1454</v>
      </c>
      <c r="L194" t="s">
        <v>771</v>
      </c>
      <c r="M194" t="s">
        <v>5</v>
      </c>
      <c r="N194">
        <v>78380</v>
      </c>
      <c r="P194">
        <v>28.337244202207401</v>
      </c>
      <c r="Q194">
        <v>-97.671116644717202</v>
      </c>
      <c r="R194">
        <v>400</v>
      </c>
      <c r="S194">
        <v>50</v>
      </c>
      <c r="T194" t="s">
        <v>1455</v>
      </c>
      <c r="U194" t="s">
        <v>1450</v>
      </c>
      <c r="V194" t="s">
        <v>1452</v>
      </c>
      <c r="W194" t="s">
        <v>1456</v>
      </c>
      <c r="X194" t="s">
        <v>771</v>
      </c>
      <c r="Y194" t="s">
        <v>5</v>
      </c>
      <c r="Z194" t="s">
        <v>174</v>
      </c>
      <c r="AA194">
        <v>45094</v>
      </c>
      <c r="AB194" t="s">
        <v>1457</v>
      </c>
      <c r="AC194" t="s">
        <v>1458</v>
      </c>
      <c r="AD194">
        <v>26</v>
      </c>
      <c r="AE194" t="s">
        <v>1459</v>
      </c>
    </row>
    <row r="195" spans="1:35">
      <c r="A195">
        <v>2107</v>
      </c>
      <c r="B195" t="s">
        <v>176</v>
      </c>
      <c r="C195" t="s">
        <v>748</v>
      </c>
      <c r="D195" t="s">
        <v>1450</v>
      </c>
      <c r="E195" t="s">
        <v>166</v>
      </c>
      <c r="F195" t="s">
        <v>1460</v>
      </c>
      <c r="G195" t="s">
        <v>802</v>
      </c>
      <c r="H195" t="s">
        <v>7</v>
      </c>
      <c r="I195" t="s">
        <v>1452</v>
      </c>
      <c r="J195" t="s">
        <v>1461</v>
      </c>
      <c r="K195" t="s">
        <v>1456</v>
      </c>
      <c r="L195" t="s">
        <v>771</v>
      </c>
      <c r="M195" t="s">
        <v>5</v>
      </c>
      <c r="N195">
        <v>78725</v>
      </c>
      <c r="O195" t="s">
        <v>1462</v>
      </c>
      <c r="P195">
        <v>30.23</v>
      </c>
      <c r="Q195">
        <v>-97.6</v>
      </c>
      <c r="R195">
        <v>300</v>
      </c>
      <c r="S195">
        <v>100</v>
      </c>
      <c r="T195" t="s">
        <v>1463</v>
      </c>
      <c r="U195" t="s">
        <v>1450</v>
      </c>
      <c r="V195" t="s">
        <v>1452</v>
      </c>
      <c r="W195" t="s">
        <v>1456</v>
      </c>
      <c r="X195" t="s">
        <v>771</v>
      </c>
      <c r="Y195" t="s">
        <v>5</v>
      </c>
      <c r="Z195" t="s">
        <v>174</v>
      </c>
      <c r="AA195">
        <v>45094</v>
      </c>
      <c r="AB195" t="s">
        <v>1464</v>
      </c>
      <c r="AC195" t="s">
        <v>1458</v>
      </c>
      <c r="AD195">
        <v>26</v>
      </c>
    </row>
    <row r="196" spans="1:35">
      <c r="A196">
        <v>2108</v>
      </c>
      <c r="B196" t="s">
        <v>163</v>
      </c>
      <c r="C196" t="s">
        <v>748</v>
      </c>
      <c r="D196" t="s">
        <v>1465</v>
      </c>
      <c r="E196" t="s">
        <v>166</v>
      </c>
      <c r="F196" t="s">
        <v>1465</v>
      </c>
      <c r="G196" t="s">
        <v>1466</v>
      </c>
      <c r="H196" t="s">
        <v>1467</v>
      </c>
      <c r="I196" t="s">
        <v>1468</v>
      </c>
      <c r="J196" t="s">
        <v>1469</v>
      </c>
      <c r="K196" t="s">
        <v>1470</v>
      </c>
      <c r="L196" t="s">
        <v>444</v>
      </c>
      <c r="M196" t="s">
        <v>5</v>
      </c>
      <c r="N196">
        <v>48103</v>
      </c>
      <c r="P196">
        <v>42.277501606318999</v>
      </c>
      <c r="Q196">
        <v>-83.800691417212406</v>
      </c>
      <c r="R196">
        <v>7</v>
      </c>
      <c r="U196" t="s">
        <v>1465</v>
      </c>
      <c r="V196" t="s">
        <v>1468</v>
      </c>
      <c r="W196" t="s">
        <v>1470</v>
      </c>
      <c r="X196" t="s">
        <v>444</v>
      </c>
      <c r="Y196" t="s">
        <v>5</v>
      </c>
      <c r="Z196" t="s">
        <v>174</v>
      </c>
      <c r="AA196">
        <v>45339</v>
      </c>
      <c r="AB196" t="s">
        <v>319</v>
      </c>
      <c r="AC196" t="s">
        <v>1471</v>
      </c>
      <c r="AD196">
        <v>23</v>
      </c>
      <c r="AF196" t="s">
        <v>1472</v>
      </c>
      <c r="AG196" t="s">
        <v>1473</v>
      </c>
    </row>
    <row r="197" spans="1:35">
      <c r="A197">
        <v>2109</v>
      </c>
      <c r="B197" t="s">
        <v>163</v>
      </c>
      <c r="C197" t="s">
        <v>748</v>
      </c>
      <c r="D197" t="s">
        <v>678</v>
      </c>
      <c r="E197" t="s">
        <v>178</v>
      </c>
      <c r="F197" t="s">
        <v>1474</v>
      </c>
      <c r="G197" t="s">
        <v>802</v>
      </c>
      <c r="H197" t="s">
        <v>1056</v>
      </c>
      <c r="I197" t="s">
        <v>680</v>
      </c>
      <c r="J197" t="s">
        <v>1475</v>
      </c>
      <c r="L197" t="s">
        <v>771</v>
      </c>
      <c r="M197" t="s">
        <v>5</v>
      </c>
      <c r="P197">
        <v>29.6072933822301</v>
      </c>
      <c r="Q197">
        <v>-95.523344038028199</v>
      </c>
      <c r="R197">
        <v>150</v>
      </c>
      <c r="S197">
        <v>5500</v>
      </c>
      <c r="T197" t="s">
        <v>1476</v>
      </c>
      <c r="U197" t="s">
        <v>678</v>
      </c>
      <c r="V197" t="s">
        <v>680</v>
      </c>
      <c r="W197" t="s">
        <v>229</v>
      </c>
      <c r="X197" t="s">
        <v>230</v>
      </c>
      <c r="Y197" t="s">
        <v>6</v>
      </c>
      <c r="Z197" t="s">
        <v>174</v>
      </c>
      <c r="AA197">
        <v>44780</v>
      </c>
      <c r="AB197" t="s">
        <v>1477</v>
      </c>
      <c r="AC197" t="s">
        <v>1478</v>
      </c>
      <c r="AD197">
        <v>25</v>
      </c>
    </row>
    <row r="198" spans="1:35">
      <c r="A198">
        <v>2110</v>
      </c>
      <c r="B198" t="s">
        <v>163</v>
      </c>
      <c r="C198" t="s">
        <v>748</v>
      </c>
      <c r="D198" t="s">
        <v>678</v>
      </c>
      <c r="E198" t="s">
        <v>178</v>
      </c>
      <c r="F198" t="s">
        <v>1474</v>
      </c>
      <c r="G198" t="s">
        <v>802</v>
      </c>
      <c r="H198" t="s">
        <v>1479</v>
      </c>
      <c r="I198" t="s">
        <v>680</v>
      </c>
      <c r="J198" t="s">
        <v>1475</v>
      </c>
      <c r="L198" t="s">
        <v>771</v>
      </c>
      <c r="M198" t="s">
        <v>5</v>
      </c>
      <c r="P198">
        <v>29.6072933822301</v>
      </c>
      <c r="Q198">
        <v>-95.523344038028199</v>
      </c>
      <c r="R198">
        <v>150</v>
      </c>
      <c r="S198">
        <v>62700</v>
      </c>
      <c r="T198" t="s">
        <v>294</v>
      </c>
      <c r="U198" t="s">
        <v>678</v>
      </c>
      <c r="V198" t="s">
        <v>680</v>
      </c>
      <c r="W198" t="s">
        <v>229</v>
      </c>
      <c r="X198" t="s">
        <v>230</v>
      </c>
      <c r="Y198" t="s">
        <v>6</v>
      </c>
      <c r="Z198" t="s">
        <v>174</v>
      </c>
      <c r="AA198">
        <v>44780</v>
      </c>
      <c r="AB198" t="s">
        <v>1477</v>
      </c>
      <c r="AC198" t="s">
        <v>1478</v>
      </c>
      <c r="AD198">
        <v>25</v>
      </c>
    </row>
    <row r="199" spans="1:35">
      <c r="A199">
        <v>2111</v>
      </c>
      <c r="B199" t="s">
        <v>176</v>
      </c>
      <c r="C199" t="s">
        <v>748</v>
      </c>
      <c r="D199" t="s">
        <v>1480</v>
      </c>
      <c r="E199" t="s">
        <v>178</v>
      </c>
      <c r="F199" t="s">
        <v>1480</v>
      </c>
      <c r="G199" t="s">
        <v>802</v>
      </c>
      <c r="H199" t="s">
        <v>1481</v>
      </c>
      <c r="I199" t="s">
        <v>1482</v>
      </c>
      <c r="J199" t="s">
        <v>1483</v>
      </c>
      <c r="K199" t="s">
        <v>1484</v>
      </c>
      <c r="L199" t="s">
        <v>1485</v>
      </c>
      <c r="M199" t="s">
        <v>5</v>
      </c>
      <c r="N199">
        <v>33602</v>
      </c>
      <c r="O199" t="s">
        <v>1486</v>
      </c>
      <c r="P199">
        <v>27.9473129287706</v>
      </c>
      <c r="Q199">
        <v>-82.459583504362101</v>
      </c>
      <c r="R199">
        <v>4500</v>
      </c>
      <c r="U199" t="s">
        <v>1480</v>
      </c>
      <c r="V199" t="s">
        <v>1482</v>
      </c>
      <c r="W199" t="s">
        <v>1484</v>
      </c>
      <c r="X199" t="s">
        <v>1485</v>
      </c>
      <c r="Y199" t="s">
        <v>5</v>
      </c>
      <c r="Z199" t="s">
        <v>174</v>
      </c>
      <c r="AA199">
        <v>45289</v>
      </c>
      <c r="AB199" t="s">
        <v>1487</v>
      </c>
      <c r="AC199" t="s">
        <v>1488</v>
      </c>
      <c r="AD199">
        <v>21</v>
      </c>
    </row>
    <row r="200" spans="1:35">
      <c r="A200">
        <v>2112</v>
      </c>
      <c r="B200" t="s">
        <v>176</v>
      </c>
      <c r="C200" t="s">
        <v>748</v>
      </c>
      <c r="D200" t="s">
        <v>1489</v>
      </c>
      <c r="E200" t="s">
        <v>166</v>
      </c>
      <c r="F200" t="s">
        <v>1490</v>
      </c>
      <c r="G200" t="s">
        <v>903</v>
      </c>
      <c r="H200" t="s">
        <v>1491</v>
      </c>
      <c r="I200" t="s">
        <v>1492</v>
      </c>
      <c r="J200" t="s">
        <v>1493</v>
      </c>
      <c r="K200" t="s">
        <v>1494</v>
      </c>
      <c r="L200" t="s">
        <v>217</v>
      </c>
      <c r="M200" t="s">
        <v>6</v>
      </c>
      <c r="N200" t="s">
        <v>1495</v>
      </c>
      <c r="O200" t="s">
        <v>1496</v>
      </c>
      <c r="P200">
        <v>42.9459691278389</v>
      </c>
      <c r="Q200">
        <v>-82.418163399797606</v>
      </c>
      <c r="R200">
        <v>32</v>
      </c>
      <c r="S200">
        <v>4000</v>
      </c>
      <c r="T200" t="s">
        <v>910</v>
      </c>
      <c r="U200" t="s">
        <v>1497</v>
      </c>
      <c r="V200" t="s">
        <v>1492</v>
      </c>
      <c r="W200" t="s">
        <v>959</v>
      </c>
      <c r="X200" t="s">
        <v>959</v>
      </c>
      <c r="Y200" t="s">
        <v>960</v>
      </c>
      <c r="Z200" t="s">
        <v>174</v>
      </c>
      <c r="AA200">
        <v>44776</v>
      </c>
      <c r="AB200" t="s">
        <v>1498</v>
      </c>
      <c r="AC200" t="s">
        <v>1499</v>
      </c>
      <c r="AD200">
        <v>18</v>
      </c>
      <c r="AE200" t="s">
        <v>1500</v>
      </c>
    </row>
    <row r="201" spans="1:35">
      <c r="A201">
        <v>2113</v>
      </c>
      <c r="B201" t="s">
        <v>398</v>
      </c>
      <c r="C201" t="s">
        <v>748</v>
      </c>
      <c r="D201" t="s">
        <v>1501</v>
      </c>
      <c r="E201" t="s">
        <v>166</v>
      </c>
      <c r="F201" t="s">
        <v>1502</v>
      </c>
      <c r="G201" t="s">
        <v>802</v>
      </c>
      <c r="H201" t="s">
        <v>931</v>
      </c>
      <c r="I201" t="s">
        <v>1503</v>
      </c>
      <c r="K201" t="s">
        <v>934</v>
      </c>
      <c r="L201" t="s">
        <v>151</v>
      </c>
      <c r="M201" t="s">
        <v>6</v>
      </c>
      <c r="P201">
        <v>46.353216995090001</v>
      </c>
      <c r="Q201">
        <v>-72.431768926018194</v>
      </c>
      <c r="R201" t="s">
        <v>9075</v>
      </c>
      <c r="S201">
        <v>30000</v>
      </c>
      <c r="T201" t="s">
        <v>1504</v>
      </c>
      <c r="U201" t="s">
        <v>1505</v>
      </c>
      <c r="V201" t="s">
        <v>1506</v>
      </c>
      <c r="W201" t="s">
        <v>1507</v>
      </c>
      <c r="X201" t="s">
        <v>1508</v>
      </c>
      <c r="Y201" t="s">
        <v>1509</v>
      </c>
      <c r="Z201" t="s">
        <v>174</v>
      </c>
      <c r="AA201">
        <v>45094</v>
      </c>
      <c r="AB201" t="s">
        <v>1510</v>
      </c>
      <c r="AC201" t="s">
        <v>1511</v>
      </c>
      <c r="AD201">
        <v>27</v>
      </c>
      <c r="AE201" t="s">
        <v>1512</v>
      </c>
    </row>
    <row r="202" spans="1:35">
      <c r="A202">
        <v>2114</v>
      </c>
      <c r="B202" t="s">
        <v>201</v>
      </c>
      <c r="C202" t="s">
        <v>748</v>
      </c>
      <c r="D202" t="s">
        <v>1513</v>
      </c>
      <c r="E202" t="s">
        <v>166</v>
      </c>
      <c r="F202" t="s">
        <v>1514</v>
      </c>
      <c r="G202" t="s">
        <v>751</v>
      </c>
      <c r="H202" t="s">
        <v>904</v>
      </c>
      <c r="I202" t="s">
        <v>1515</v>
      </c>
      <c r="K202" t="s">
        <v>1516</v>
      </c>
      <c r="L202" t="s">
        <v>217</v>
      </c>
      <c r="M202" t="s">
        <v>6</v>
      </c>
      <c r="P202">
        <v>44.278312020813097</v>
      </c>
      <c r="Q202">
        <v>-76.712296150783104</v>
      </c>
      <c r="R202" t="s">
        <v>9085</v>
      </c>
      <c r="S202">
        <v>35</v>
      </c>
      <c r="T202" t="s">
        <v>1517</v>
      </c>
      <c r="U202" t="s">
        <v>1518</v>
      </c>
      <c r="V202" t="s">
        <v>1519</v>
      </c>
      <c r="W202" t="s">
        <v>1520</v>
      </c>
      <c r="X202" t="s">
        <v>1521</v>
      </c>
      <c r="Y202" t="s">
        <v>1522</v>
      </c>
      <c r="Z202" t="s">
        <v>174</v>
      </c>
      <c r="AA202">
        <v>45094</v>
      </c>
      <c r="AB202" t="s">
        <v>1523</v>
      </c>
      <c r="AC202" t="s">
        <v>1524</v>
      </c>
      <c r="AD202">
        <v>27</v>
      </c>
      <c r="AE202" t="s">
        <v>1525</v>
      </c>
    </row>
    <row r="203" spans="1:35">
      <c r="A203">
        <v>2115</v>
      </c>
      <c r="B203" t="s">
        <v>201</v>
      </c>
      <c r="C203" t="s">
        <v>748</v>
      </c>
      <c r="D203" t="s">
        <v>1513</v>
      </c>
      <c r="E203" t="s">
        <v>166</v>
      </c>
      <c r="F203" t="s">
        <v>1514</v>
      </c>
      <c r="G203" t="s">
        <v>751</v>
      </c>
      <c r="H203" t="s">
        <v>1526</v>
      </c>
      <c r="I203" t="s">
        <v>1515</v>
      </c>
      <c r="K203" t="s">
        <v>1516</v>
      </c>
      <c r="L203" t="s">
        <v>217</v>
      </c>
      <c r="M203" t="s">
        <v>6</v>
      </c>
      <c r="P203">
        <v>44.278312020813097</v>
      </c>
      <c r="Q203">
        <v>-76.712296150783104</v>
      </c>
      <c r="R203" t="s">
        <v>9085</v>
      </c>
      <c r="S203">
        <v>35</v>
      </c>
      <c r="T203" t="s">
        <v>1517</v>
      </c>
      <c r="U203" t="s">
        <v>1518</v>
      </c>
      <c r="V203" t="s">
        <v>1519</v>
      </c>
      <c r="W203" t="s">
        <v>1520</v>
      </c>
      <c r="X203" t="s">
        <v>1521</v>
      </c>
      <c r="Y203" t="s">
        <v>1522</v>
      </c>
      <c r="Z203" t="s">
        <v>174</v>
      </c>
      <c r="AA203">
        <v>45094</v>
      </c>
      <c r="AB203" t="s">
        <v>1523</v>
      </c>
      <c r="AC203" t="s">
        <v>1527</v>
      </c>
      <c r="AD203">
        <v>26</v>
      </c>
      <c r="AE203" t="s">
        <v>1525</v>
      </c>
    </row>
    <row r="204" spans="1:35">
      <c r="A204">
        <v>2116</v>
      </c>
      <c r="B204" t="s">
        <v>201</v>
      </c>
      <c r="C204" t="s">
        <v>748</v>
      </c>
      <c r="D204" t="s">
        <v>1528</v>
      </c>
      <c r="E204" t="s">
        <v>166</v>
      </c>
      <c r="F204" t="s">
        <v>934</v>
      </c>
      <c r="G204" t="s">
        <v>802</v>
      </c>
      <c r="H204" t="s">
        <v>1529</v>
      </c>
      <c r="I204" t="s">
        <v>1530</v>
      </c>
      <c r="K204" t="s">
        <v>934</v>
      </c>
      <c r="L204" t="s">
        <v>151</v>
      </c>
      <c r="M204" t="s">
        <v>6</v>
      </c>
      <c r="P204">
        <v>46.350621500000003</v>
      </c>
      <c r="Q204">
        <v>-72.435055199999994</v>
      </c>
      <c r="S204">
        <v>25000</v>
      </c>
      <c r="T204" t="s">
        <v>294</v>
      </c>
      <c r="U204" t="s">
        <v>706</v>
      </c>
      <c r="V204" t="s">
        <v>1530</v>
      </c>
      <c r="W204" t="s">
        <v>707</v>
      </c>
      <c r="X204" t="s">
        <v>707</v>
      </c>
      <c r="Y204" t="s">
        <v>708</v>
      </c>
      <c r="Z204" t="s">
        <v>174</v>
      </c>
      <c r="AA204">
        <v>45290</v>
      </c>
      <c r="AB204" t="s">
        <v>1531</v>
      </c>
      <c r="AC204" t="s">
        <v>710</v>
      </c>
      <c r="AD204">
        <v>26</v>
      </c>
      <c r="AE204" t="s">
        <v>1532</v>
      </c>
    </row>
    <row r="205" spans="1:35">
      <c r="A205">
        <v>2117</v>
      </c>
      <c r="B205" t="s">
        <v>176</v>
      </c>
      <c r="C205" t="s">
        <v>748</v>
      </c>
      <c r="D205" t="s">
        <v>699</v>
      </c>
      <c r="E205" t="s">
        <v>166</v>
      </c>
      <c r="F205" t="s">
        <v>1533</v>
      </c>
      <c r="G205" t="s">
        <v>802</v>
      </c>
      <c r="H205" t="s">
        <v>1379</v>
      </c>
      <c r="I205" t="s">
        <v>701</v>
      </c>
      <c r="J205" t="s">
        <v>1534</v>
      </c>
      <c r="K205" t="s">
        <v>344</v>
      </c>
      <c r="L205" t="s">
        <v>217</v>
      </c>
      <c r="M205" t="s">
        <v>6</v>
      </c>
      <c r="N205" t="s">
        <v>1535</v>
      </c>
      <c r="O205" t="s">
        <v>1536</v>
      </c>
      <c r="P205">
        <v>46.448134425030702</v>
      </c>
      <c r="Q205">
        <v>-81.0841214581597</v>
      </c>
      <c r="R205">
        <v>1000</v>
      </c>
      <c r="S205">
        <v>66000</v>
      </c>
      <c r="T205" t="s">
        <v>294</v>
      </c>
      <c r="U205" t="s">
        <v>706</v>
      </c>
      <c r="V205" t="s">
        <v>701</v>
      </c>
      <c r="W205" t="s">
        <v>707</v>
      </c>
      <c r="X205" t="s">
        <v>707</v>
      </c>
      <c r="Y205" t="s">
        <v>708</v>
      </c>
      <c r="Z205" t="s">
        <v>174</v>
      </c>
      <c r="AA205">
        <v>44780</v>
      </c>
      <c r="AB205" t="s">
        <v>1537</v>
      </c>
      <c r="AC205" t="s">
        <v>710</v>
      </c>
      <c r="AD205">
        <v>26</v>
      </c>
      <c r="AE205" t="s">
        <v>1538</v>
      </c>
    </row>
    <row r="206" spans="1:35">
      <c r="A206">
        <v>2118</v>
      </c>
      <c r="B206" t="s">
        <v>176</v>
      </c>
      <c r="C206" t="s">
        <v>748</v>
      </c>
      <c r="D206" t="s">
        <v>699</v>
      </c>
      <c r="E206" t="s">
        <v>166</v>
      </c>
      <c r="F206" t="s">
        <v>1533</v>
      </c>
      <c r="G206" t="s">
        <v>802</v>
      </c>
      <c r="H206" t="s">
        <v>1388</v>
      </c>
      <c r="I206" t="s">
        <v>701</v>
      </c>
      <c r="J206" t="s">
        <v>1534</v>
      </c>
      <c r="K206" t="s">
        <v>344</v>
      </c>
      <c r="L206" t="s">
        <v>217</v>
      </c>
      <c r="M206" t="s">
        <v>6</v>
      </c>
      <c r="N206" t="s">
        <v>1535</v>
      </c>
      <c r="O206" t="s">
        <v>1536</v>
      </c>
      <c r="P206">
        <v>46.448134425030702</v>
      </c>
      <c r="Q206">
        <v>-81.0841214581597</v>
      </c>
      <c r="R206">
        <v>1000</v>
      </c>
      <c r="S206">
        <v>1400</v>
      </c>
      <c r="T206" t="s">
        <v>337</v>
      </c>
      <c r="U206" t="s">
        <v>706</v>
      </c>
      <c r="V206" t="s">
        <v>701</v>
      </c>
      <c r="W206" t="s">
        <v>707</v>
      </c>
      <c r="X206" t="s">
        <v>707</v>
      </c>
      <c r="Y206" t="s">
        <v>708</v>
      </c>
      <c r="Z206" t="s">
        <v>174</v>
      </c>
      <c r="AA206">
        <v>44780</v>
      </c>
      <c r="AB206" t="s">
        <v>1539</v>
      </c>
      <c r="AC206" t="s">
        <v>710</v>
      </c>
      <c r="AD206">
        <v>26</v>
      </c>
      <c r="AE206" t="s">
        <v>1538</v>
      </c>
    </row>
    <row r="207" spans="1:35">
      <c r="A207">
        <v>2119</v>
      </c>
      <c r="B207" t="s">
        <v>176</v>
      </c>
      <c r="C207" t="s">
        <v>748</v>
      </c>
      <c r="D207" t="s">
        <v>699</v>
      </c>
      <c r="E207" t="s">
        <v>166</v>
      </c>
      <c r="F207" t="s">
        <v>1540</v>
      </c>
      <c r="G207" t="s">
        <v>802</v>
      </c>
      <c r="H207" t="s">
        <v>1379</v>
      </c>
      <c r="I207" t="s">
        <v>701</v>
      </c>
      <c r="J207" t="s">
        <v>1541</v>
      </c>
      <c r="K207" t="s">
        <v>1542</v>
      </c>
      <c r="L207" t="s">
        <v>569</v>
      </c>
      <c r="M207" t="s">
        <v>6</v>
      </c>
      <c r="N207" t="s">
        <v>1543</v>
      </c>
      <c r="O207" t="s">
        <v>722</v>
      </c>
      <c r="P207">
        <v>47.424355706583398</v>
      </c>
      <c r="Q207">
        <v>-53.816613358123199</v>
      </c>
      <c r="R207">
        <v>250</v>
      </c>
      <c r="S207">
        <v>50000</v>
      </c>
      <c r="T207" t="s">
        <v>294</v>
      </c>
      <c r="U207" t="s">
        <v>706</v>
      </c>
      <c r="V207" t="s">
        <v>701</v>
      </c>
      <c r="W207" t="s">
        <v>707</v>
      </c>
      <c r="X207" t="s">
        <v>707</v>
      </c>
      <c r="Y207" t="s">
        <v>708</v>
      </c>
      <c r="Z207" t="s">
        <v>174</v>
      </c>
      <c r="AA207">
        <v>44780</v>
      </c>
      <c r="AB207" t="s">
        <v>1544</v>
      </c>
      <c r="AC207" t="s">
        <v>710</v>
      </c>
      <c r="AD207">
        <v>26</v>
      </c>
    </row>
    <row r="208" spans="1:35">
      <c r="A208">
        <v>2120</v>
      </c>
      <c r="B208" t="s">
        <v>176</v>
      </c>
      <c r="C208" t="s">
        <v>748</v>
      </c>
      <c r="D208" t="s">
        <v>699</v>
      </c>
      <c r="E208" t="s">
        <v>166</v>
      </c>
      <c r="F208" t="s">
        <v>1540</v>
      </c>
      <c r="G208" t="s">
        <v>802</v>
      </c>
      <c r="H208" t="s">
        <v>1388</v>
      </c>
      <c r="I208" t="s">
        <v>701</v>
      </c>
      <c r="J208" t="s">
        <v>1541</v>
      </c>
      <c r="K208" t="s">
        <v>1542</v>
      </c>
      <c r="L208" t="s">
        <v>569</v>
      </c>
      <c r="M208" t="s">
        <v>6</v>
      </c>
      <c r="N208" t="s">
        <v>1543</v>
      </c>
      <c r="O208" t="s">
        <v>722</v>
      </c>
      <c r="P208">
        <v>47.424355706583398</v>
      </c>
      <c r="Q208">
        <v>-53.816613358123199</v>
      </c>
      <c r="R208">
        <v>250</v>
      </c>
      <c r="S208">
        <v>1700</v>
      </c>
      <c r="T208" t="s">
        <v>337</v>
      </c>
      <c r="U208" t="s">
        <v>706</v>
      </c>
      <c r="V208" t="s">
        <v>701</v>
      </c>
      <c r="W208" t="s">
        <v>707</v>
      </c>
      <c r="X208" t="s">
        <v>707</v>
      </c>
      <c r="Y208" t="s">
        <v>708</v>
      </c>
      <c r="Z208" t="s">
        <v>174</v>
      </c>
      <c r="AA208">
        <v>44780</v>
      </c>
      <c r="AB208" t="s">
        <v>1545</v>
      </c>
      <c r="AC208" t="s">
        <v>710</v>
      </c>
      <c r="AD208">
        <v>26</v>
      </c>
    </row>
    <row r="209" spans="1:37">
      <c r="A209">
        <v>2121</v>
      </c>
      <c r="B209" t="s">
        <v>201</v>
      </c>
      <c r="C209" t="s">
        <v>748</v>
      </c>
      <c r="D209" t="s">
        <v>1546</v>
      </c>
      <c r="E209" t="s">
        <v>166</v>
      </c>
      <c r="F209" t="s">
        <v>1547</v>
      </c>
      <c r="G209" t="s">
        <v>802</v>
      </c>
      <c r="H209" t="s">
        <v>8351</v>
      </c>
      <c r="I209" t="s">
        <v>1548</v>
      </c>
      <c r="J209" t="s">
        <v>1549</v>
      </c>
      <c r="K209" t="s">
        <v>1550</v>
      </c>
      <c r="L209" t="s">
        <v>1551</v>
      </c>
      <c r="M209" t="s">
        <v>991</v>
      </c>
      <c r="N209">
        <v>92018</v>
      </c>
      <c r="P209">
        <v>22.219142922577301</v>
      </c>
      <c r="Q209">
        <v>-97.994989810405499</v>
      </c>
      <c r="S209">
        <v>45000</v>
      </c>
      <c r="T209" t="s">
        <v>1552</v>
      </c>
      <c r="U209" t="s">
        <v>1546</v>
      </c>
      <c r="V209" t="s">
        <v>1548</v>
      </c>
      <c r="W209" t="s">
        <v>1553</v>
      </c>
      <c r="X209" t="s">
        <v>771</v>
      </c>
      <c r="Y209" t="s">
        <v>5</v>
      </c>
      <c r="Z209" t="s">
        <v>174</v>
      </c>
      <c r="AA209">
        <v>45465</v>
      </c>
      <c r="AB209" t="s">
        <v>1554</v>
      </c>
      <c r="AC209" t="s">
        <v>8344</v>
      </c>
      <c r="AD209">
        <v>18</v>
      </c>
      <c r="AE209" t="s">
        <v>1555</v>
      </c>
    </row>
    <row r="210" spans="1:37">
      <c r="A210">
        <v>2122</v>
      </c>
      <c r="B210" t="s">
        <v>201</v>
      </c>
      <c r="C210" t="s">
        <v>748</v>
      </c>
      <c r="D210" t="s">
        <v>1556</v>
      </c>
      <c r="E210" t="s">
        <v>166</v>
      </c>
      <c r="F210" t="s">
        <v>1557</v>
      </c>
      <c r="G210" t="s">
        <v>766</v>
      </c>
      <c r="H210" t="s">
        <v>1183</v>
      </c>
      <c r="I210" t="s">
        <v>768</v>
      </c>
      <c r="K210" t="s">
        <v>1558</v>
      </c>
      <c r="L210" t="s">
        <v>172</v>
      </c>
      <c r="M210" t="s">
        <v>5</v>
      </c>
      <c r="P210">
        <v>32.7467670188841</v>
      </c>
      <c r="Q210">
        <v>-117.13925945744801</v>
      </c>
      <c r="R210" t="s">
        <v>9089</v>
      </c>
      <c r="S210">
        <v>15000</v>
      </c>
      <c r="T210" t="s">
        <v>774</v>
      </c>
      <c r="U210" t="s">
        <v>1556</v>
      </c>
      <c r="V210" t="s">
        <v>768</v>
      </c>
      <c r="W210" t="s">
        <v>1558</v>
      </c>
      <c r="X210" t="s">
        <v>172</v>
      </c>
      <c r="Y210" t="s">
        <v>5</v>
      </c>
      <c r="Z210" t="s">
        <v>776</v>
      </c>
      <c r="AA210">
        <v>45334</v>
      </c>
      <c r="AB210" t="s">
        <v>319</v>
      </c>
      <c r="AC210" t="s">
        <v>1559</v>
      </c>
      <c r="AD210">
        <v>29</v>
      </c>
      <c r="AE210" t="s">
        <v>778</v>
      </c>
      <c r="AF210" t="s">
        <v>1560</v>
      </c>
      <c r="AG210" t="s">
        <v>1561</v>
      </c>
      <c r="AH210" t="s">
        <v>1562</v>
      </c>
    </row>
    <row r="211" spans="1:37">
      <c r="A211">
        <v>2123</v>
      </c>
      <c r="B211" t="s">
        <v>201</v>
      </c>
      <c r="C211" t="s">
        <v>748</v>
      </c>
      <c r="D211" t="s">
        <v>1556</v>
      </c>
      <c r="E211" t="s">
        <v>166</v>
      </c>
      <c r="F211" t="s">
        <v>1557</v>
      </c>
      <c r="G211" t="s">
        <v>766</v>
      </c>
      <c r="H211" t="s">
        <v>1563</v>
      </c>
      <c r="I211" t="s">
        <v>768</v>
      </c>
      <c r="K211" t="s">
        <v>1558</v>
      </c>
      <c r="L211" t="s">
        <v>172</v>
      </c>
      <c r="M211" t="s">
        <v>5</v>
      </c>
      <c r="P211">
        <v>32.7467670188841</v>
      </c>
      <c r="Q211">
        <v>-117.13925945744801</v>
      </c>
      <c r="R211" t="s">
        <v>9089</v>
      </c>
      <c r="S211">
        <v>100000</v>
      </c>
      <c r="T211" t="s">
        <v>774</v>
      </c>
      <c r="U211" t="s">
        <v>1556</v>
      </c>
      <c r="V211" t="s">
        <v>768</v>
      </c>
      <c r="W211" t="s">
        <v>1558</v>
      </c>
      <c r="X211" t="s">
        <v>172</v>
      </c>
      <c r="Y211" t="s">
        <v>5</v>
      </c>
      <c r="Z211" t="s">
        <v>776</v>
      </c>
      <c r="AA211">
        <v>45334</v>
      </c>
      <c r="AB211" t="s">
        <v>319</v>
      </c>
      <c r="AC211" t="s">
        <v>1559</v>
      </c>
      <c r="AD211">
        <v>29</v>
      </c>
      <c r="AE211" t="s">
        <v>778</v>
      </c>
      <c r="AF211" t="s">
        <v>1560</v>
      </c>
      <c r="AG211" t="s">
        <v>1561</v>
      </c>
      <c r="AH211" t="s">
        <v>1562</v>
      </c>
    </row>
    <row r="212" spans="1:37">
      <c r="A212">
        <v>2124</v>
      </c>
      <c r="B212" t="s">
        <v>201</v>
      </c>
      <c r="C212" t="s">
        <v>748</v>
      </c>
      <c r="D212" t="s">
        <v>1556</v>
      </c>
      <c r="E212" t="s">
        <v>166</v>
      </c>
      <c r="F212" t="s">
        <v>1557</v>
      </c>
      <c r="G212" t="s">
        <v>766</v>
      </c>
      <c r="H212" t="s">
        <v>1564</v>
      </c>
      <c r="I212" t="s">
        <v>768</v>
      </c>
      <c r="K212" t="s">
        <v>1558</v>
      </c>
      <c r="L212" t="s">
        <v>172</v>
      </c>
      <c r="M212" t="s">
        <v>5</v>
      </c>
      <c r="P212">
        <v>32.7467670188841</v>
      </c>
      <c r="Q212">
        <v>-117.13925945744801</v>
      </c>
      <c r="R212" t="s">
        <v>9089</v>
      </c>
      <c r="S212">
        <v>5000</v>
      </c>
      <c r="T212" t="s">
        <v>774</v>
      </c>
      <c r="U212" t="s">
        <v>1556</v>
      </c>
      <c r="V212" t="s">
        <v>768</v>
      </c>
      <c r="W212" t="s">
        <v>1558</v>
      </c>
      <c r="X212" t="s">
        <v>172</v>
      </c>
      <c r="Y212" t="s">
        <v>5</v>
      </c>
      <c r="Z212" t="s">
        <v>776</v>
      </c>
      <c r="AA212">
        <v>45334</v>
      </c>
      <c r="AB212" t="s">
        <v>319</v>
      </c>
      <c r="AC212" t="s">
        <v>1559</v>
      </c>
      <c r="AD212">
        <v>29</v>
      </c>
      <c r="AE212" t="s">
        <v>778</v>
      </c>
      <c r="AF212" t="s">
        <v>1560</v>
      </c>
      <c r="AG212" t="s">
        <v>1561</v>
      </c>
      <c r="AH212" t="s">
        <v>1562</v>
      </c>
    </row>
    <row r="213" spans="1:37">
      <c r="A213">
        <v>2125</v>
      </c>
      <c r="B213" t="s">
        <v>201</v>
      </c>
      <c r="C213" t="s">
        <v>748</v>
      </c>
      <c r="D213" t="s">
        <v>1556</v>
      </c>
      <c r="E213" t="s">
        <v>166</v>
      </c>
      <c r="F213" t="s">
        <v>1557</v>
      </c>
      <c r="G213" t="s">
        <v>766</v>
      </c>
      <c r="H213" t="s">
        <v>1183</v>
      </c>
      <c r="I213" t="s">
        <v>768</v>
      </c>
      <c r="J213" t="s">
        <v>1047</v>
      </c>
      <c r="K213" t="s">
        <v>1047</v>
      </c>
      <c r="L213" t="s">
        <v>1047</v>
      </c>
      <c r="M213" t="s">
        <v>5</v>
      </c>
      <c r="N213" t="s">
        <v>1047</v>
      </c>
      <c r="P213" t="s">
        <v>1047</v>
      </c>
      <c r="Q213" t="s">
        <v>1047</v>
      </c>
      <c r="S213">
        <v>15000</v>
      </c>
      <c r="T213" t="s">
        <v>774</v>
      </c>
      <c r="U213" t="s">
        <v>1556</v>
      </c>
      <c r="V213" t="s">
        <v>768</v>
      </c>
      <c r="W213" t="s">
        <v>1558</v>
      </c>
      <c r="X213" t="s">
        <v>172</v>
      </c>
      <c r="Y213" t="s">
        <v>5</v>
      </c>
      <c r="Z213" t="s">
        <v>8068</v>
      </c>
      <c r="AA213">
        <v>45504</v>
      </c>
      <c r="AB213" t="s">
        <v>6681</v>
      </c>
      <c r="AC213" t="s">
        <v>8345</v>
      </c>
      <c r="AD213">
        <v>29</v>
      </c>
      <c r="AE213" t="s">
        <v>6682</v>
      </c>
    </row>
    <row r="214" spans="1:37">
      <c r="A214">
        <v>2126</v>
      </c>
      <c r="B214" t="s">
        <v>201</v>
      </c>
      <c r="C214" t="s">
        <v>748</v>
      </c>
      <c r="D214" t="s">
        <v>8603</v>
      </c>
      <c r="E214" t="s">
        <v>166</v>
      </c>
      <c r="F214" t="s">
        <v>8605</v>
      </c>
      <c r="G214" t="s">
        <v>8139</v>
      </c>
      <c r="H214" t="s">
        <v>8608</v>
      </c>
      <c r="I214" t="s">
        <v>8609</v>
      </c>
      <c r="J214" t="s">
        <v>1047</v>
      </c>
      <c r="K214" t="s">
        <v>8604</v>
      </c>
      <c r="L214" t="s">
        <v>217</v>
      </c>
      <c r="M214" t="s">
        <v>6</v>
      </c>
      <c r="N214" t="s">
        <v>8607</v>
      </c>
      <c r="O214" t="s">
        <v>8606</v>
      </c>
      <c r="P214" t="s">
        <v>1047</v>
      </c>
      <c r="Q214" t="s">
        <v>1047</v>
      </c>
      <c r="R214" t="s">
        <v>9075</v>
      </c>
      <c r="S214">
        <v>15000</v>
      </c>
      <c r="T214" t="s">
        <v>774</v>
      </c>
      <c r="U214" t="s">
        <v>8603</v>
      </c>
      <c r="V214" t="s">
        <v>8609</v>
      </c>
      <c r="W214" t="s">
        <v>220</v>
      </c>
      <c r="X214" t="s">
        <v>217</v>
      </c>
      <c r="Y214" t="s">
        <v>6</v>
      </c>
      <c r="Z214" t="s">
        <v>8245</v>
      </c>
      <c r="AA214">
        <v>45580</v>
      </c>
      <c r="AB214" t="s">
        <v>319</v>
      </c>
      <c r="AC214" t="s">
        <v>8610</v>
      </c>
      <c r="AD214">
        <v>24</v>
      </c>
      <c r="AF214" t="s">
        <v>8600</v>
      </c>
      <c r="AG214" t="s">
        <v>8601</v>
      </c>
      <c r="AH214" t="s">
        <v>8602</v>
      </c>
    </row>
    <row r="215" spans="1:37">
      <c r="A215">
        <v>4001</v>
      </c>
      <c r="B215" t="s">
        <v>163</v>
      </c>
      <c r="C215" t="s">
        <v>748</v>
      </c>
      <c r="D215" t="s">
        <v>1565</v>
      </c>
      <c r="E215" t="s">
        <v>178</v>
      </c>
      <c r="F215" t="s">
        <v>1566</v>
      </c>
      <c r="G215" t="s">
        <v>1567</v>
      </c>
      <c r="H215" t="s">
        <v>1568</v>
      </c>
      <c r="I215" t="s">
        <v>1569</v>
      </c>
      <c r="J215" t="s">
        <v>1570</v>
      </c>
      <c r="K215" t="s">
        <v>1571</v>
      </c>
      <c r="L215" t="s">
        <v>756</v>
      </c>
      <c r="M215" t="s">
        <v>5</v>
      </c>
      <c r="N215" t="s">
        <v>1572</v>
      </c>
      <c r="O215" t="s">
        <v>1573</v>
      </c>
      <c r="P215">
        <v>42.3604747455975</v>
      </c>
      <c r="Q215">
        <v>-71.104283712274807</v>
      </c>
      <c r="R215">
        <v>110</v>
      </c>
      <c r="U215" t="s">
        <v>1574</v>
      </c>
      <c r="V215" t="s">
        <v>1569</v>
      </c>
      <c r="W215" t="s">
        <v>1571</v>
      </c>
      <c r="X215" t="s">
        <v>756</v>
      </c>
      <c r="Y215" t="s">
        <v>5</v>
      </c>
      <c r="Z215" t="s">
        <v>174</v>
      </c>
      <c r="AA215">
        <v>44891</v>
      </c>
      <c r="AB215" t="s">
        <v>1575</v>
      </c>
      <c r="AC215" t="s">
        <v>1576</v>
      </c>
      <c r="AD215">
        <v>25</v>
      </c>
      <c r="AE215" t="s">
        <v>1577</v>
      </c>
      <c r="AJ215" t="s">
        <v>1578</v>
      </c>
    </row>
    <row r="216" spans="1:37">
      <c r="A216">
        <v>4002</v>
      </c>
      <c r="B216" t="s">
        <v>176</v>
      </c>
      <c r="C216" t="s">
        <v>748</v>
      </c>
      <c r="D216" t="s">
        <v>1579</v>
      </c>
      <c r="E216" t="s">
        <v>166</v>
      </c>
      <c r="F216" t="s">
        <v>1580</v>
      </c>
      <c r="G216" t="s">
        <v>1567</v>
      </c>
      <c r="H216" t="s">
        <v>1183</v>
      </c>
      <c r="I216" t="s">
        <v>1581</v>
      </c>
      <c r="J216" t="s">
        <v>918</v>
      </c>
      <c r="K216" t="s">
        <v>919</v>
      </c>
      <c r="L216" t="s">
        <v>444</v>
      </c>
      <c r="M216" t="s">
        <v>5</v>
      </c>
      <c r="N216">
        <v>48377</v>
      </c>
      <c r="O216" t="s">
        <v>1582</v>
      </c>
      <c r="P216">
        <v>42.490551826460603</v>
      </c>
      <c r="Q216">
        <v>-83.487059742135301</v>
      </c>
      <c r="R216">
        <v>493</v>
      </c>
      <c r="S216">
        <v>1</v>
      </c>
      <c r="T216" t="s">
        <v>848</v>
      </c>
      <c r="U216" t="s">
        <v>1583</v>
      </c>
      <c r="V216" t="s">
        <v>1581</v>
      </c>
      <c r="W216" t="s">
        <v>1584</v>
      </c>
      <c r="X216" t="s">
        <v>1585</v>
      </c>
      <c r="Y216" t="s">
        <v>1138</v>
      </c>
      <c r="Z216" t="s">
        <v>174</v>
      </c>
      <c r="AA216">
        <v>44781</v>
      </c>
      <c r="AB216" t="s">
        <v>1586</v>
      </c>
      <c r="AC216" t="s">
        <v>1587</v>
      </c>
      <c r="AD216">
        <v>29</v>
      </c>
      <c r="AJ216" t="s">
        <v>1581</v>
      </c>
    </row>
    <row r="217" spans="1:37">
      <c r="A217">
        <v>4003</v>
      </c>
      <c r="B217" t="s">
        <v>176</v>
      </c>
      <c r="C217" t="s">
        <v>748</v>
      </c>
      <c r="D217" t="s">
        <v>1588</v>
      </c>
      <c r="E217" t="s">
        <v>178</v>
      </c>
      <c r="F217" t="s">
        <v>1588</v>
      </c>
      <c r="G217" t="s">
        <v>1567</v>
      </c>
      <c r="H217" t="s">
        <v>1568</v>
      </c>
      <c r="I217" t="s">
        <v>1589</v>
      </c>
      <c r="J217" t="s">
        <v>1590</v>
      </c>
      <c r="K217" t="s">
        <v>1591</v>
      </c>
      <c r="L217" t="s">
        <v>739</v>
      </c>
      <c r="M217" t="s">
        <v>5</v>
      </c>
      <c r="N217">
        <v>80503</v>
      </c>
      <c r="P217">
        <v>40.138801714428702</v>
      </c>
      <c r="Q217">
        <v>-105.141052274996</v>
      </c>
      <c r="R217">
        <v>100</v>
      </c>
      <c r="U217" t="s">
        <v>1592</v>
      </c>
      <c r="V217" t="s">
        <v>1593</v>
      </c>
      <c r="W217" t="s">
        <v>1594</v>
      </c>
      <c r="X217" t="s">
        <v>1365</v>
      </c>
      <c r="Y217" t="s">
        <v>5</v>
      </c>
      <c r="Z217" t="s">
        <v>174</v>
      </c>
      <c r="AA217">
        <v>45339</v>
      </c>
      <c r="AB217" t="s">
        <v>319</v>
      </c>
      <c r="AC217" t="s">
        <v>1595</v>
      </c>
      <c r="AD217">
        <v>23</v>
      </c>
      <c r="AF217" t="s">
        <v>1596</v>
      </c>
      <c r="AK217" t="s">
        <v>1597</v>
      </c>
    </row>
    <row r="218" spans="1:37">
      <c r="A218">
        <v>4004</v>
      </c>
      <c r="B218" t="s">
        <v>176</v>
      </c>
      <c r="C218" t="s">
        <v>748</v>
      </c>
      <c r="D218" t="s">
        <v>6724</v>
      </c>
      <c r="E218" t="s">
        <v>178</v>
      </c>
      <c r="F218" t="s">
        <v>6724</v>
      </c>
      <c r="G218" t="s">
        <v>8077</v>
      </c>
      <c r="H218" t="s">
        <v>8314</v>
      </c>
      <c r="I218" t="s">
        <v>6725</v>
      </c>
      <c r="J218" t="s">
        <v>6726</v>
      </c>
      <c r="K218" t="s">
        <v>6727</v>
      </c>
      <c r="L218" t="s">
        <v>444</v>
      </c>
      <c r="M218" t="s">
        <v>5</v>
      </c>
      <c r="N218">
        <v>48617</v>
      </c>
      <c r="O218" t="s">
        <v>6728</v>
      </c>
      <c r="P218">
        <v>43.845833612210299</v>
      </c>
      <c r="Q218">
        <v>-84.758957303652394</v>
      </c>
      <c r="R218">
        <v>50</v>
      </c>
      <c r="U218" t="s">
        <v>6724</v>
      </c>
      <c r="V218" t="s">
        <v>6725</v>
      </c>
      <c r="W218" t="s">
        <v>6727</v>
      </c>
      <c r="X218" t="s">
        <v>444</v>
      </c>
      <c r="Y218" t="s">
        <v>5</v>
      </c>
      <c r="Z218" t="s">
        <v>318</v>
      </c>
      <c r="AA218">
        <v>45475</v>
      </c>
      <c r="AB218" t="s">
        <v>6725</v>
      </c>
      <c r="AC218" t="s">
        <v>8365</v>
      </c>
      <c r="AD218">
        <v>24</v>
      </c>
      <c r="AJ218" t="s">
        <v>6725</v>
      </c>
    </row>
    <row r="219" spans="1:37">
      <c r="A219">
        <v>4005</v>
      </c>
      <c r="B219" t="s">
        <v>176</v>
      </c>
      <c r="C219" t="s">
        <v>748</v>
      </c>
      <c r="D219" t="s">
        <v>1598</v>
      </c>
      <c r="E219" t="s">
        <v>166</v>
      </c>
      <c r="F219" t="s">
        <v>1618</v>
      </c>
      <c r="G219" t="s">
        <v>1619</v>
      </c>
      <c r="H219" t="s">
        <v>904</v>
      </c>
      <c r="I219" t="s">
        <v>1600</v>
      </c>
      <c r="J219" t="s">
        <v>1620</v>
      </c>
      <c r="K219" t="s">
        <v>1621</v>
      </c>
      <c r="L219" t="s">
        <v>314</v>
      </c>
      <c r="M219" t="s">
        <v>5</v>
      </c>
      <c r="N219">
        <v>37167</v>
      </c>
      <c r="O219" t="s">
        <v>1622</v>
      </c>
      <c r="P219">
        <v>35.960161911556398</v>
      </c>
      <c r="Q219">
        <v>-86.483048188817307</v>
      </c>
      <c r="R219">
        <v>350</v>
      </c>
      <c r="S219">
        <v>6</v>
      </c>
      <c r="T219" t="s">
        <v>848</v>
      </c>
      <c r="U219" t="s">
        <v>1598</v>
      </c>
      <c r="V219" t="s">
        <v>1600</v>
      </c>
      <c r="W219" t="s">
        <v>1605</v>
      </c>
      <c r="X219" t="s">
        <v>1606</v>
      </c>
      <c r="Y219" t="s">
        <v>960</v>
      </c>
      <c r="Z219" t="s">
        <v>174</v>
      </c>
      <c r="AA219">
        <v>44890</v>
      </c>
      <c r="AB219" t="s">
        <v>1623</v>
      </c>
      <c r="AC219" t="s">
        <v>1608</v>
      </c>
      <c r="AD219">
        <v>32</v>
      </c>
      <c r="AE219" t="s">
        <v>1624</v>
      </c>
      <c r="AJ219" t="s">
        <v>1610</v>
      </c>
    </row>
    <row r="220" spans="1:37">
      <c r="A220">
        <v>4006</v>
      </c>
      <c r="B220" t="s">
        <v>398</v>
      </c>
      <c r="C220" t="s">
        <v>748</v>
      </c>
      <c r="D220" t="s">
        <v>1598</v>
      </c>
      <c r="E220" t="s">
        <v>166</v>
      </c>
      <c r="F220" t="s">
        <v>1613</v>
      </c>
      <c r="G220" t="s">
        <v>1567</v>
      </c>
      <c r="H220" t="s">
        <v>1568</v>
      </c>
      <c r="I220" t="s">
        <v>1600</v>
      </c>
      <c r="J220" t="s">
        <v>1614</v>
      </c>
      <c r="K220" t="s">
        <v>1615</v>
      </c>
      <c r="L220" t="s">
        <v>805</v>
      </c>
      <c r="M220" t="s">
        <v>5</v>
      </c>
      <c r="P220">
        <v>34.195189633732397</v>
      </c>
      <c r="Q220">
        <v>-79.762674752288305</v>
      </c>
      <c r="R220" t="s">
        <v>9113</v>
      </c>
      <c r="S220">
        <v>30</v>
      </c>
      <c r="T220" t="s">
        <v>848</v>
      </c>
      <c r="U220" t="s">
        <v>1598</v>
      </c>
      <c r="V220" t="s">
        <v>1600</v>
      </c>
      <c r="W220" t="s">
        <v>1605</v>
      </c>
      <c r="X220" t="s">
        <v>1606</v>
      </c>
      <c r="Y220" t="s">
        <v>960</v>
      </c>
      <c r="Z220" t="s">
        <v>174</v>
      </c>
      <c r="AA220">
        <v>45088</v>
      </c>
      <c r="AB220" t="s">
        <v>1616</v>
      </c>
      <c r="AC220" t="s">
        <v>1608</v>
      </c>
      <c r="AD220">
        <v>32</v>
      </c>
      <c r="AE220" t="s">
        <v>1617</v>
      </c>
      <c r="AJ220" t="s">
        <v>1610</v>
      </c>
    </row>
    <row r="221" spans="1:37">
      <c r="A221">
        <v>4007</v>
      </c>
      <c r="B221" t="s">
        <v>398</v>
      </c>
      <c r="C221" t="s">
        <v>748</v>
      </c>
      <c r="D221" t="s">
        <v>1598</v>
      </c>
      <c r="E221" t="s">
        <v>166</v>
      </c>
      <c r="F221" t="s">
        <v>1599</v>
      </c>
      <c r="G221" t="s">
        <v>1567</v>
      </c>
      <c r="H221" t="s">
        <v>904</v>
      </c>
      <c r="I221" t="s">
        <v>1600</v>
      </c>
      <c r="J221" t="s">
        <v>1601</v>
      </c>
      <c r="K221" t="s">
        <v>1602</v>
      </c>
      <c r="L221" t="s">
        <v>908</v>
      </c>
      <c r="M221" t="s">
        <v>5</v>
      </c>
      <c r="N221">
        <v>42101</v>
      </c>
      <c r="O221" t="s">
        <v>1603</v>
      </c>
      <c r="P221">
        <v>37.04</v>
      </c>
      <c r="Q221">
        <v>-86.3</v>
      </c>
      <c r="R221" t="s">
        <v>9114</v>
      </c>
      <c r="S221">
        <v>30</v>
      </c>
      <c r="T221" t="s">
        <v>848</v>
      </c>
      <c r="U221" t="s">
        <v>1604</v>
      </c>
      <c r="V221" t="s">
        <v>1600</v>
      </c>
      <c r="W221" t="s">
        <v>1605</v>
      </c>
      <c r="X221" t="s">
        <v>1606</v>
      </c>
      <c r="Y221" t="s">
        <v>960</v>
      </c>
      <c r="Z221" t="s">
        <v>174</v>
      </c>
      <c r="AA221">
        <v>45096</v>
      </c>
      <c r="AB221" t="s">
        <v>1611</v>
      </c>
      <c r="AC221" t="s">
        <v>1612</v>
      </c>
      <c r="AD221">
        <v>31</v>
      </c>
      <c r="AE221" t="s">
        <v>1609</v>
      </c>
      <c r="AJ221" t="s">
        <v>1610</v>
      </c>
    </row>
    <row r="222" spans="1:37">
      <c r="A222">
        <v>4008</v>
      </c>
      <c r="B222" t="s">
        <v>201</v>
      </c>
      <c r="C222" t="s">
        <v>748</v>
      </c>
      <c r="D222" t="s">
        <v>1598</v>
      </c>
      <c r="E222" t="s">
        <v>166</v>
      </c>
      <c r="F222" t="s">
        <v>1599</v>
      </c>
      <c r="G222" t="s">
        <v>1567</v>
      </c>
      <c r="H222" t="s">
        <v>904</v>
      </c>
      <c r="I222" t="s">
        <v>1600</v>
      </c>
      <c r="J222" t="s">
        <v>1601</v>
      </c>
      <c r="K222" t="s">
        <v>1602</v>
      </c>
      <c r="L222" t="s">
        <v>908</v>
      </c>
      <c r="M222" t="s">
        <v>5</v>
      </c>
      <c r="N222">
        <v>42101</v>
      </c>
      <c r="O222" t="s">
        <v>1603</v>
      </c>
      <c r="P222">
        <v>37.04</v>
      </c>
      <c r="Q222">
        <v>-86.3</v>
      </c>
      <c r="S222">
        <v>10</v>
      </c>
      <c r="T222" t="s">
        <v>848</v>
      </c>
      <c r="U222" t="s">
        <v>1604</v>
      </c>
      <c r="V222" t="s">
        <v>1600</v>
      </c>
      <c r="W222" t="s">
        <v>1605</v>
      </c>
      <c r="X222" t="s">
        <v>1606</v>
      </c>
      <c r="Y222" t="s">
        <v>960</v>
      </c>
      <c r="Z222" t="s">
        <v>174</v>
      </c>
      <c r="AA222">
        <v>45289</v>
      </c>
      <c r="AB222" t="s">
        <v>1607</v>
      </c>
      <c r="AC222" t="s">
        <v>1608</v>
      </c>
      <c r="AD222">
        <v>32</v>
      </c>
      <c r="AE222" t="s">
        <v>1609</v>
      </c>
      <c r="AJ222" t="s">
        <v>1610</v>
      </c>
    </row>
    <row r="223" spans="1:37">
      <c r="A223">
        <v>4009</v>
      </c>
      <c r="B223" t="s">
        <v>163</v>
      </c>
      <c r="C223" t="s">
        <v>748</v>
      </c>
      <c r="D223" t="s">
        <v>8674</v>
      </c>
      <c r="E223" t="s">
        <v>166</v>
      </c>
      <c r="F223" t="s">
        <v>8675</v>
      </c>
      <c r="G223" t="s">
        <v>2189</v>
      </c>
      <c r="H223" t="s">
        <v>8676</v>
      </c>
      <c r="I223" t="s">
        <v>8677</v>
      </c>
      <c r="J223" t="s">
        <v>8678</v>
      </c>
      <c r="K223" t="s">
        <v>5570</v>
      </c>
      <c r="L223" t="s">
        <v>993</v>
      </c>
      <c r="M223" t="s">
        <v>5</v>
      </c>
      <c r="N223">
        <v>59718</v>
      </c>
      <c r="O223" t="s">
        <v>8679</v>
      </c>
      <c r="P223">
        <v>45.669673616206701</v>
      </c>
      <c r="Q223">
        <v>-111.065957161491</v>
      </c>
      <c r="R223">
        <v>50</v>
      </c>
      <c r="U223" t="s">
        <v>8674</v>
      </c>
      <c r="V223" t="s">
        <v>8677</v>
      </c>
      <c r="W223" t="s">
        <v>1777</v>
      </c>
      <c r="X223" t="s">
        <v>495</v>
      </c>
      <c r="Y223" t="s">
        <v>5</v>
      </c>
      <c r="Z223" t="s">
        <v>8245</v>
      </c>
      <c r="AA223">
        <v>45584</v>
      </c>
      <c r="AB223" t="s">
        <v>8680</v>
      </c>
      <c r="AC223" t="s">
        <v>8682</v>
      </c>
      <c r="AD223">
        <v>24</v>
      </c>
      <c r="AE223" t="s">
        <v>8681</v>
      </c>
      <c r="AH223" t="s">
        <v>8679</v>
      </c>
      <c r="AK223" t="s">
        <v>8683</v>
      </c>
    </row>
    <row r="224" spans="1:37">
      <c r="A224">
        <v>4010</v>
      </c>
      <c r="B224" t="s">
        <v>176</v>
      </c>
      <c r="C224" t="s">
        <v>748</v>
      </c>
      <c r="D224" t="s">
        <v>1625</v>
      </c>
      <c r="E224" t="s">
        <v>166</v>
      </c>
      <c r="F224" t="s">
        <v>1625</v>
      </c>
      <c r="G224" t="s">
        <v>1619</v>
      </c>
      <c r="H224" t="s">
        <v>1626</v>
      </c>
      <c r="I224" t="s">
        <v>1627</v>
      </c>
      <c r="J224" t="s">
        <v>1628</v>
      </c>
      <c r="K224" t="s">
        <v>1629</v>
      </c>
      <c r="L224" t="s">
        <v>825</v>
      </c>
      <c r="M224" t="s">
        <v>5</v>
      </c>
      <c r="N224">
        <v>46013</v>
      </c>
      <c r="O224" t="s">
        <v>1630</v>
      </c>
      <c r="P224">
        <v>40.040127158277102</v>
      </c>
      <c r="Q224">
        <v>-85.728121531397605</v>
      </c>
      <c r="R224">
        <v>106</v>
      </c>
      <c r="U224" t="s">
        <v>1625</v>
      </c>
      <c r="V224" t="s">
        <v>1627</v>
      </c>
      <c r="W224" t="s">
        <v>1631</v>
      </c>
      <c r="X224" t="s">
        <v>184</v>
      </c>
      <c r="Y224" t="s">
        <v>5</v>
      </c>
      <c r="Z224" t="s">
        <v>174</v>
      </c>
      <c r="AA224">
        <v>44777</v>
      </c>
      <c r="AB224" t="s">
        <v>1632</v>
      </c>
      <c r="AC224" t="s">
        <v>1633</v>
      </c>
      <c r="AD224">
        <v>22</v>
      </c>
      <c r="AE224" t="s">
        <v>1634</v>
      </c>
      <c r="AJ224" t="s">
        <v>1627</v>
      </c>
    </row>
    <row r="225" spans="1:36">
      <c r="A225">
        <v>4011</v>
      </c>
      <c r="B225" t="s">
        <v>398</v>
      </c>
      <c r="C225" t="s">
        <v>748</v>
      </c>
      <c r="D225" t="s">
        <v>1635</v>
      </c>
      <c r="E225" t="s">
        <v>178</v>
      </c>
      <c r="F225" t="s">
        <v>1635</v>
      </c>
      <c r="G225" t="s">
        <v>1636</v>
      </c>
      <c r="H225" t="s">
        <v>1183</v>
      </c>
      <c r="I225" t="s">
        <v>1637</v>
      </c>
      <c r="J225" t="s">
        <v>1638</v>
      </c>
      <c r="K225" t="s">
        <v>1639</v>
      </c>
      <c r="L225" t="s">
        <v>1089</v>
      </c>
      <c r="M225" t="s">
        <v>5</v>
      </c>
      <c r="N225">
        <v>84003</v>
      </c>
      <c r="O225" t="s">
        <v>1640</v>
      </c>
      <c r="P225">
        <v>32.089064605979999</v>
      </c>
      <c r="Q225">
        <v>-110.804343619547</v>
      </c>
      <c r="R225" t="s">
        <v>9097</v>
      </c>
      <c r="S225">
        <v>15</v>
      </c>
      <c r="T225" t="s">
        <v>848</v>
      </c>
      <c r="U225" t="s">
        <v>1635</v>
      </c>
      <c r="V225" t="s">
        <v>1637</v>
      </c>
      <c r="W225" t="s">
        <v>1641</v>
      </c>
      <c r="X225" t="s">
        <v>392</v>
      </c>
      <c r="Y225" t="s">
        <v>5</v>
      </c>
      <c r="Z225" t="s">
        <v>174</v>
      </c>
      <c r="AA225">
        <v>45304</v>
      </c>
      <c r="AB225" t="s">
        <v>1642</v>
      </c>
      <c r="AC225" t="s">
        <v>1643</v>
      </c>
      <c r="AD225">
        <v>25</v>
      </c>
      <c r="AE225" t="s">
        <v>1644</v>
      </c>
      <c r="AJ225" t="s">
        <v>1637</v>
      </c>
    </row>
    <row r="226" spans="1:36">
      <c r="A226">
        <v>4012</v>
      </c>
      <c r="B226" t="s">
        <v>176</v>
      </c>
      <c r="C226" t="s">
        <v>748</v>
      </c>
      <c r="D226" t="s">
        <v>1645</v>
      </c>
      <c r="E226" t="s">
        <v>166</v>
      </c>
      <c r="F226" t="s">
        <v>1646</v>
      </c>
      <c r="G226" t="s">
        <v>1567</v>
      </c>
      <c r="H226" t="s">
        <v>1568</v>
      </c>
      <c r="I226" t="s">
        <v>1647</v>
      </c>
      <c r="J226" t="s">
        <v>1648</v>
      </c>
      <c r="K226" t="s">
        <v>273</v>
      </c>
      <c r="L226" t="s">
        <v>172</v>
      </c>
      <c r="M226" t="s">
        <v>5</v>
      </c>
      <c r="N226">
        <v>92008</v>
      </c>
      <c r="O226" t="s">
        <v>1649</v>
      </c>
      <c r="P226">
        <v>33.131817517359899</v>
      </c>
      <c r="Q226">
        <v>-117.27595937319499</v>
      </c>
      <c r="R226">
        <v>30</v>
      </c>
      <c r="U226" t="s">
        <v>1645</v>
      </c>
      <c r="V226" t="s">
        <v>1647</v>
      </c>
      <c r="W226" t="s">
        <v>273</v>
      </c>
      <c r="X226" t="s">
        <v>172</v>
      </c>
      <c r="Y226" t="s">
        <v>5</v>
      </c>
      <c r="Z226" t="s">
        <v>174</v>
      </c>
      <c r="AB226" t="s">
        <v>1650</v>
      </c>
      <c r="AC226" t="s">
        <v>1651</v>
      </c>
      <c r="AD226">
        <v>34</v>
      </c>
      <c r="AE226" t="s">
        <v>1652</v>
      </c>
      <c r="AJ226" t="s">
        <v>1653</v>
      </c>
    </row>
    <row r="227" spans="1:36">
      <c r="A227">
        <v>4013</v>
      </c>
      <c r="B227" t="s">
        <v>201</v>
      </c>
      <c r="C227" t="s">
        <v>748</v>
      </c>
      <c r="D227" t="s">
        <v>842</v>
      </c>
      <c r="E227" t="s">
        <v>166</v>
      </c>
      <c r="F227" t="s">
        <v>1654</v>
      </c>
      <c r="G227" t="s">
        <v>1655</v>
      </c>
      <c r="H227" t="s">
        <v>1656</v>
      </c>
      <c r="I227" t="s">
        <v>844</v>
      </c>
      <c r="J227" t="s">
        <v>1657</v>
      </c>
      <c r="K227" t="s">
        <v>1658</v>
      </c>
      <c r="L227" t="s">
        <v>739</v>
      </c>
      <c r="M227" t="s">
        <v>5</v>
      </c>
      <c r="N227">
        <v>80601</v>
      </c>
      <c r="P227">
        <v>39.976900837806198</v>
      </c>
      <c r="Q227">
        <v>-104.76452339158401</v>
      </c>
      <c r="R227" t="s">
        <v>9115</v>
      </c>
      <c r="S227">
        <v>5</v>
      </c>
      <c r="T227" t="s">
        <v>848</v>
      </c>
      <c r="U227" t="s">
        <v>849</v>
      </c>
      <c r="V227" t="s">
        <v>844</v>
      </c>
      <c r="W227" t="s">
        <v>846</v>
      </c>
      <c r="X227" t="s">
        <v>172</v>
      </c>
      <c r="Y227" t="s">
        <v>5</v>
      </c>
      <c r="Z227" t="s">
        <v>174</v>
      </c>
      <c r="AA227">
        <v>45096</v>
      </c>
      <c r="AB227" t="s">
        <v>1659</v>
      </c>
      <c r="AC227" t="s">
        <v>1660</v>
      </c>
      <c r="AD227">
        <v>21</v>
      </c>
      <c r="AE227" t="s">
        <v>8382</v>
      </c>
      <c r="AJ227" t="s">
        <v>1661</v>
      </c>
    </row>
    <row r="228" spans="1:36">
      <c r="A228">
        <v>4014</v>
      </c>
      <c r="B228" t="s">
        <v>176</v>
      </c>
      <c r="C228" t="s">
        <v>748</v>
      </c>
      <c r="D228" t="s">
        <v>9020</v>
      </c>
      <c r="E228" t="s">
        <v>166</v>
      </c>
      <c r="F228" t="s">
        <v>9020</v>
      </c>
      <c r="G228" t="s">
        <v>8125</v>
      </c>
      <c r="H228" t="s">
        <v>65</v>
      </c>
      <c r="I228" t="s">
        <v>9021</v>
      </c>
      <c r="J228" t="s">
        <v>9022</v>
      </c>
      <c r="K228" t="s">
        <v>4311</v>
      </c>
      <c r="L228" t="s">
        <v>825</v>
      </c>
      <c r="M228" t="s">
        <v>5</v>
      </c>
      <c r="N228">
        <v>47449</v>
      </c>
      <c r="O228" t="s">
        <v>9023</v>
      </c>
      <c r="P228">
        <v>38.904714250138902</v>
      </c>
      <c r="Q228">
        <v>-86.918955919547201</v>
      </c>
      <c r="R228">
        <v>12</v>
      </c>
      <c r="S228">
        <v>1</v>
      </c>
      <c r="T228" t="s">
        <v>848</v>
      </c>
      <c r="U228" t="s">
        <v>9020</v>
      </c>
      <c r="V228" t="s">
        <v>9021</v>
      </c>
      <c r="W228" t="s">
        <v>4311</v>
      </c>
      <c r="X228" t="s">
        <v>825</v>
      </c>
      <c r="Y228" t="s">
        <v>5</v>
      </c>
      <c r="Z228" t="s">
        <v>8245</v>
      </c>
      <c r="AA228">
        <v>45689</v>
      </c>
      <c r="AB228" t="s">
        <v>9027</v>
      </c>
      <c r="AC228" t="s">
        <v>9025</v>
      </c>
      <c r="AD228">
        <v>28</v>
      </c>
      <c r="AE228" t="s">
        <v>9024</v>
      </c>
    </row>
    <row r="229" spans="1:36">
      <c r="A229">
        <v>4015</v>
      </c>
      <c r="B229" t="s">
        <v>176</v>
      </c>
      <c r="C229" t="s">
        <v>748</v>
      </c>
      <c r="D229" t="s">
        <v>1662</v>
      </c>
      <c r="E229" t="s">
        <v>178</v>
      </c>
      <c r="F229" t="s">
        <v>1662</v>
      </c>
      <c r="G229" t="s">
        <v>1636</v>
      </c>
      <c r="H229" t="s">
        <v>1183</v>
      </c>
      <c r="I229" t="s">
        <v>1663</v>
      </c>
      <c r="J229" t="s">
        <v>1664</v>
      </c>
      <c r="K229" t="s">
        <v>1665</v>
      </c>
      <c r="L229" t="s">
        <v>151</v>
      </c>
      <c r="M229" t="s">
        <v>6</v>
      </c>
      <c r="N229" t="s">
        <v>1666</v>
      </c>
      <c r="O229" t="s">
        <v>1667</v>
      </c>
      <c r="P229">
        <v>45.556091015749701</v>
      </c>
      <c r="Q229">
        <v>-73.425185844494905</v>
      </c>
      <c r="R229">
        <v>450</v>
      </c>
      <c r="S229">
        <v>0</v>
      </c>
      <c r="T229" t="s">
        <v>848</v>
      </c>
      <c r="U229" t="s">
        <v>1662</v>
      </c>
      <c r="V229" t="s">
        <v>1663</v>
      </c>
      <c r="W229" t="s">
        <v>1665</v>
      </c>
      <c r="X229" t="s">
        <v>151</v>
      </c>
      <c r="Y229" t="s">
        <v>6</v>
      </c>
      <c r="Z229" t="s">
        <v>174</v>
      </c>
      <c r="AA229">
        <v>44777</v>
      </c>
      <c r="AB229" t="s">
        <v>1668</v>
      </c>
      <c r="AC229" t="s">
        <v>1669</v>
      </c>
      <c r="AD229">
        <v>22</v>
      </c>
      <c r="AE229" t="s">
        <v>1670</v>
      </c>
      <c r="AJ229" t="s">
        <v>1671</v>
      </c>
    </row>
    <row r="230" spans="1:36">
      <c r="A230">
        <v>4016</v>
      </c>
      <c r="B230" t="s">
        <v>201</v>
      </c>
      <c r="C230" t="s">
        <v>748</v>
      </c>
      <c r="D230" t="s">
        <v>1672</v>
      </c>
      <c r="E230" t="s">
        <v>166</v>
      </c>
      <c r="F230" t="s">
        <v>1687</v>
      </c>
      <c r="G230" t="s">
        <v>1619</v>
      </c>
      <c r="H230" t="s">
        <v>904</v>
      </c>
      <c r="I230" t="s">
        <v>1675</v>
      </c>
      <c r="J230" t="s">
        <v>1688</v>
      </c>
      <c r="K230" t="s">
        <v>1689</v>
      </c>
      <c r="L230" t="s">
        <v>314</v>
      </c>
      <c r="M230" t="s">
        <v>5</v>
      </c>
      <c r="N230">
        <v>38069</v>
      </c>
      <c r="O230" t="s">
        <v>1678</v>
      </c>
      <c r="P230">
        <v>35.402915620047601</v>
      </c>
      <c r="Q230">
        <v>-89.417311946036904</v>
      </c>
      <c r="R230" t="s">
        <v>9116</v>
      </c>
      <c r="S230">
        <v>43</v>
      </c>
      <c r="T230" t="s">
        <v>1690</v>
      </c>
      <c r="U230" t="s">
        <v>1679</v>
      </c>
      <c r="V230" t="s">
        <v>1680</v>
      </c>
      <c r="W230" t="s">
        <v>1681</v>
      </c>
      <c r="X230" t="s">
        <v>1232</v>
      </c>
      <c r="Y230" t="s">
        <v>1682</v>
      </c>
      <c r="Z230" t="s">
        <v>174</v>
      </c>
      <c r="AA230">
        <v>44890</v>
      </c>
      <c r="AB230" t="s">
        <v>1691</v>
      </c>
      <c r="AC230" t="s">
        <v>1692</v>
      </c>
      <c r="AD230">
        <v>26</v>
      </c>
      <c r="AE230" t="s">
        <v>1693</v>
      </c>
      <c r="AJ230" t="s">
        <v>1686</v>
      </c>
    </row>
    <row r="231" spans="1:36">
      <c r="A231">
        <v>4017</v>
      </c>
      <c r="B231" t="s">
        <v>398</v>
      </c>
      <c r="C231" t="s">
        <v>748</v>
      </c>
      <c r="D231" t="s">
        <v>1672</v>
      </c>
      <c r="E231" t="s">
        <v>166</v>
      </c>
      <c r="F231" t="s">
        <v>1673</v>
      </c>
      <c r="G231" t="s">
        <v>1674</v>
      </c>
      <c r="H231" t="s">
        <v>1568</v>
      </c>
      <c r="I231" t="s">
        <v>1675</v>
      </c>
      <c r="J231" t="s">
        <v>1676</v>
      </c>
      <c r="K231" t="s">
        <v>1677</v>
      </c>
      <c r="L231" t="s">
        <v>908</v>
      </c>
      <c r="M231" t="s">
        <v>5</v>
      </c>
      <c r="N231">
        <v>42740</v>
      </c>
      <c r="O231" t="s">
        <v>1678</v>
      </c>
      <c r="P231">
        <v>37.6</v>
      </c>
      <c r="Q231">
        <v>-85.9</v>
      </c>
      <c r="R231" t="s">
        <v>9117</v>
      </c>
      <c r="S231">
        <v>86</v>
      </c>
      <c r="T231" t="s">
        <v>848</v>
      </c>
      <c r="U231" t="s">
        <v>1679</v>
      </c>
      <c r="V231" t="s">
        <v>1680</v>
      </c>
      <c r="W231" t="s">
        <v>1681</v>
      </c>
      <c r="X231" t="s">
        <v>1232</v>
      </c>
      <c r="Y231" t="s">
        <v>1682</v>
      </c>
      <c r="Z231" t="s">
        <v>174</v>
      </c>
      <c r="AA231">
        <v>45096</v>
      </c>
      <c r="AB231" t="s">
        <v>1683</v>
      </c>
      <c r="AC231" t="s">
        <v>1684</v>
      </c>
      <c r="AD231">
        <v>26</v>
      </c>
      <c r="AE231" t="s">
        <v>1685</v>
      </c>
      <c r="AJ231" t="s">
        <v>1686</v>
      </c>
    </row>
    <row r="232" spans="1:36">
      <c r="A232">
        <v>4018</v>
      </c>
      <c r="B232" t="s">
        <v>201</v>
      </c>
      <c r="C232" t="s">
        <v>748</v>
      </c>
      <c r="D232" t="s">
        <v>1694</v>
      </c>
      <c r="E232" t="s">
        <v>166</v>
      </c>
      <c r="F232" t="s">
        <v>1695</v>
      </c>
      <c r="G232" t="s">
        <v>1674</v>
      </c>
      <c r="H232" t="s">
        <v>1568</v>
      </c>
      <c r="I232" t="s">
        <v>1696</v>
      </c>
      <c r="J232" t="s">
        <v>1697</v>
      </c>
      <c r="L232" t="s">
        <v>1698</v>
      </c>
      <c r="M232" t="s">
        <v>991</v>
      </c>
      <c r="N232" t="s">
        <v>1699</v>
      </c>
      <c r="O232" t="s">
        <v>1700</v>
      </c>
      <c r="P232">
        <v>22.462813418990599</v>
      </c>
      <c r="Q232">
        <v>-100.870698010767</v>
      </c>
      <c r="R232" t="s">
        <v>9070</v>
      </c>
      <c r="S232">
        <v>9</v>
      </c>
      <c r="T232" t="s">
        <v>848</v>
      </c>
      <c r="U232" t="s">
        <v>1701</v>
      </c>
      <c r="V232" t="s">
        <v>1702</v>
      </c>
      <c r="W232" t="s">
        <v>1703</v>
      </c>
      <c r="X232" t="s">
        <v>1704</v>
      </c>
      <c r="Y232" t="s">
        <v>940</v>
      </c>
      <c r="Z232" t="s">
        <v>174</v>
      </c>
      <c r="AA232">
        <v>45084</v>
      </c>
      <c r="AB232" t="s">
        <v>1705</v>
      </c>
      <c r="AC232" t="s">
        <v>1706</v>
      </c>
      <c r="AD232">
        <v>30</v>
      </c>
      <c r="AJ232" t="s">
        <v>1707</v>
      </c>
    </row>
    <row r="233" spans="1:36">
      <c r="A233">
        <v>4019</v>
      </c>
      <c r="B233" t="s">
        <v>176</v>
      </c>
      <c r="C233" t="s">
        <v>748</v>
      </c>
      <c r="D233" t="s">
        <v>1708</v>
      </c>
      <c r="E233" t="s">
        <v>166</v>
      </c>
      <c r="F233" t="s">
        <v>1709</v>
      </c>
      <c r="G233" t="s">
        <v>1674</v>
      </c>
      <c r="H233" t="s">
        <v>904</v>
      </c>
      <c r="I233" t="s">
        <v>1710</v>
      </c>
      <c r="J233" t="s">
        <v>1711</v>
      </c>
      <c r="K233" t="s">
        <v>1712</v>
      </c>
      <c r="L233" t="s">
        <v>1713</v>
      </c>
      <c r="M233" t="s">
        <v>5</v>
      </c>
      <c r="N233" t="s">
        <v>1714</v>
      </c>
      <c r="O233" t="s">
        <v>1715</v>
      </c>
      <c r="P233">
        <v>36.895567189474903</v>
      </c>
      <c r="Q233">
        <v>-76.191424753963304</v>
      </c>
      <c r="R233">
        <v>100</v>
      </c>
      <c r="S233">
        <v>2</v>
      </c>
      <c r="T233" t="s">
        <v>848</v>
      </c>
      <c r="U233" t="s">
        <v>1716</v>
      </c>
      <c r="V233" t="s">
        <v>1717</v>
      </c>
      <c r="W233" t="s">
        <v>1718</v>
      </c>
      <c r="X233" t="s">
        <v>1704</v>
      </c>
      <c r="Y233" t="s">
        <v>940</v>
      </c>
      <c r="Z233" t="s">
        <v>174</v>
      </c>
      <c r="AA233">
        <v>45084</v>
      </c>
      <c r="AB233" t="s">
        <v>1719</v>
      </c>
      <c r="AC233" t="s">
        <v>1720</v>
      </c>
      <c r="AD233">
        <v>22</v>
      </c>
      <c r="AJ233" t="s">
        <v>1710</v>
      </c>
    </row>
    <row r="234" spans="1:36">
      <c r="A234">
        <v>4020</v>
      </c>
      <c r="B234" t="s">
        <v>201</v>
      </c>
      <c r="C234" t="s">
        <v>748</v>
      </c>
      <c r="D234" t="s">
        <v>1721</v>
      </c>
      <c r="E234" t="s">
        <v>166</v>
      </c>
      <c r="F234" t="s">
        <v>1721</v>
      </c>
      <c r="G234" t="s">
        <v>1567</v>
      </c>
      <c r="H234" t="s">
        <v>1568</v>
      </c>
      <c r="I234" t="s">
        <v>1722</v>
      </c>
      <c r="J234" t="s">
        <v>1723</v>
      </c>
      <c r="K234" t="s">
        <v>485</v>
      </c>
      <c r="L234" t="s">
        <v>151</v>
      </c>
      <c r="M234" t="s">
        <v>6</v>
      </c>
      <c r="N234" t="s">
        <v>1724</v>
      </c>
      <c r="O234" t="s">
        <v>1725</v>
      </c>
      <c r="P234">
        <v>45.62</v>
      </c>
      <c r="Q234">
        <v>-73.5</v>
      </c>
      <c r="R234" t="s">
        <v>1678</v>
      </c>
      <c r="S234">
        <v>60</v>
      </c>
      <c r="T234" t="s">
        <v>1690</v>
      </c>
      <c r="U234" t="s">
        <v>1721</v>
      </c>
      <c r="V234" t="s">
        <v>1722</v>
      </c>
      <c r="W234" t="s">
        <v>1726</v>
      </c>
      <c r="X234" t="s">
        <v>1727</v>
      </c>
      <c r="Y234" t="s">
        <v>317</v>
      </c>
      <c r="Z234" t="s">
        <v>662</v>
      </c>
      <c r="AA234">
        <v>44777</v>
      </c>
      <c r="AB234" t="s">
        <v>1728</v>
      </c>
      <c r="AC234" t="s">
        <v>1729</v>
      </c>
      <c r="AD234">
        <v>28</v>
      </c>
      <c r="AE234" t="s">
        <v>1678</v>
      </c>
      <c r="AJ234" t="s">
        <v>1730</v>
      </c>
    </row>
    <row r="235" spans="1:36">
      <c r="A235">
        <v>4021</v>
      </c>
      <c r="B235" t="s">
        <v>201</v>
      </c>
      <c r="C235" t="s">
        <v>748</v>
      </c>
      <c r="D235" t="s">
        <v>1731</v>
      </c>
      <c r="E235" t="s">
        <v>166</v>
      </c>
      <c r="F235" t="s">
        <v>1732</v>
      </c>
      <c r="G235" t="s">
        <v>1567</v>
      </c>
      <c r="H235" t="s">
        <v>1568</v>
      </c>
      <c r="I235" t="s">
        <v>1733</v>
      </c>
      <c r="J235" t="s">
        <v>1734</v>
      </c>
      <c r="K235" t="s">
        <v>956</v>
      </c>
      <c r="L235" t="s">
        <v>444</v>
      </c>
      <c r="M235" t="s">
        <v>5</v>
      </c>
      <c r="N235">
        <v>49037</v>
      </c>
      <c r="O235" t="s">
        <v>1735</v>
      </c>
      <c r="P235">
        <v>42.3357616120662</v>
      </c>
      <c r="Q235">
        <v>-85.269506097448897</v>
      </c>
      <c r="R235">
        <v>35</v>
      </c>
      <c r="S235">
        <v>0</v>
      </c>
      <c r="T235" t="s">
        <v>848</v>
      </c>
      <c r="U235" t="s">
        <v>1736</v>
      </c>
      <c r="V235" t="s">
        <v>1737</v>
      </c>
      <c r="W235" t="s">
        <v>1738</v>
      </c>
      <c r="X235" t="s">
        <v>1739</v>
      </c>
      <c r="Y235" t="s">
        <v>1138</v>
      </c>
      <c r="Z235" t="s">
        <v>174</v>
      </c>
      <c r="AA235">
        <v>45088</v>
      </c>
      <c r="AB235" t="s">
        <v>1740</v>
      </c>
      <c r="AC235" t="s">
        <v>1741</v>
      </c>
      <c r="AD235">
        <v>12</v>
      </c>
      <c r="AJ235" t="s">
        <v>1742</v>
      </c>
    </row>
    <row r="236" spans="1:36">
      <c r="A236">
        <v>4022</v>
      </c>
      <c r="B236" t="s">
        <v>176</v>
      </c>
      <c r="C236" t="s">
        <v>748</v>
      </c>
      <c r="D236" t="s">
        <v>1743</v>
      </c>
      <c r="E236" t="s">
        <v>178</v>
      </c>
      <c r="F236" t="s">
        <v>1744</v>
      </c>
      <c r="G236" t="s">
        <v>1636</v>
      </c>
      <c r="H236" t="s">
        <v>1745</v>
      </c>
      <c r="I236" t="s">
        <v>1746</v>
      </c>
      <c r="J236" t="s">
        <v>1747</v>
      </c>
      <c r="K236" t="s">
        <v>1748</v>
      </c>
      <c r="L236" t="s">
        <v>444</v>
      </c>
      <c r="M236" t="s">
        <v>5</v>
      </c>
      <c r="N236">
        <v>49423</v>
      </c>
      <c r="O236" t="s">
        <v>1749</v>
      </c>
      <c r="P236">
        <v>42.752875215960003</v>
      </c>
      <c r="Q236">
        <v>-86.108588430493199</v>
      </c>
      <c r="R236">
        <v>85</v>
      </c>
      <c r="S236">
        <v>1646</v>
      </c>
      <c r="T236" t="s">
        <v>1750</v>
      </c>
      <c r="U236" t="s">
        <v>1751</v>
      </c>
      <c r="V236" t="s">
        <v>1746</v>
      </c>
      <c r="W236" t="s">
        <v>1021</v>
      </c>
      <c r="X236" t="s">
        <v>1022</v>
      </c>
      <c r="Y236" t="s">
        <v>5</v>
      </c>
      <c r="Z236" t="s">
        <v>174</v>
      </c>
      <c r="AA236">
        <v>45088</v>
      </c>
      <c r="AB236" t="s">
        <v>1752</v>
      </c>
      <c r="AC236" t="s">
        <v>8383</v>
      </c>
      <c r="AD236">
        <v>23</v>
      </c>
      <c r="AE236" t="s">
        <v>1753</v>
      </c>
      <c r="AJ236" t="s">
        <v>1754</v>
      </c>
    </row>
    <row r="237" spans="1:36">
      <c r="A237">
        <v>4023</v>
      </c>
      <c r="B237" t="s">
        <v>201</v>
      </c>
      <c r="C237" t="s">
        <v>748</v>
      </c>
      <c r="D237" t="s">
        <v>1755</v>
      </c>
      <c r="E237" t="s">
        <v>178</v>
      </c>
      <c r="F237" t="s">
        <v>1756</v>
      </c>
      <c r="G237" t="s">
        <v>1674</v>
      </c>
      <c r="H237" t="s">
        <v>1568</v>
      </c>
      <c r="I237" t="s">
        <v>1757</v>
      </c>
      <c r="K237" t="s">
        <v>1758</v>
      </c>
      <c r="L237" t="s">
        <v>1759</v>
      </c>
      <c r="M237" t="s">
        <v>991</v>
      </c>
      <c r="P237">
        <v>31.694694256782199</v>
      </c>
      <c r="Q237">
        <v>-106.429035910149</v>
      </c>
      <c r="S237">
        <v>80</v>
      </c>
      <c r="T237" t="s">
        <v>848</v>
      </c>
      <c r="U237" t="s">
        <v>1760</v>
      </c>
      <c r="V237" t="s">
        <v>1761</v>
      </c>
      <c r="W237" t="s">
        <v>1762</v>
      </c>
      <c r="X237" t="s">
        <v>1763</v>
      </c>
      <c r="Y237" t="s">
        <v>1138</v>
      </c>
      <c r="Z237" t="s">
        <v>174</v>
      </c>
      <c r="AA237">
        <v>45087</v>
      </c>
      <c r="AB237" t="s">
        <v>1764</v>
      </c>
      <c r="AC237" t="s">
        <v>1765</v>
      </c>
      <c r="AD237">
        <v>22</v>
      </c>
      <c r="AE237" t="s">
        <v>1766</v>
      </c>
      <c r="AJ237" t="s">
        <v>1767</v>
      </c>
    </row>
    <row r="238" spans="1:36">
      <c r="A238">
        <v>4024</v>
      </c>
      <c r="B238" t="s">
        <v>201</v>
      </c>
      <c r="C238" t="s">
        <v>748</v>
      </c>
      <c r="D238" t="s">
        <v>1768</v>
      </c>
      <c r="E238" t="s">
        <v>166</v>
      </c>
      <c r="F238" t="s">
        <v>1768</v>
      </c>
      <c r="G238" t="s">
        <v>1769</v>
      </c>
      <c r="H238" t="s">
        <v>1183</v>
      </c>
      <c r="M238" t="s">
        <v>5</v>
      </c>
      <c r="R238" t="s">
        <v>9114</v>
      </c>
      <c r="S238">
        <v>21</v>
      </c>
      <c r="T238" t="s">
        <v>848</v>
      </c>
      <c r="Z238" t="s">
        <v>174</v>
      </c>
      <c r="AA238">
        <v>45289</v>
      </c>
      <c r="AB238" t="s">
        <v>1770</v>
      </c>
      <c r="AC238" t="s">
        <v>8384</v>
      </c>
      <c r="AD238">
        <v>25</v>
      </c>
      <c r="AE238" t="s">
        <v>1771</v>
      </c>
    </row>
    <row r="239" spans="1:36">
      <c r="A239">
        <v>4025</v>
      </c>
      <c r="B239" t="s">
        <v>176</v>
      </c>
      <c r="C239" t="s">
        <v>748</v>
      </c>
      <c r="D239" t="s">
        <v>1772</v>
      </c>
      <c r="E239" t="s">
        <v>178</v>
      </c>
      <c r="F239" t="s">
        <v>1773</v>
      </c>
      <c r="G239" t="s">
        <v>1774</v>
      </c>
      <c r="H239" t="s">
        <v>904</v>
      </c>
      <c r="I239" t="s">
        <v>1775</v>
      </c>
      <c r="J239" t="s">
        <v>1776</v>
      </c>
      <c r="K239" t="s">
        <v>1777</v>
      </c>
      <c r="L239" t="s">
        <v>495</v>
      </c>
      <c r="M239" t="s">
        <v>5</v>
      </c>
      <c r="N239">
        <v>64804</v>
      </c>
      <c r="O239" t="s">
        <v>1778</v>
      </c>
      <c r="P239">
        <v>37.064363364696398</v>
      </c>
      <c r="Q239">
        <v>-94.400859746606699</v>
      </c>
      <c r="R239">
        <v>750</v>
      </c>
      <c r="U239" t="s">
        <v>1779</v>
      </c>
      <c r="V239" t="s">
        <v>1775</v>
      </c>
      <c r="W239" t="s">
        <v>499</v>
      </c>
      <c r="X239" t="s">
        <v>495</v>
      </c>
      <c r="Y239" t="s">
        <v>5</v>
      </c>
      <c r="Z239" t="s">
        <v>174</v>
      </c>
      <c r="AA239">
        <v>44415</v>
      </c>
      <c r="AB239" t="s">
        <v>1780</v>
      </c>
      <c r="AC239" t="s">
        <v>1781</v>
      </c>
      <c r="AD239">
        <v>23</v>
      </c>
      <c r="AE239" t="s">
        <v>1782</v>
      </c>
      <c r="AJ239" t="s">
        <v>1775</v>
      </c>
    </row>
    <row r="240" spans="1:36">
      <c r="A240">
        <v>4026</v>
      </c>
      <c r="B240" t="s">
        <v>176</v>
      </c>
      <c r="C240" t="s">
        <v>748</v>
      </c>
      <c r="D240" t="s">
        <v>1772</v>
      </c>
      <c r="E240" t="s">
        <v>178</v>
      </c>
      <c r="F240" t="s">
        <v>1783</v>
      </c>
      <c r="G240" t="s">
        <v>1774</v>
      </c>
      <c r="H240" t="s">
        <v>954</v>
      </c>
      <c r="I240" t="s">
        <v>1775</v>
      </c>
      <c r="J240" t="s">
        <v>1784</v>
      </c>
      <c r="K240" t="s">
        <v>1777</v>
      </c>
      <c r="L240" t="s">
        <v>495</v>
      </c>
      <c r="M240" t="s">
        <v>5</v>
      </c>
      <c r="N240">
        <v>64801</v>
      </c>
      <c r="O240" t="s">
        <v>1785</v>
      </c>
      <c r="P240">
        <v>37.094787005651298</v>
      </c>
      <c r="Q240">
        <v>-94.528397473064302</v>
      </c>
      <c r="U240" t="s">
        <v>1779</v>
      </c>
      <c r="V240" t="s">
        <v>1775</v>
      </c>
      <c r="W240" t="s">
        <v>499</v>
      </c>
      <c r="X240" t="s">
        <v>495</v>
      </c>
      <c r="Y240" t="s">
        <v>5</v>
      </c>
      <c r="Z240" t="s">
        <v>174</v>
      </c>
      <c r="AA240">
        <v>44415</v>
      </c>
      <c r="AB240" t="s">
        <v>1780</v>
      </c>
      <c r="AC240" t="s">
        <v>1781</v>
      </c>
      <c r="AD240">
        <v>23</v>
      </c>
      <c r="AE240" t="s">
        <v>1786</v>
      </c>
      <c r="AJ240" t="s">
        <v>1775</v>
      </c>
    </row>
    <row r="241" spans="1:37">
      <c r="A241">
        <v>4027</v>
      </c>
      <c r="B241" t="s">
        <v>176</v>
      </c>
      <c r="C241" t="s">
        <v>748</v>
      </c>
      <c r="D241" t="s">
        <v>1772</v>
      </c>
      <c r="E241" t="s">
        <v>178</v>
      </c>
      <c r="F241" t="s">
        <v>1787</v>
      </c>
      <c r="G241" t="s">
        <v>1788</v>
      </c>
      <c r="H241" t="s">
        <v>1789</v>
      </c>
      <c r="I241" t="s">
        <v>1775</v>
      </c>
      <c r="J241" t="s">
        <v>1790</v>
      </c>
      <c r="K241" t="s">
        <v>1791</v>
      </c>
      <c r="L241" t="s">
        <v>230</v>
      </c>
      <c r="M241" t="s">
        <v>6</v>
      </c>
      <c r="N241" t="s">
        <v>1792</v>
      </c>
      <c r="O241" t="s">
        <v>1793</v>
      </c>
      <c r="P241">
        <v>49.151970910832503</v>
      </c>
      <c r="Q241">
        <v>-122.85931363087801</v>
      </c>
      <c r="U241" t="s">
        <v>1779</v>
      </c>
      <c r="V241" t="s">
        <v>1775</v>
      </c>
      <c r="W241" t="s">
        <v>499</v>
      </c>
      <c r="X241" t="s">
        <v>495</v>
      </c>
      <c r="Y241" t="s">
        <v>5</v>
      </c>
      <c r="Z241" t="s">
        <v>174</v>
      </c>
      <c r="AA241">
        <v>44415</v>
      </c>
      <c r="AB241" t="s">
        <v>1794</v>
      </c>
      <c r="AC241" t="s">
        <v>1781</v>
      </c>
      <c r="AD241">
        <v>23</v>
      </c>
      <c r="AE241" t="s">
        <v>1795</v>
      </c>
      <c r="AJ241" t="s">
        <v>1775</v>
      </c>
    </row>
    <row r="242" spans="1:37">
      <c r="A242">
        <v>4028</v>
      </c>
      <c r="B242" t="s">
        <v>163</v>
      </c>
      <c r="C242" t="s">
        <v>748</v>
      </c>
      <c r="D242" t="s">
        <v>1796</v>
      </c>
      <c r="E242" t="s">
        <v>166</v>
      </c>
      <c r="F242" t="s">
        <v>1796</v>
      </c>
      <c r="G242" t="s">
        <v>1797</v>
      </c>
      <c r="H242" t="s">
        <v>904</v>
      </c>
      <c r="I242" t="s">
        <v>1798</v>
      </c>
      <c r="J242" t="s">
        <v>1799</v>
      </c>
      <c r="K242" t="s">
        <v>1800</v>
      </c>
      <c r="L242" t="s">
        <v>1365</v>
      </c>
      <c r="M242" t="s">
        <v>5</v>
      </c>
      <c r="N242">
        <v>16803</v>
      </c>
      <c r="O242" t="s">
        <v>1801</v>
      </c>
      <c r="P242">
        <v>40.778985731443299</v>
      </c>
      <c r="Q242">
        <v>-77.895136133007597</v>
      </c>
      <c r="R242">
        <v>12</v>
      </c>
      <c r="S242">
        <v>0</v>
      </c>
      <c r="T242" t="s">
        <v>848</v>
      </c>
      <c r="U242" t="s">
        <v>1796</v>
      </c>
      <c r="V242" t="s">
        <v>1798</v>
      </c>
      <c r="W242" t="s">
        <v>1800</v>
      </c>
      <c r="X242" t="s">
        <v>1365</v>
      </c>
      <c r="Y242" t="s">
        <v>5</v>
      </c>
      <c r="Z242" t="s">
        <v>174</v>
      </c>
      <c r="AA242">
        <v>44888</v>
      </c>
      <c r="AB242" t="s">
        <v>1802</v>
      </c>
      <c r="AC242" t="s">
        <v>1803</v>
      </c>
      <c r="AD242">
        <v>25</v>
      </c>
      <c r="AE242" t="s">
        <v>1804</v>
      </c>
      <c r="AJ242" t="s">
        <v>1805</v>
      </c>
    </row>
    <row r="243" spans="1:37">
      <c r="A243">
        <v>4029</v>
      </c>
      <c r="B243" t="s">
        <v>176</v>
      </c>
      <c r="C243" t="s">
        <v>748</v>
      </c>
      <c r="D243" t="s">
        <v>1806</v>
      </c>
      <c r="E243" t="s">
        <v>166</v>
      </c>
      <c r="F243" t="s">
        <v>1267</v>
      </c>
      <c r="G243" t="s">
        <v>1567</v>
      </c>
      <c r="H243" t="s">
        <v>1568</v>
      </c>
      <c r="I243" t="s">
        <v>1807</v>
      </c>
      <c r="J243" t="s">
        <v>1808</v>
      </c>
      <c r="K243" t="s">
        <v>1809</v>
      </c>
      <c r="L243" t="s">
        <v>756</v>
      </c>
      <c r="M243" t="s">
        <v>5</v>
      </c>
      <c r="N243" t="s">
        <v>1810</v>
      </c>
      <c r="O243" t="s">
        <v>1811</v>
      </c>
      <c r="P243">
        <v>41.904347405854502</v>
      </c>
      <c r="Q243">
        <v>-71.024498958320706</v>
      </c>
      <c r="R243">
        <v>120</v>
      </c>
      <c r="U243" t="s">
        <v>1812</v>
      </c>
      <c r="V243" t="s">
        <v>1807</v>
      </c>
      <c r="W243" t="s">
        <v>1813</v>
      </c>
      <c r="X243" t="s">
        <v>771</v>
      </c>
      <c r="Y243" t="s">
        <v>5</v>
      </c>
      <c r="Z243" t="s">
        <v>174</v>
      </c>
      <c r="AA243">
        <v>44777</v>
      </c>
      <c r="AB243" t="s">
        <v>1814</v>
      </c>
      <c r="AC243" t="s">
        <v>1815</v>
      </c>
      <c r="AD243">
        <v>28</v>
      </c>
      <c r="AE243" t="s">
        <v>1816</v>
      </c>
      <c r="AJ243" t="s">
        <v>1817</v>
      </c>
    </row>
    <row r="244" spans="1:37">
      <c r="A244">
        <v>4030</v>
      </c>
      <c r="B244" t="s">
        <v>176</v>
      </c>
      <c r="C244" t="s">
        <v>748</v>
      </c>
      <c r="D244" t="s">
        <v>1818</v>
      </c>
      <c r="E244" t="s">
        <v>166</v>
      </c>
      <c r="F244" t="s">
        <v>1821</v>
      </c>
      <c r="G244" t="s">
        <v>1636</v>
      </c>
      <c r="H244" t="s">
        <v>904</v>
      </c>
      <c r="I244" t="s">
        <v>1820</v>
      </c>
      <c r="J244" t="s">
        <v>1826</v>
      </c>
      <c r="K244" t="s">
        <v>1821</v>
      </c>
      <c r="L244" t="s">
        <v>217</v>
      </c>
      <c r="M244" t="s">
        <v>6</v>
      </c>
      <c r="N244" t="s">
        <v>1827</v>
      </c>
      <c r="O244" t="s">
        <v>1828</v>
      </c>
      <c r="P244">
        <v>43.603811074216999</v>
      </c>
      <c r="Q244">
        <v>-79.737918358262206</v>
      </c>
      <c r="R244">
        <v>65</v>
      </c>
      <c r="U244" t="s">
        <v>1818</v>
      </c>
      <c r="V244" t="s">
        <v>1820</v>
      </c>
      <c r="W244" t="s">
        <v>1821</v>
      </c>
      <c r="X244" t="s">
        <v>217</v>
      </c>
      <c r="Y244" t="s">
        <v>6</v>
      </c>
      <c r="Z244" t="s">
        <v>174</v>
      </c>
      <c r="AA244">
        <v>44777</v>
      </c>
      <c r="AB244" t="s">
        <v>1829</v>
      </c>
      <c r="AC244" t="s">
        <v>1823</v>
      </c>
      <c r="AD244">
        <v>25</v>
      </c>
      <c r="AE244" t="s">
        <v>1830</v>
      </c>
      <c r="AJ244" t="s">
        <v>1825</v>
      </c>
    </row>
    <row r="245" spans="1:37">
      <c r="A245">
        <v>4031</v>
      </c>
      <c r="B245" t="s">
        <v>201</v>
      </c>
      <c r="C245" t="s">
        <v>748</v>
      </c>
      <c r="D245" t="s">
        <v>1818</v>
      </c>
      <c r="E245" t="s">
        <v>166</v>
      </c>
      <c r="F245" t="s">
        <v>1819</v>
      </c>
      <c r="G245" t="s">
        <v>1636</v>
      </c>
      <c r="H245" t="s">
        <v>954</v>
      </c>
      <c r="I245" t="s">
        <v>1820</v>
      </c>
      <c r="K245" t="s">
        <v>1819</v>
      </c>
      <c r="L245" t="s">
        <v>829</v>
      </c>
      <c r="M245" t="s">
        <v>5</v>
      </c>
      <c r="P245">
        <v>42.101382314515703</v>
      </c>
      <c r="Q245">
        <v>-79.241098150721498</v>
      </c>
      <c r="R245" t="s">
        <v>9067</v>
      </c>
      <c r="S245">
        <v>0</v>
      </c>
      <c r="T245" t="s">
        <v>848</v>
      </c>
      <c r="U245" t="s">
        <v>1818</v>
      </c>
      <c r="V245" t="s">
        <v>1820</v>
      </c>
      <c r="W245" t="s">
        <v>1821</v>
      </c>
      <c r="X245" t="s">
        <v>217</v>
      </c>
      <c r="Y245" t="s">
        <v>6</v>
      </c>
      <c r="Z245" t="s">
        <v>174</v>
      </c>
      <c r="AA245">
        <v>45088</v>
      </c>
      <c r="AB245" t="s">
        <v>1822</v>
      </c>
      <c r="AC245" t="s">
        <v>1823</v>
      </c>
      <c r="AD245">
        <v>25</v>
      </c>
      <c r="AE245" t="s">
        <v>1824</v>
      </c>
      <c r="AJ245" t="s">
        <v>1825</v>
      </c>
    </row>
    <row r="246" spans="1:37">
      <c r="A246">
        <v>4032</v>
      </c>
      <c r="B246" t="s">
        <v>176</v>
      </c>
      <c r="C246" t="s">
        <v>748</v>
      </c>
      <c r="D246" t="s">
        <v>1831</v>
      </c>
      <c r="E246" t="s">
        <v>178</v>
      </c>
      <c r="F246" t="s">
        <v>1832</v>
      </c>
      <c r="G246" t="s">
        <v>1636</v>
      </c>
      <c r="H246" t="s">
        <v>904</v>
      </c>
      <c r="I246" t="s">
        <v>1593</v>
      </c>
      <c r="J246" t="s">
        <v>1833</v>
      </c>
      <c r="K246" t="s">
        <v>1834</v>
      </c>
      <c r="L246" t="s">
        <v>172</v>
      </c>
      <c r="M246" t="s">
        <v>5</v>
      </c>
      <c r="N246" t="s">
        <v>1835</v>
      </c>
      <c r="O246" t="s">
        <v>1836</v>
      </c>
      <c r="P246">
        <v>34.302284460282699</v>
      </c>
      <c r="Q246">
        <v>-118.461357446913</v>
      </c>
      <c r="U246" t="s">
        <v>1837</v>
      </c>
      <c r="V246" t="s">
        <v>1593</v>
      </c>
      <c r="W246" t="s">
        <v>1594</v>
      </c>
      <c r="X246" t="s">
        <v>1365</v>
      </c>
      <c r="Y246" t="s">
        <v>5</v>
      </c>
      <c r="Z246" t="s">
        <v>174</v>
      </c>
      <c r="AA246">
        <v>44429</v>
      </c>
      <c r="AB246" t="s">
        <v>1838</v>
      </c>
      <c r="AC246" t="s">
        <v>1839</v>
      </c>
      <c r="AD246">
        <v>30</v>
      </c>
      <c r="AJ246" t="s">
        <v>1593</v>
      </c>
    </row>
    <row r="247" spans="1:37">
      <c r="A247">
        <v>4033</v>
      </c>
      <c r="B247" t="s">
        <v>201</v>
      </c>
      <c r="C247" t="s">
        <v>2445</v>
      </c>
      <c r="D247" t="s">
        <v>8527</v>
      </c>
      <c r="E247" t="s">
        <v>178</v>
      </c>
      <c r="F247" t="s">
        <v>8528</v>
      </c>
      <c r="G247" t="s">
        <v>8570</v>
      </c>
      <c r="H247" t="s">
        <v>1919</v>
      </c>
      <c r="I247" t="s">
        <v>1593</v>
      </c>
      <c r="K247" t="s">
        <v>8529</v>
      </c>
      <c r="L247" t="s">
        <v>805</v>
      </c>
      <c r="M247" t="s">
        <v>5</v>
      </c>
      <c r="P247">
        <v>34.702500000000001</v>
      </c>
      <c r="Q247">
        <v>-82.456800000000001</v>
      </c>
      <c r="Z247" t="s">
        <v>8530</v>
      </c>
      <c r="AC247" t="s">
        <v>8531</v>
      </c>
      <c r="AD247">
        <v>24</v>
      </c>
      <c r="AJ247" t="s">
        <v>6365</v>
      </c>
    </row>
    <row r="248" spans="1:37">
      <c r="A248">
        <v>4034</v>
      </c>
      <c r="B248" t="s">
        <v>163</v>
      </c>
      <c r="C248" t="s">
        <v>748</v>
      </c>
      <c r="D248" t="s">
        <v>1840</v>
      </c>
      <c r="E248" t="s">
        <v>178</v>
      </c>
      <c r="F248" t="s">
        <v>1841</v>
      </c>
      <c r="G248" t="s">
        <v>1619</v>
      </c>
      <c r="H248" t="s">
        <v>1842</v>
      </c>
      <c r="I248" t="s">
        <v>1843</v>
      </c>
      <c r="J248" t="s">
        <v>1844</v>
      </c>
      <c r="K248" t="s">
        <v>846</v>
      </c>
      <c r="L248" t="s">
        <v>172</v>
      </c>
      <c r="M248" t="s">
        <v>5</v>
      </c>
      <c r="N248">
        <v>94538</v>
      </c>
      <c r="O248" t="s">
        <v>1845</v>
      </c>
      <c r="P248">
        <v>37.482105255957201</v>
      </c>
      <c r="Q248">
        <v>-121.944321289149</v>
      </c>
      <c r="R248">
        <v>215</v>
      </c>
      <c r="U248" t="s">
        <v>1840</v>
      </c>
      <c r="V248" t="s">
        <v>1843</v>
      </c>
      <c r="W248" t="s">
        <v>846</v>
      </c>
      <c r="X248" t="s">
        <v>172</v>
      </c>
      <c r="Y248" t="s">
        <v>5</v>
      </c>
      <c r="Z248" t="s">
        <v>174</v>
      </c>
      <c r="AA248">
        <v>44890</v>
      </c>
      <c r="AB248" t="s">
        <v>1846</v>
      </c>
      <c r="AC248" t="s">
        <v>1847</v>
      </c>
      <c r="AD248">
        <v>17</v>
      </c>
      <c r="AE248" t="s">
        <v>1848</v>
      </c>
      <c r="AJ248" t="s">
        <v>1849</v>
      </c>
    </row>
    <row r="249" spans="1:37">
      <c r="A249">
        <v>4035</v>
      </c>
      <c r="B249" t="s">
        <v>176</v>
      </c>
      <c r="C249" t="s">
        <v>748</v>
      </c>
      <c r="D249" t="s">
        <v>8118</v>
      </c>
      <c r="E249" t="s">
        <v>178</v>
      </c>
      <c r="F249" t="s">
        <v>8118</v>
      </c>
      <c r="G249" t="s">
        <v>8077</v>
      </c>
      <c r="H249" t="s">
        <v>1183</v>
      </c>
      <c r="I249" t="s">
        <v>8119</v>
      </c>
      <c r="J249" t="s">
        <v>8120</v>
      </c>
      <c r="K249" t="s">
        <v>1470</v>
      </c>
      <c r="L249" t="s">
        <v>444</v>
      </c>
      <c r="M249" t="s">
        <v>5</v>
      </c>
      <c r="N249">
        <v>48103</v>
      </c>
      <c r="P249">
        <v>42.277438082902002</v>
      </c>
      <c r="Q249">
        <v>-83.800584842328902</v>
      </c>
      <c r="R249">
        <v>127</v>
      </c>
      <c r="U249" t="s">
        <v>8118</v>
      </c>
      <c r="V249" t="s">
        <v>8121</v>
      </c>
      <c r="W249" t="s">
        <v>2192</v>
      </c>
      <c r="X249" t="s">
        <v>172</v>
      </c>
      <c r="Y249" t="s">
        <v>5</v>
      </c>
      <c r="Z249" t="s">
        <v>776</v>
      </c>
      <c r="AA249">
        <v>45529</v>
      </c>
      <c r="AB249" t="s">
        <v>8122</v>
      </c>
      <c r="AC249" t="s">
        <v>8366</v>
      </c>
      <c r="AD249">
        <v>28</v>
      </c>
    </row>
    <row r="250" spans="1:37">
      <c r="A250">
        <v>4036</v>
      </c>
      <c r="B250" t="s">
        <v>163</v>
      </c>
      <c r="C250" t="s">
        <v>748</v>
      </c>
      <c r="D250" t="s">
        <v>1850</v>
      </c>
      <c r="E250" t="s">
        <v>166</v>
      </c>
      <c r="F250" t="s">
        <v>1850</v>
      </c>
      <c r="G250" t="s">
        <v>1851</v>
      </c>
      <c r="H250" t="s">
        <v>904</v>
      </c>
      <c r="I250" t="s">
        <v>1852</v>
      </c>
      <c r="J250" t="s">
        <v>1853</v>
      </c>
      <c r="K250" t="s">
        <v>1854</v>
      </c>
      <c r="L250" t="s">
        <v>825</v>
      </c>
      <c r="M250" t="s">
        <v>5</v>
      </c>
      <c r="N250">
        <v>46256</v>
      </c>
      <c r="O250" t="s">
        <v>1855</v>
      </c>
      <c r="P250">
        <v>39.916858099796201</v>
      </c>
      <c r="Q250">
        <v>-86.034603047559699</v>
      </c>
      <c r="R250">
        <v>49</v>
      </c>
      <c r="S250">
        <v>1</v>
      </c>
      <c r="T250" t="s">
        <v>848</v>
      </c>
      <c r="U250" t="s">
        <v>1856</v>
      </c>
      <c r="V250" t="s">
        <v>1852</v>
      </c>
      <c r="W250" t="s">
        <v>1854</v>
      </c>
      <c r="X250" t="s">
        <v>825</v>
      </c>
      <c r="Y250" t="s">
        <v>5</v>
      </c>
      <c r="Z250" t="s">
        <v>174</v>
      </c>
      <c r="AA250">
        <v>44890</v>
      </c>
      <c r="AB250" t="s">
        <v>1857</v>
      </c>
      <c r="AC250" t="s">
        <v>1858</v>
      </c>
      <c r="AD250">
        <v>27</v>
      </c>
      <c r="AE250" t="s">
        <v>1859</v>
      </c>
      <c r="AF250" t="s">
        <v>1860</v>
      </c>
      <c r="AH250" t="s">
        <v>1861</v>
      </c>
      <c r="AJ250" t="s">
        <v>1852</v>
      </c>
      <c r="AK250" t="s">
        <v>1862</v>
      </c>
    </row>
    <row r="251" spans="1:37">
      <c r="A251">
        <v>4037</v>
      </c>
      <c r="B251" t="s">
        <v>201</v>
      </c>
      <c r="C251" t="s">
        <v>748</v>
      </c>
      <c r="D251" t="s">
        <v>6729</v>
      </c>
      <c r="E251" t="s">
        <v>178</v>
      </c>
      <c r="F251" t="s">
        <v>6729</v>
      </c>
      <c r="G251" t="s">
        <v>8125</v>
      </c>
      <c r="H251" t="s">
        <v>8367</v>
      </c>
      <c r="I251" t="s">
        <v>6730</v>
      </c>
      <c r="J251" t="s">
        <v>1047</v>
      </c>
      <c r="K251" t="s">
        <v>1047</v>
      </c>
      <c r="L251" t="s">
        <v>190</v>
      </c>
      <c r="M251" t="s">
        <v>5</v>
      </c>
      <c r="N251" t="s">
        <v>1047</v>
      </c>
      <c r="O251" t="s">
        <v>1047</v>
      </c>
      <c r="P251">
        <v>34.210515468390902</v>
      </c>
      <c r="Q251">
        <v>-77.885463673722199</v>
      </c>
      <c r="R251" t="s">
        <v>9067</v>
      </c>
      <c r="U251" t="s">
        <v>6729</v>
      </c>
      <c r="V251" t="s">
        <v>6730</v>
      </c>
      <c r="W251" t="s">
        <v>6731</v>
      </c>
      <c r="X251" t="s">
        <v>6732</v>
      </c>
      <c r="Y251" t="s">
        <v>6659</v>
      </c>
      <c r="Z251" t="s">
        <v>6716</v>
      </c>
      <c r="AB251" t="s">
        <v>6733</v>
      </c>
      <c r="AC251" t="s">
        <v>8368</v>
      </c>
      <c r="AD251">
        <v>30</v>
      </c>
      <c r="AE251" t="s">
        <v>6734</v>
      </c>
      <c r="AJ251" t="s">
        <v>8124</v>
      </c>
    </row>
    <row r="252" spans="1:37">
      <c r="A252">
        <v>4038</v>
      </c>
      <c r="B252" t="s">
        <v>201</v>
      </c>
      <c r="C252" t="s">
        <v>748</v>
      </c>
      <c r="D252" t="s">
        <v>1863</v>
      </c>
      <c r="E252" t="s">
        <v>166</v>
      </c>
      <c r="F252" t="s">
        <v>1863</v>
      </c>
      <c r="G252" t="s">
        <v>1864</v>
      </c>
      <c r="H252" t="s">
        <v>1865</v>
      </c>
      <c r="I252" t="s">
        <v>1866</v>
      </c>
      <c r="J252" t="s">
        <v>1867</v>
      </c>
      <c r="K252" t="s">
        <v>1868</v>
      </c>
      <c r="L252" t="s">
        <v>1713</v>
      </c>
      <c r="M252" t="s">
        <v>5</v>
      </c>
      <c r="N252">
        <v>22030</v>
      </c>
      <c r="O252" t="s">
        <v>1869</v>
      </c>
      <c r="P252">
        <v>38.856534400434299</v>
      </c>
      <c r="Q252">
        <v>-77.336158688351404</v>
      </c>
      <c r="U252" t="s">
        <v>1863</v>
      </c>
      <c r="V252" t="s">
        <v>1866</v>
      </c>
      <c r="W252" t="s">
        <v>1868</v>
      </c>
      <c r="X252" t="s">
        <v>1713</v>
      </c>
      <c r="Y252" t="s">
        <v>5</v>
      </c>
      <c r="Z252" t="s">
        <v>318</v>
      </c>
      <c r="AA252">
        <v>45412</v>
      </c>
      <c r="AB252" t="s">
        <v>319</v>
      </c>
      <c r="AC252" t="s">
        <v>8369</v>
      </c>
      <c r="AD252">
        <v>31</v>
      </c>
      <c r="AF252" t="s">
        <v>1870</v>
      </c>
      <c r="AH252" t="s">
        <v>1869</v>
      </c>
      <c r="AK252" t="s">
        <v>1871</v>
      </c>
    </row>
    <row r="253" spans="1:37">
      <c r="A253">
        <v>4039</v>
      </c>
      <c r="B253" t="s">
        <v>201</v>
      </c>
      <c r="C253" t="s">
        <v>748</v>
      </c>
      <c r="D253" t="s">
        <v>1872</v>
      </c>
      <c r="E253" t="s">
        <v>178</v>
      </c>
      <c r="F253" t="s">
        <v>1873</v>
      </c>
      <c r="G253" t="s">
        <v>1874</v>
      </c>
      <c r="H253" t="s">
        <v>1183</v>
      </c>
      <c r="I253" t="s">
        <v>1875</v>
      </c>
      <c r="K253" t="s">
        <v>1876</v>
      </c>
      <c r="L253" t="s">
        <v>444</v>
      </c>
      <c r="M253" t="s">
        <v>5</v>
      </c>
      <c r="P253">
        <v>42.280462271338401</v>
      </c>
      <c r="Q253">
        <v>-84.959887720388096</v>
      </c>
      <c r="R253" t="s">
        <v>9118</v>
      </c>
      <c r="S253">
        <v>20</v>
      </c>
      <c r="T253" t="s">
        <v>848</v>
      </c>
      <c r="U253" t="s">
        <v>1872</v>
      </c>
      <c r="V253" t="s">
        <v>1875</v>
      </c>
      <c r="W253" t="s">
        <v>1877</v>
      </c>
      <c r="X253" t="s">
        <v>444</v>
      </c>
      <c r="Y253" t="s">
        <v>5</v>
      </c>
      <c r="Z253" t="s">
        <v>174</v>
      </c>
      <c r="AA253">
        <v>45289</v>
      </c>
      <c r="AB253" t="s">
        <v>1878</v>
      </c>
      <c r="AC253" t="s">
        <v>1879</v>
      </c>
      <c r="AD253">
        <v>27</v>
      </c>
      <c r="AE253" t="s">
        <v>1880</v>
      </c>
      <c r="AJ253" t="s">
        <v>1881</v>
      </c>
    </row>
    <row r="254" spans="1:37">
      <c r="A254">
        <v>4040</v>
      </c>
      <c r="B254" t="s">
        <v>176</v>
      </c>
      <c r="C254" t="s">
        <v>748</v>
      </c>
      <c r="D254" t="s">
        <v>1882</v>
      </c>
      <c r="E254" t="s">
        <v>178</v>
      </c>
      <c r="F254" t="s">
        <v>1882</v>
      </c>
      <c r="G254" t="s">
        <v>1874</v>
      </c>
      <c r="H254" t="s">
        <v>1883</v>
      </c>
      <c r="I254" t="s">
        <v>1884</v>
      </c>
      <c r="J254" t="s">
        <v>1885</v>
      </c>
      <c r="K254" t="s">
        <v>1886</v>
      </c>
      <c r="L254" t="s">
        <v>739</v>
      </c>
      <c r="M254" t="s">
        <v>5</v>
      </c>
      <c r="N254">
        <v>80241</v>
      </c>
      <c r="O254" t="s">
        <v>1887</v>
      </c>
      <c r="P254">
        <v>39.920424677799602</v>
      </c>
      <c r="Q254">
        <v>-104.98311545595</v>
      </c>
      <c r="R254">
        <v>50</v>
      </c>
      <c r="U254" t="s">
        <v>1888</v>
      </c>
      <c r="V254" t="s">
        <v>1884</v>
      </c>
      <c r="W254" t="s">
        <v>1886</v>
      </c>
      <c r="X254" t="s">
        <v>739</v>
      </c>
      <c r="Y254" t="s">
        <v>5</v>
      </c>
      <c r="Z254" t="s">
        <v>174</v>
      </c>
      <c r="AA254">
        <v>44780</v>
      </c>
      <c r="AB254" t="s">
        <v>1889</v>
      </c>
      <c r="AC254" t="s">
        <v>8371</v>
      </c>
      <c r="AD254">
        <v>19</v>
      </c>
    </row>
    <row r="255" spans="1:37">
      <c r="A255">
        <v>4041</v>
      </c>
      <c r="B255" t="s">
        <v>201</v>
      </c>
      <c r="C255" t="s">
        <v>748</v>
      </c>
      <c r="D255" t="s">
        <v>1890</v>
      </c>
      <c r="E255" t="s">
        <v>178</v>
      </c>
      <c r="F255" t="s">
        <v>1891</v>
      </c>
      <c r="G255" t="s">
        <v>1892</v>
      </c>
      <c r="H255" t="s">
        <v>1883</v>
      </c>
      <c r="I255" t="s">
        <v>1884</v>
      </c>
      <c r="K255" t="s">
        <v>1893</v>
      </c>
      <c r="L255" t="s">
        <v>190</v>
      </c>
      <c r="M255" t="s">
        <v>5</v>
      </c>
      <c r="N255">
        <v>27560</v>
      </c>
      <c r="P255">
        <v>35.826784277159</v>
      </c>
      <c r="Q255">
        <v>-78.830690592721893</v>
      </c>
      <c r="R255" t="s">
        <v>9119</v>
      </c>
      <c r="S255">
        <v>1</v>
      </c>
      <c r="T255" t="s">
        <v>848</v>
      </c>
      <c r="U255" t="s">
        <v>1888</v>
      </c>
      <c r="V255" t="s">
        <v>1884</v>
      </c>
      <c r="W255" t="s">
        <v>1886</v>
      </c>
      <c r="X255" t="s">
        <v>739</v>
      </c>
      <c r="Y255" t="s">
        <v>5</v>
      </c>
      <c r="Z255" t="s">
        <v>174</v>
      </c>
      <c r="AA255">
        <v>45289</v>
      </c>
      <c r="AB255" t="s">
        <v>1894</v>
      </c>
      <c r="AC255" t="s">
        <v>8371</v>
      </c>
      <c r="AD255">
        <v>19</v>
      </c>
      <c r="AE255" t="s">
        <v>1895</v>
      </c>
    </row>
    <row r="256" spans="1:37">
      <c r="A256">
        <v>4042</v>
      </c>
      <c r="B256" t="s">
        <v>176</v>
      </c>
      <c r="C256" t="s">
        <v>748</v>
      </c>
      <c r="D256" t="s">
        <v>6735</v>
      </c>
      <c r="E256" t="s">
        <v>178</v>
      </c>
      <c r="F256" t="s">
        <v>6736</v>
      </c>
      <c r="G256" t="s">
        <v>8125</v>
      </c>
      <c r="H256" t="s">
        <v>8370</v>
      </c>
      <c r="I256" t="s">
        <v>6737</v>
      </c>
      <c r="J256" t="s">
        <v>6738</v>
      </c>
      <c r="K256" t="s">
        <v>6739</v>
      </c>
      <c r="L256" t="s">
        <v>949</v>
      </c>
      <c r="M256" t="s">
        <v>5</v>
      </c>
      <c r="N256">
        <v>43026</v>
      </c>
      <c r="P256">
        <v>40.044375061906301</v>
      </c>
      <c r="Q256">
        <v>-83.1287307999999</v>
      </c>
      <c r="R256">
        <v>1000</v>
      </c>
      <c r="U256" t="s">
        <v>6735</v>
      </c>
      <c r="V256" t="s">
        <v>6737</v>
      </c>
      <c r="W256" t="s">
        <v>6740</v>
      </c>
      <c r="Y256" t="s">
        <v>2218</v>
      </c>
      <c r="Z256" t="s">
        <v>6716</v>
      </c>
      <c r="AB256" t="s">
        <v>8134</v>
      </c>
      <c r="AC256" t="s">
        <v>8372</v>
      </c>
      <c r="AD256">
        <v>30</v>
      </c>
    </row>
    <row r="257" spans="1:38">
      <c r="A257">
        <v>4043</v>
      </c>
      <c r="B257" t="s">
        <v>201</v>
      </c>
      <c r="C257" t="s">
        <v>748</v>
      </c>
      <c r="D257" t="s">
        <v>1896</v>
      </c>
      <c r="E257" t="s">
        <v>166</v>
      </c>
      <c r="F257" t="s">
        <v>1897</v>
      </c>
      <c r="G257" t="s">
        <v>8385</v>
      </c>
      <c r="H257" t="s">
        <v>1898</v>
      </c>
      <c r="I257" t="s">
        <v>1899</v>
      </c>
      <c r="J257" t="s">
        <v>1900</v>
      </c>
      <c r="L257" t="s">
        <v>870</v>
      </c>
      <c r="M257" t="s">
        <v>5</v>
      </c>
      <c r="P257">
        <v>34.2673932940044</v>
      </c>
      <c r="Q257">
        <v>-79.760065192782093</v>
      </c>
      <c r="R257" t="s">
        <v>9120</v>
      </c>
      <c r="S257">
        <v>34</v>
      </c>
      <c r="T257" t="s">
        <v>848</v>
      </c>
      <c r="U257" t="s">
        <v>1896</v>
      </c>
      <c r="V257" t="s">
        <v>1901</v>
      </c>
      <c r="W257" t="s">
        <v>1902</v>
      </c>
      <c r="X257" t="s">
        <v>1902</v>
      </c>
      <c r="Y257" t="s">
        <v>1522</v>
      </c>
      <c r="Z257" t="s">
        <v>174</v>
      </c>
      <c r="AA257">
        <v>45088</v>
      </c>
      <c r="AB257" t="s">
        <v>1903</v>
      </c>
      <c r="AC257" t="s">
        <v>8386</v>
      </c>
      <c r="AD257">
        <v>23</v>
      </c>
      <c r="AE257" t="s">
        <v>1904</v>
      </c>
      <c r="AJ257" t="s">
        <v>1905</v>
      </c>
    </row>
    <row r="258" spans="1:38">
      <c r="A258">
        <v>4044</v>
      </c>
      <c r="B258" t="s">
        <v>201</v>
      </c>
      <c r="C258" t="s">
        <v>748</v>
      </c>
      <c r="D258" t="s">
        <v>1906</v>
      </c>
      <c r="E258" t="s">
        <v>166</v>
      </c>
      <c r="F258" t="s">
        <v>1907</v>
      </c>
      <c r="G258" t="s">
        <v>1908</v>
      </c>
      <c r="H258" t="s">
        <v>1568</v>
      </c>
      <c r="I258" t="s">
        <v>1909</v>
      </c>
      <c r="K258" t="s">
        <v>1910</v>
      </c>
      <c r="L258" t="s">
        <v>825</v>
      </c>
      <c r="M258" t="s">
        <v>5</v>
      </c>
      <c r="P258">
        <v>41.7067108249136</v>
      </c>
      <c r="Q258">
        <v>-86.498274978759</v>
      </c>
      <c r="R258" t="s">
        <v>9118</v>
      </c>
      <c r="S258">
        <v>30</v>
      </c>
      <c r="T258" t="s">
        <v>848</v>
      </c>
      <c r="U258" t="s">
        <v>1911</v>
      </c>
      <c r="V258" t="s">
        <v>1912</v>
      </c>
      <c r="W258" t="s">
        <v>1913</v>
      </c>
      <c r="X258" t="s">
        <v>1914</v>
      </c>
      <c r="Y258" t="s">
        <v>1509</v>
      </c>
      <c r="Z258" t="s">
        <v>174</v>
      </c>
      <c r="AA258">
        <v>45096</v>
      </c>
      <c r="AB258" t="s">
        <v>1915</v>
      </c>
      <c r="AC258" t="s">
        <v>8387</v>
      </c>
      <c r="AD258">
        <v>30</v>
      </c>
      <c r="AE258" t="s">
        <v>1916</v>
      </c>
      <c r="AJ258" t="s">
        <v>1909</v>
      </c>
    </row>
    <row r="259" spans="1:38">
      <c r="A259">
        <v>4045</v>
      </c>
      <c r="B259" t="s">
        <v>201</v>
      </c>
      <c r="C259" t="s">
        <v>748</v>
      </c>
      <c r="D259" t="s">
        <v>1130</v>
      </c>
      <c r="E259" t="s">
        <v>166</v>
      </c>
      <c r="F259" t="s">
        <v>1917</v>
      </c>
      <c r="G259" t="s">
        <v>1918</v>
      </c>
      <c r="H259" t="s">
        <v>1919</v>
      </c>
      <c r="I259" t="s">
        <v>1132</v>
      </c>
      <c r="J259" t="s">
        <v>1920</v>
      </c>
      <c r="K259" t="s">
        <v>1921</v>
      </c>
      <c r="L259" t="s">
        <v>863</v>
      </c>
      <c r="M259" t="s">
        <v>5</v>
      </c>
      <c r="P259">
        <v>41.245030505177603</v>
      </c>
      <c r="Q259">
        <v>-87.866012795943206</v>
      </c>
      <c r="R259" t="s">
        <v>9121</v>
      </c>
      <c r="S259">
        <v>40</v>
      </c>
      <c r="T259" t="s">
        <v>848</v>
      </c>
      <c r="U259" t="s">
        <v>1134</v>
      </c>
      <c r="V259" t="s">
        <v>1135</v>
      </c>
      <c r="W259" t="s">
        <v>1136</v>
      </c>
      <c r="X259" t="s">
        <v>1137</v>
      </c>
      <c r="Y259" t="s">
        <v>1138</v>
      </c>
      <c r="Z259" t="s">
        <v>174</v>
      </c>
      <c r="AA259">
        <v>45289</v>
      </c>
      <c r="AB259" t="s">
        <v>1922</v>
      </c>
      <c r="AC259" t="s">
        <v>1923</v>
      </c>
      <c r="AD259">
        <v>27</v>
      </c>
      <c r="AE259" t="s">
        <v>1924</v>
      </c>
      <c r="AJ259" t="s">
        <v>1925</v>
      </c>
    </row>
    <row r="260" spans="1:38">
      <c r="A260">
        <v>4046</v>
      </c>
      <c r="B260" t="s">
        <v>201</v>
      </c>
      <c r="C260" t="s">
        <v>748</v>
      </c>
      <c r="D260" t="s">
        <v>1130</v>
      </c>
      <c r="E260" t="s">
        <v>166</v>
      </c>
      <c r="F260" t="s">
        <v>1926</v>
      </c>
      <c r="G260" t="s">
        <v>1918</v>
      </c>
      <c r="H260" t="s">
        <v>1183</v>
      </c>
      <c r="I260" t="s">
        <v>1132</v>
      </c>
      <c r="K260" t="s">
        <v>1927</v>
      </c>
      <c r="L260" t="s">
        <v>444</v>
      </c>
      <c r="M260" t="s">
        <v>5</v>
      </c>
      <c r="P260">
        <v>43.776527528058097</v>
      </c>
      <c r="Q260">
        <v>-85.503626107379105</v>
      </c>
      <c r="R260" t="s">
        <v>9122</v>
      </c>
      <c r="U260" t="s">
        <v>1134</v>
      </c>
      <c r="V260" t="s">
        <v>1135</v>
      </c>
      <c r="W260" t="s">
        <v>1136</v>
      </c>
      <c r="X260" t="s">
        <v>1137</v>
      </c>
      <c r="Y260" t="s">
        <v>1138</v>
      </c>
      <c r="Z260" t="s">
        <v>174</v>
      </c>
      <c r="AA260">
        <v>45289</v>
      </c>
      <c r="AB260" t="s">
        <v>1928</v>
      </c>
      <c r="AC260" t="s">
        <v>1923</v>
      </c>
      <c r="AD260">
        <v>27</v>
      </c>
      <c r="AE260" t="s">
        <v>1929</v>
      </c>
      <c r="AJ260" t="s">
        <v>1930</v>
      </c>
    </row>
    <row r="261" spans="1:38">
      <c r="A261">
        <v>4047</v>
      </c>
      <c r="B261" t="s">
        <v>398</v>
      </c>
      <c r="C261" t="s">
        <v>748</v>
      </c>
      <c r="D261" t="s">
        <v>1931</v>
      </c>
      <c r="E261" t="s">
        <v>178</v>
      </c>
      <c r="F261" t="s">
        <v>1932</v>
      </c>
      <c r="G261" t="s">
        <v>1619</v>
      </c>
      <c r="H261" t="s">
        <v>1568</v>
      </c>
      <c r="I261" t="s">
        <v>1925</v>
      </c>
      <c r="J261" t="s">
        <v>1933</v>
      </c>
      <c r="K261" t="s">
        <v>1934</v>
      </c>
      <c r="L261" t="s">
        <v>949</v>
      </c>
      <c r="M261" t="s">
        <v>5</v>
      </c>
      <c r="N261">
        <v>43128</v>
      </c>
      <c r="P261">
        <v>39.630107135506499</v>
      </c>
      <c r="Q261">
        <v>-83.565148093683803</v>
      </c>
      <c r="R261" t="s">
        <v>9123</v>
      </c>
      <c r="S261">
        <v>40</v>
      </c>
      <c r="T261" t="s">
        <v>848</v>
      </c>
      <c r="U261" t="s">
        <v>1935</v>
      </c>
      <c r="V261" t="s">
        <v>1925</v>
      </c>
      <c r="W261" t="s">
        <v>1936</v>
      </c>
      <c r="X261" t="s">
        <v>1233</v>
      </c>
      <c r="Y261" t="s">
        <v>1937</v>
      </c>
      <c r="Z261" t="s">
        <v>174</v>
      </c>
      <c r="AA261">
        <v>45088</v>
      </c>
      <c r="AB261" t="s">
        <v>1938</v>
      </c>
      <c r="AC261" t="s">
        <v>1939</v>
      </c>
      <c r="AD261">
        <v>20</v>
      </c>
      <c r="AE261" t="s">
        <v>1940</v>
      </c>
      <c r="AJ261" t="s">
        <v>1925</v>
      </c>
    </row>
    <row r="262" spans="1:38">
      <c r="A262">
        <v>4048</v>
      </c>
      <c r="B262" t="s">
        <v>398</v>
      </c>
      <c r="C262" t="s">
        <v>748</v>
      </c>
      <c r="D262" t="s">
        <v>1941</v>
      </c>
      <c r="E262" t="s">
        <v>166</v>
      </c>
      <c r="F262" t="s">
        <v>1942</v>
      </c>
      <c r="G262" t="s">
        <v>1567</v>
      </c>
      <c r="H262" t="s">
        <v>1568</v>
      </c>
      <c r="I262" t="s">
        <v>1943</v>
      </c>
      <c r="J262" t="s">
        <v>1944</v>
      </c>
      <c r="K262" t="s">
        <v>1945</v>
      </c>
      <c r="L262" t="s">
        <v>736</v>
      </c>
      <c r="M262" t="s">
        <v>5</v>
      </c>
      <c r="N262">
        <v>36108</v>
      </c>
      <c r="O262" t="s">
        <v>1946</v>
      </c>
      <c r="P262">
        <v>30.899509999999999</v>
      </c>
      <c r="Q262">
        <v>-86.967010000000002</v>
      </c>
      <c r="R262" t="s">
        <v>9086</v>
      </c>
      <c r="S262">
        <v>18</v>
      </c>
      <c r="T262" t="s">
        <v>848</v>
      </c>
      <c r="U262" t="s">
        <v>1947</v>
      </c>
      <c r="V262" t="s">
        <v>1948</v>
      </c>
      <c r="W262" t="s">
        <v>1949</v>
      </c>
      <c r="X262" t="s">
        <v>1950</v>
      </c>
      <c r="Y262" t="s">
        <v>1051</v>
      </c>
      <c r="Z262" t="s">
        <v>174</v>
      </c>
      <c r="AA262">
        <v>45290</v>
      </c>
      <c r="AB262" t="s">
        <v>1951</v>
      </c>
      <c r="AC262" t="s">
        <v>1952</v>
      </c>
      <c r="AD262">
        <v>25</v>
      </c>
      <c r="AE262" t="s">
        <v>1953</v>
      </c>
      <c r="AJ262" t="s">
        <v>1930</v>
      </c>
    </row>
    <row r="263" spans="1:38">
      <c r="A263">
        <v>4049</v>
      </c>
      <c r="B263" t="s">
        <v>201</v>
      </c>
      <c r="C263" t="s">
        <v>748</v>
      </c>
      <c r="D263" t="s">
        <v>1954</v>
      </c>
      <c r="E263" t="s">
        <v>166</v>
      </c>
      <c r="F263" t="s">
        <v>1955</v>
      </c>
      <c r="G263" t="s">
        <v>1567</v>
      </c>
      <c r="H263" t="s">
        <v>1568</v>
      </c>
      <c r="I263" t="s">
        <v>1930</v>
      </c>
      <c r="J263" t="s">
        <v>1956</v>
      </c>
      <c r="L263" t="s">
        <v>870</v>
      </c>
      <c r="M263" t="s">
        <v>5</v>
      </c>
      <c r="P263">
        <v>32.170062625405599</v>
      </c>
      <c r="Q263">
        <v>-81.455761492072099</v>
      </c>
      <c r="R263" t="s">
        <v>9086</v>
      </c>
      <c r="S263">
        <v>30</v>
      </c>
      <c r="T263" t="s">
        <v>848</v>
      </c>
      <c r="U263" t="s">
        <v>1957</v>
      </c>
      <c r="V263" t="s">
        <v>1948</v>
      </c>
      <c r="W263" t="s">
        <v>1958</v>
      </c>
      <c r="X263" t="s">
        <v>1959</v>
      </c>
      <c r="Y263" t="s">
        <v>1960</v>
      </c>
      <c r="Z263" t="s">
        <v>174</v>
      </c>
      <c r="AA263">
        <v>45088</v>
      </c>
      <c r="AB263" t="s">
        <v>1961</v>
      </c>
      <c r="AC263" t="s">
        <v>1962</v>
      </c>
      <c r="AD263">
        <v>20</v>
      </c>
      <c r="AE263" t="s">
        <v>1963</v>
      </c>
      <c r="AJ263" t="s">
        <v>1930</v>
      </c>
    </row>
    <row r="264" spans="1:38">
      <c r="A264">
        <v>4050</v>
      </c>
      <c r="B264" t="s">
        <v>201</v>
      </c>
      <c r="C264" t="s">
        <v>748</v>
      </c>
      <c r="D264" t="s">
        <v>1964</v>
      </c>
      <c r="E264" t="s">
        <v>166</v>
      </c>
      <c r="F264" t="s">
        <v>1965</v>
      </c>
      <c r="G264" t="s">
        <v>1619</v>
      </c>
      <c r="H264" t="s">
        <v>1568</v>
      </c>
      <c r="I264" t="s">
        <v>1966</v>
      </c>
      <c r="J264" t="s">
        <v>1967</v>
      </c>
      <c r="L264" t="s">
        <v>870</v>
      </c>
      <c r="M264" t="s">
        <v>5</v>
      </c>
      <c r="P264">
        <v>34.2664660058321</v>
      </c>
      <c r="Q264">
        <v>-84.8155940253084</v>
      </c>
      <c r="R264" t="s">
        <v>9124</v>
      </c>
      <c r="S264">
        <v>35</v>
      </c>
      <c r="T264" t="s">
        <v>848</v>
      </c>
      <c r="U264" t="s">
        <v>1968</v>
      </c>
      <c r="V264" t="s">
        <v>1948</v>
      </c>
      <c r="W264" t="s">
        <v>1969</v>
      </c>
      <c r="X264" t="s">
        <v>1959</v>
      </c>
      <c r="Y264" t="s">
        <v>1051</v>
      </c>
      <c r="Z264" t="s">
        <v>174</v>
      </c>
      <c r="AA264">
        <v>45088</v>
      </c>
      <c r="AB264" t="s">
        <v>1970</v>
      </c>
      <c r="AC264" t="s">
        <v>1971</v>
      </c>
      <c r="AD264">
        <v>27</v>
      </c>
      <c r="AE264" t="s">
        <v>1972</v>
      </c>
      <c r="AJ264" t="s">
        <v>1930</v>
      </c>
    </row>
    <row r="265" spans="1:38">
      <c r="A265">
        <v>4051</v>
      </c>
      <c r="B265" t="s">
        <v>176</v>
      </c>
      <c r="C265" t="s">
        <v>748</v>
      </c>
      <c r="D265" t="s">
        <v>1973</v>
      </c>
      <c r="E265" t="s">
        <v>166</v>
      </c>
      <c r="F265" t="s">
        <v>1974</v>
      </c>
      <c r="G265" t="s">
        <v>1567</v>
      </c>
      <c r="H265" t="s">
        <v>1568</v>
      </c>
      <c r="I265" t="s">
        <v>1975</v>
      </c>
      <c r="J265" t="s">
        <v>1976</v>
      </c>
      <c r="K265" t="s">
        <v>1977</v>
      </c>
      <c r="L265" t="s">
        <v>829</v>
      </c>
      <c r="M265" t="s">
        <v>5</v>
      </c>
      <c r="N265">
        <v>13760</v>
      </c>
      <c r="O265" t="s">
        <v>1978</v>
      </c>
      <c r="P265">
        <v>42.104971638309401</v>
      </c>
      <c r="Q265">
        <v>-76.044493930507997</v>
      </c>
      <c r="R265">
        <v>100</v>
      </c>
      <c r="S265">
        <v>1</v>
      </c>
      <c r="T265" t="s">
        <v>848</v>
      </c>
      <c r="U265" t="s">
        <v>1979</v>
      </c>
      <c r="V265" t="s">
        <v>1980</v>
      </c>
      <c r="W265" t="s">
        <v>1199</v>
      </c>
      <c r="X265" t="s">
        <v>616</v>
      </c>
      <c r="Y265" t="s">
        <v>251</v>
      </c>
      <c r="Z265" t="s">
        <v>174</v>
      </c>
      <c r="AA265">
        <v>45088</v>
      </c>
      <c r="AB265" t="s">
        <v>1981</v>
      </c>
      <c r="AC265" t="s">
        <v>1982</v>
      </c>
      <c r="AD265">
        <v>29</v>
      </c>
      <c r="AE265" t="s">
        <v>1983</v>
      </c>
      <c r="AJ265" t="s">
        <v>1984</v>
      </c>
    </row>
    <row r="266" spans="1:38">
      <c r="A266">
        <v>4052</v>
      </c>
      <c r="B266" t="s">
        <v>398</v>
      </c>
      <c r="C266" t="s">
        <v>748</v>
      </c>
      <c r="D266" t="s">
        <v>1973</v>
      </c>
      <c r="E266" t="s">
        <v>166</v>
      </c>
      <c r="F266" t="s">
        <v>1985</v>
      </c>
      <c r="G266" t="s">
        <v>1567</v>
      </c>
      <c r="H266" t="s">
        <v>1568</v>
      </c>
      <c r="I266" t="s">
        <v>1975</v>
      </c>
      <c r="J266" t="s">
        <v>1976</v>
      </c>
      <c r="K266" t="s">
        <v>1977</v>
      </c>
      <c r="L266" t="s">
        <v>829</v>
      </c>
      <c r="M266" t="s">
        <v>5</v>
      </c>
      <c r="N266">
        <v>13760</v>
      </c>
      <c r="O266" t="s">
        <v>1978</v>
      </c>
      <c r="P266">
        <v>42.104971638309401</v>
      </c>
      <c r="Q266">
        <v>-76.044493930507997</v>
      </c>
      <c r="R266" t="s">
        <v>9125</v>
      </c>
      <c r="S266">
        <v>29</v>
      </c>
      <c r="T266" t="s">
        <v>848</v>
      </c>
      <c r="U266" t="s">
        <v>1979</v>
      </c>
      <c r="V266" t="s">
        <v>1980</v>
      </c>
      <c r="W266" t="s">
        <v>1199</v>
      </c>
      <c r="X266" t="s">
        <v>616</v>
      </c>
      <c r="Y266" t="s">
        <v>251</v>
      </c>
      <c r="Z266" t="s">
        <v>174</v>
      </c>
      <c r="AA266">
        <v>45088</v>
      </c>
      <c r="AB266" t="s">
        <v>1986</v>
      </c>
      <c r="AC266" t="s">
        <v>1982</v>
      </c>
      <c r="AD266">
        <v>29</v>
      </c>
      <c r="AE266" t="s">
        <v>1987</v>
      </c>
      <c r="AJ266" t="s">
        <v>1984</v>
      </c>
    </row>
    <row r="267" spans="1:38">
      <c r="A267">
        <v>4053</v>
      </c>
      <c r="B267" t="s">
        <v>201</v>
      </c>
      <c r="C267" t="s">
        <v>748</v>
      </c>
      <c r="D267" t="s">
        <v>1973</v>
      </c>
      <c r="E267" t="s">
        <v>166</v>
      </c>
      <c r="F267" t="s">
        <v>1985</v>
      </c>
      <c r="G267" t="s">
        <v>1567</v>
      </c>
      <c r="H267" t="s">
        <v>1568</v>
      </c>
      <c r="I267" t="s">
        <v>1975</v>
      </c>
      <c r="J267" t="s">
        <v>1976</v>
      </c>
      <c r="K267" t="s">
        <v>1977</v>
      </c>
      <c r="L267" t="s">
        <v>829</v>
      </c>
      <c r="M267" t="s">
        <v>5</v>
      </c>
      <c r="N267">
        <v>13760</v>
      </c>
      <c r="O267" t="s">
        <v>1978</v>
      </c>
      <c r="P267">
        <v>42.104971638309401</v>
      </c>
      <c r="Q267">
        <v>-76.044493930507997</v>
      </c>
      <c r="R267" t="s">
        <v>9126</v>
      </c>
      <c r="S267">
        <v>8</v>
      </c>
      <c r="T267" t="s">
        <v>848</v>
      </c>
      <c r="U267" t="s">
        <v>1979</v>
      </c>
      <c r="V267" t="s">
        <v>1980</v>
      </c>
      <c r="W267" t="s">
        <v>1199</v>
      </c>
      <c r="X267" t="s">
        <v>616</v>
      </c>
      <c r="Y267" t="s">
        <v>251</v>
      </c>
      <c r="Z267" t="s">
        <v>174</v>
      </c>
      <c r="AA267">
        <v>45088</v>
      </c>
      <c r="AB267" t="s">
        <v>1988</v>
      </c>
      <c r="AC267" t="s">
        <v>1982</v>
      </c>
      <c r="AD267">
        <v>29</v>
      </c>
      <c r="AE267" t="s">
        <v>1987</v>
      </c>
      <c r="AJ267" t="s">
        <v>1984</v>
      </c>
    </row>
    <row r="268" spans="1:38">
      <c r="A268">
        <v>4054</v>
      </c>
      <c r="B268" t="s">
        <v>176</v>
      </c>
      <c r="C268" t="s">
        <v>748</v>
      </c>
      <c r="D268" t="s">
        <v>6752</v>
      </c>
      <c r="E268" t="s">
        <v>178</v>
      </c>
      <c r="F268" t="s">
        <v>6752</v>
      </c>
      <c r="G268" t="s">
        <v>2245</v>
      </c>
      <c r="H268" t="s">
        <v>8373</v>
      </c>
      <c r="I268" t="s">
        <v>6753</v>
      </c>
      <c r="J268" t="s">
        <v>6754</v>
      </c>
      <c r="K268" t="s">
        <v>6755</v>
      </c>
      <c r="L268" t="s">
        <v>805</v>
      </c>
      <c r="M268" t="s">
        <v>5</v>
      </c>
      <c r="N268">
        <v>29405</v>
      </c>
      <c r="P268">
        <v>32.8843204905493</v>
      </c>
      <c r="Q268">
        <v>79.975138154003403</v>
      </c>
      <c r="R268">
        <v>5000</v>
      </c>
      <c r="U268" t="s">
        <v>6752</v>
      </c>
      <c r="V268" t="s">
        <v>6753</v>
      </c>
      <c r="W268" t="s">
        <v>6755</v>
      </c>
      <c r="X268" t="s">
        <v>805</v>
      </c>
      <c r="Y268" t="s">
        <v>5</v>
      </c>
      <c r="Z268" t="s">
        <v>6716</v>
      </c>
      <c r="AB268" t="s">
        <v>8141</v>
      </c>
      <c r="AC268" t="s">
        <v>6756</v>
      </c>
      <c r="AD268">
        <v>18</v>
      </c>
      <c r="AE268" t="s">
        <v>8142</v>
      </c>
      <c r="AL268" t="s">
        <v>6757</v>
      </c>
    </row>
    <row r="269" spans="1:38">
      <c r="A269">
        <v>4055</v>
      </c>
      <c r="B269" t="s">
        <v>163</v>
      </c>
      <c r="C269" t="s">
        <v>748</v>
      </c>
      <c r="D269" t="s">
        <v>1989</v>
      </c>
      <c r="E269" t="s">
        <v>166</v>
      </c>
      <c r="F269" t="s">
        <v>1989</v>
      </c>
      <c r="G269" t="s">
        <v>1619</v>
      </c>
      <c r="H269" t="s">
        <v>1990</v>
      </c>
      <c r="I269" t="s">
        <v>1991</v>
      </c>
      <c r="J269" t="s">
        <v>1992</v>
      </c>
      <c r="K269" t="s">
        <v>1993</v>
      </c>
      <c r="L269" t="s">
        <v>1994</v>
      </c>
      <c r="M269" t="s">
        <v>5</v>
      </c>
      <c r="N269">
        <v>20705</v>
      </c>
      <c r="O269" t="s">
        <v>1995</v>
      </c>
      <c r="P269">
        <v>39.062138041641802</v>
      </c>
      <c r="Q269">
        <v>-76.887316600000005</v>
      </c>
      <c r="R269">
        <v>70</v>
      </c>
      <c r="S269">
        <v>1</v>
      </c>
      <c r="T269" t="s">
        <v>1996</v>
      </c>
      <c r="U269" t="s">
        <v>1989</v>
      </c>
      <c r="V269" t="s">
        <v>1991</v>
      </c>
      <c r="W269" t="s">
        <v>1997</v>
      </c>
      <c r="X269" t="s">
        <v>1994</v>
      </c>
      <c r="Y269" t="s">
        <v>5</v>
      </c>
      <c r="Z269" t="s">
        <v>174</v>
      </c>
      <c r="AA269">
        <v>45088</v>
      </c>
      <c r="AB269" t="s">
        <v>1998</v>
      </c>
      <c r="AC269" t="s">
        <v>1999</v>
      </c>
      <c r="AD269">
        <v>24</v>
      </c>
      <c r="AE269" t="s">
        <v>8388</v>
      </c>
      <c r="AF269" t="s">
        <v>2000</v>
      </c>
      <c r="AH269" t="s">
        <v>2001</v>
      </c>
      <c r="AJ269" t="s">
        <v>2002</v>
      </c>
      <c r="AK269" t="s">
        <v>2003</v>
      </c>
    </row>
    <row r="270" spans="1:38">
      <c r="A270">
        <v>4056</v>
      </c>
      <c r="B270" t="s">
        <v>163</v>
      </c>
      <c r="C270" t="s">
        <v>748</v>
      </c>
      <c r="D270" t="s">
        <v>2004</v>
      </c>
      <c r="E270" t="s">
        <v>166</v>
      </c>
      <c r="F270" t="s">
        <v>2004</v>
      </c>
      <c r="G270" t="s">
        <v>1619</v>
      </c>
      <c r="H270" t="s">
        <v>904</v>
      </c>
      <c r="I270" t="s">
        <v>2005</v>
      </c>
      <c r="J270" t="s">
        <v>2006</v>
      </c>
      <c r="K270" t="s">
        <v>846</v>
      </c>
      <c r="L270" t="s">
        <v>172</v>
      </c>
      <c r="M270" t="s">
        <v>5</v>
      </c>
      <c r="N270">
        <v>94538</v>
      </c>
      <c r="O270" t="s">
        <v>2007</v>
      </c>
      <c r="P270">
        <v>37.473522257191703</v>
      </c>
      <c r="Q270">
        <v>-121.93735917195499</v>
      </c>
      <c r="R270">
        <v>18</v>
      </c>
      <c r="U270" t="s">
        <v>2004</v>
      </c>
      <c r="V270" t="s">
        <v>2005</v>
      </c>
      <c r="W270" t="s">
        <v>846</v>
      </c>
      <c r="X270" t="s">
        <v>172</v>
      </c>
      <c r="Y270" t="s">
        <v>5</v>
      </c>
      <c r="Z270" t="s">
        <v>174</v>
      </c>
      <c r="AA270">
        <v>44890</v>
      </c>
      <c r="AB270" t="s">
        <v>2008</v>
      </c>
      <c r="AC270" t="s">
        <v>2009</v>
      </c>
      <c r="AD270">
        <v>29</v>
      </c>
      <c r="AE270" t="s">
        <v>2010</v>
      </c>
      <c r="AJ270" t="s">
        <v>2005</v>
      </c>
    </row>
    <row r="271" spans="1:38">
      <c r="A271">
        <v>4057</v>
      </c>
      <c r="B271" t="s">
        <v>201</v>
      </c>
      <c r="C271" t="s">
        <v>748</v>
      </c>
      <c r="D271" t="s">
        <v>2011</v>
      </c>
      <c r="E271" t="s">
        <v>166</v>
      </c>
      <c r="F271" t="s">
        <v>2012</v>
      </c>
      <c r="G271" t="s">
        <v>1567</v>
      </c>
      <c r="H271" t="s">
        <v>1568</v>
      </c>
      <c r="I271" t="s">
        <v>2013</v>
      </c>
      <c r="J271" t="s">
        <v>2014</v>
      </c>
      <c r="K271" t="s">
        <v>2012</v>
      </c>
      <c r="L271" t="s">
        <v>190</v>
      </c>
      <c r="M271" t="s">
        <v>5</v>
      </c>
      <c r="N271">
        <v>27284</v>
      </c>
      <c r="P271">
        <v>36.137044680000002</v>
      </c>
      <c r="Q271">
        <v>-80.092901810000001</v>
      </c>
      <c r="R271" t="s">
        <v>9081</v>
      </c>
      <c r="S271">
        <v>2</v>
      </c>
      <c r="T271" t="s">
        <v>848</v>
      </c>
      <c r="U271" t="s">
        <v>2011</v>
      </c>
      <c r="V271" t="s">
        <v>2015</v>
      </c>
      <c r="W271" t="s">
        <v>2016</v>
      </c>
      <c r="X271" t="s">
        <v>863</v>
      </c>
      <c r="Y271" t="s">
        <v>5</v>
      </c>
      <c r="Z271" t="s">
        <v>174</v>
      </c>
      <c r="AA271">
        <v>45292</v>
      </c>
      <c r="AB271" t="s">
        <v>2017</v>
      </c>
      <c r="AC271" t="s">
        <v>2018</v>
      </c>
      <c r="AD271">
        <v>30</v>
      </c>
      <c r="AE271" t="s">
        <v>2019</v>
      </c>
    </row>
    <row r="272" spans="1:38">
      <c r="A272">
        <v>4058</v>
      </c>
      <c r="B272" t="s">
        <v>201</v>
      </c>
      <c r="C272" t="s">
        <v>748</v>
      </c>
      <c r="D272" t="s">
        <v>2020</v>
      </c>
      <c r="E272" t="s">
        <v>178</v>
      </c>
      <c r="F272" t="s">
        <v>2020</v>
      </c>
      <c r="G272" t="s">
        <v>1567</v>
      </c>
      <c r="H272" t="s">
        <v>904</v>
      </c>
      <c r="I272" t="s">
        <v>2021</v>
      </c>
      <c r="J272" t="s">
        <v>2022</v>
      </c>
      <c r="K272" t="s">
        <v>2023</v>
      </c>
      <c r="L272" t="s">
        <v>1089</v>
      </c>
      <c r="M272" t="s">
        <v>5</v>
      </c>
      <c r="N272">
        <v>85326</v>
      </c>
      <c r="O272" t="s">
        <v>2024</v>
      </c>
      <c r="P272">
        <v>33.375249605238899</v>
      </c>
      <c r="Q272">
        <v>-112.62219117672799</v>
      </c>
      <c r="R272" t="s">
        <v>9127</v>
      </c>
      <c r="S272">
        <v>12</v>
      </c>
      <c r="T272" t="s">
        <v>848</v>
      </c>
      <c r="U272" t="s">
        <v>2020</v>
      </c>
      <c r="V272" t="s">
        <v>2021</v>
      </c>
      <c r="W272" t="s">
        <v>2025</v>
      </c>
      <c r="X272" t="s">
        <v>113</v>
      </c>
      <c r="Y272" t="s">
        <v>5</v>
      </c>
      <c r="Z272" t="s">
        <v>174</v>
      </c>
      <c r="AA272">
        <v>44780</v>
      </c>
      <c r="AB272" t="s">
        <v>2026</v>
      </c>
      <c r="AC272" t="s">
        <v>2027</v>
      </c>
      <c r="AD272">
        <v>27</v>
      </c>
      <c r="AE272" t="s">
        <v>2028</v>
      </c>
      <c r="AJ272" t="s">
        <v>2029</v>
      </c>
    </row>
    <row r="273" spans="1:38">
      <c r="A273">
        <v>4059</v>
      </c>
      <c r="B273" t="s">
        <v>201</v>
      </c>
      <c r="C273" t="s">
        <v>748</v>
      </c>
      <c r="D273" t="s">
        <v>2030</v>
      </c>
      <c r="E273" t="s">
        <v>166</v>
      </c>
      <c r="F273" t="s">
        <v>2031</v>
      </c>
      <c r="G273" t="s">
        <v>1619</v>
      </c>
      <c r="H273" t="s">
        <v>1183</v>
      </c>
      <c r="I273" t="s">
        <v>2032</v>
      </c>
      <c r="J273" t="s">
        <v>2033</v>
      </c>
      <c r="K273" t="s">
        <v>2034</v>
      </c>
      <c r="L273" t="s">
        <v>1089</v>
      </c>
      <c r="M273" t="s">
        <v>5</v>
      </c>
      <c r="N273">
        <v>85142</v>
      </c>
      <c r="O273" t="s">
        <v>2035</v>
      </c>
      <c r="P273">
        <v>33.25</v>
      </c>
      <c r="Q273">
        <v>-111.63</v>
      </c>
      <c r="R273" t="s">
        <v>9114</v>
      </c>
      <c r="S273">
        <v>16</v>
      </c>
      <c r="T273" t="s">
        <v>848</v>
      </c>
      <c r="U273" t="s">
        <v>1227</v>
      </c>
      <c r="V273" t="s">
        <v>2036</v>
      </c>
      <c r="W273" t="s">
        <v>1232</v>
      </c>
      <c r="X273" t="s">
        <v>1233</v>
      </c>
      <c r="Y273" t="s">
        <v>997</v>
      </c>
      <c r="Z273" t="s">
        <v>174</v>
      </c>
      <c r="AA273">
        <v>45088</v>
      </c>
      <c r="AB273" t="s">
        <v>2037</v>
      </c>
      <c r="AC273" t="s">
        <v>2038</v>
      </c>
      <c r="AD273">
        <v>29</v>
      </c>
      <c r="AE273" t="s">
        <v>2039</v>
      </c>
      <c r="AJ273" t="s">
        <v>2040</v>
      </c>
    </row>
    <row r="274" spans="1:38">
      <c r="A274">
        <v>4060</v>
      </c>
      <c r="B274" t="s">
        <v>201</v>
      </c>
      <c r="C274" t="s">
        <v>748</v>
      </c>
      <c r="D274" t="s">
        <v>2030</v>
      </c>
      <c r="E274" t="s">
        <v>166</v>
      </c>
      <c r="F274" t="s">
        <v>2041</v>
      </c>
      <c r="G274" t="s">
        <v>1874</v>
      </c>
      <c r="H274" t="s">
        <v>904</v>
      </c>
      <c r="I274" t="s">
        <v>2032</v>
      </c>
      <c r="J274" t="s">
        <v>2033</v>
      </c>
      <c r="K274" t="s">
        <v>2034</v>
      </c>
      <c r="L274" t="s">
        <v>1089</v>
      </c>
      <c r="M274" t="s">
        <v>5</v>
      </c>
      <c r="N274">
        <v>85142</v>
      </c>
      <c r="O274" t="s">
        <v>2035</v>
      </c>
      <c r="P274">
        <v>33.25</v>
      </c>
      <c r="Q274">
        <v>-111.63</v>
      </c>
      <c r="R274" t="s">
        <v>9114</v>
      </c>
      <c r="S274">
        <v>27</v>
      </c>
      <c r="T274" t="s">
        <v>848</v>
      </c>
      <c r="U274" t="s">
        <v>1227</v>
      </c>
      <c r="V274" t="s">
        <v>2036</v>
      </c>
      <c r="W274" t="s">
        <v>1232</v>
      </c>
      <c r="X274" t="s">
        <v>1233</v>
      </c>
      <c r="Y274" t="s">
        <v>997</v>
      </c>
      <c r="Z274" t="s">
        <v>174</v>
      </c>
      <c r="AA274">
        <v>45088</v>
      </c>
      <c r="AB274" t="s">
        <v>2037</v>
      </c>
      <c r="AC274" t="s">
        <v>2038</v>
      </c>
      <c r="AD274">
        <v>29</v>
      </c>
      <c r="AE274" t="s">
        <v>2042</v>
      </c>
      <c r="AJ274" t="s">
        <v>2040</v>
      </c>
    </row>
    <row r="275" spans="1:38">
      <c r="A275">
        <v>4061</v>
      </c>
      <c r="B275" t="s">
        <v>176</v>
      </c>
      <c r="C275" t="s">
        <v>748</v>
      </c>
      <c r="D275" t="s">
        <v>2043</v>
      </c>
      <c r="E275" t="s">
        <v>166</v>
      </c>
      <c r="F275" t="s">
        <v>2044</v>
      </c>
      <c r="G275" t="s">
        <v>1619</v>
      </c>
      <c r="H275" t="s">
        <v>904</v>
      </c>
      <c r="I275" t="s">
        <v>2045</v>
      </c>
      <c r="J275" t="s">
        <v>2046</v>
      </c>
      <c r="K275" t="s">
        <v>1748</v>
      </c>
      <c r="L275" t="s">
        <v>444</v>
      </c>
      <c r="M275" t="s">
        <v>5</v>
      </c>
      <c r="N275">
        <v>49423</v>
      </c>
      <c r="O275" t="s">
        <v>2047</v>
      </c>
      <c r="P275">
        <v>42.755714621959697</v>
      </c>
      <c r="Q275">
        <v>-86.069521803511506</v>
      </c>
      <c r="R275">
        <v>1495</v>
      </c>
      <c r="S275">
        <v>5</v>
      </c>
      <c r="T275" t="s">
        <v>848</v>
      </c>
      <c r="U275" t="s">
        <v>2048</v>
      </c>
      <c r="V275" t="s">
        <v>2049</v>
      </c>
      <c r="W275" t="s">
        <v>1232</v>
      </c>
      <c r="X275" t="s">
        <v>1233</v>
      </c>
      <c r="Y275" t="s">
        <v>997</v>
      </c>
      <c r="Z275" t="s">
        <v>174</v>
      </c>
      <c r="AA275">
        <v>45088</v>
      </c>
      <c r="AB275" t="s">
        <v>2050</v>
      </c>
      <c r="AC275" t="s">
        <v>2038</v>
      </c>
      <c r="AD275">
        <v>29</v>
      </c>
      <c r="AJ275" t="s">
        <v>2040</v>
      </c>
    </row>
    <row r="276" spans="1:38">
      <c r="A276">
        <v>4062</v>
      </c>
      <c r="B276" t="s">
        <v>398</v>
      </c>
      <c r="C276" t="s">
        <v>748</v>
      </c>
      <c r="D276" t="s">
        <v>2043</v>
      </c>
      <c r="E276" t="s">
        <v>166</v>
      </c>
      <c r="F276" t="s">
        <v>2044</v>
      </c>
      <c r="G276" t="s">
        <v>1619</v>
      </c>
      <c r="H276" t="s">
        <v>904</v>
      </c>
      <c r="I276" t="s">
        <v>2045</v>
      </c>
      <c r="J276" t="s">
        <v>2046</v>
      </c>
      <c r="K276" t="s">
        <v>1748</v>
      </c>
      <c r="L276" t="s">
        <v>444</v>
      </c>
      <c r="M276" t="s">
        <v>5</v>
      </c>
      <c r="N276">
        <v>49423</v>
      </c>
      <c r="O276" t="s">
        <v>2047</v>
      </c>
      <c r="P276">
        <v>42.755714621959697</v>
      </c>
      <c r="Q276">
        <v>-86.069521803511506</v>
      </c>
      <c r="R276" t="s">
        <v>9128</v>
      </c>
      <c r="S276">
        <v>20</v>
      </c>
      <c r="T276" t="s">
        <v>848</v>
      </c>
      <c r="U276" t="s">
        <v>2048</v>
      </c>
      <c r="V276" t="s">
        <v>2049</v>
      </c>
      <c r="W276" t="s">
        <v>1232</v>
      </c>
      <c r="X276" t="s">
        <v>1233</v>
      </c>
      <c r="Y276" t="s">
        <v>997</v>
      </c>
      <c r="Z276" t="s">
        <v>174</v>
      </c>
      <c r="AA276">
        <v>45088</v>
      </c>
      <c r="AB276" t="s">
        <v>2051</v>
      </c>
      <c r="AC276" t="s">
        <v>2038</v>
      </c>
      <c r="AD276">
        <v>29</v>
      </c>
      <c r="AE276" t="s">
        <v>2052</v>
      </c>
      <c r="AJ276" t="s">
        <v>2040</v>
      </c>
    </row>
    <row r="277" spans="1:38">
      <c r="A277">
        <v>4063</v>
      </c>
      <c r="B277" t="s">
        <v>163</v>
      </c>
      <c r="C277" t="s">
        <v>748</v>
      </c>
      <c r="D277" t="s">
        <v>2053</v>
      </c>
      <c r="E277" t="s">
        <v>178</v>
      </c>
      <c r="F277" t="s">
        <v>2053</v>
      </c>
      <c r="G277" t="s">
        <v>2054</v>
      </c>
      <c r="H277" t="s">
        <v>1568</v>
      </c>
      <c r="I277" t="s">
        <v>2055</v>
      </c>
      <c r="J277" t="s">
        <v>2056</v>
      </c>
      <c r="K277" t="s">
        <v>2057</v>
      </c>
      <c r="L277" t="s">
        <v>172</v>
      </c>
      <c r="M277" t="s">
        <v>5</v>
      </c>
      <c r="N277">
        <v>95827</v>
      </c>
      <c r="O277" t="s">
        <v>2058</v>
      </c>
      <c r="P277">
        <v>38.571685427540302</v>
      </c>
      <c r="Q277">
        <v>-121.330717907926</v>
      </c>
      <c r="R277">
        <v>26</v>
      </c>
      <c r="U277" t="s">
        <v>2059</v>
      </c>
      <c r="V277" t="s">
        <v>2055</v>
      </c>
      <c r="W277" t="s">
        <v>2057</v>
      </c>
      <c r="X277" t="s">
        <v>172</v>
      </c>
      <c r="Y277" t="s">
        <v>5</v>
      </c>
      <c r="Z277" t="s">
        <v>174</v>
      </c>
      <c r="AA277">
        <v>44801</v>
      </c>
      <c r="AB277" t="s">
        <v>2060</v>
      </c>
      <c r="AC277" t="s">
        <v>2061</v>
      </c>
      <c r="AD277">
        <v>22</v>
      </c>
      <c r="AE277" t="s">
        <v>2062</v>
      </c>
      <c r="AJ277" t="s">
        <v>2063</v>
      </c>
    </row>
    <row r="278" spans="1:38">
      <c r="A278">
        <v>4064</v>
      </c>
      <c r="B278" t="s">
        <v>163</v>
      </c>
      <c r="C278" t="s">
        <v>748</v>
      </c>
      <c r="D278" t="s">
        <v>6612</v>
      </c>
      <c r="E278" t="s">
        <v>178</v>
      </c>
      <c r="F278" t="s">
        <v>6612</v>
      </c>
      <c r="G278" t="s">
        <v>352</v>
      </c>
      <c r="H278" t="s">
        <v>8375</v>
      </c>
      <c r="I278" t="s">
        <v>6613</v>
      </c>
      <c r="J278" t="s">
        <v>6614</v>
      </c>
      <c r="K278" t="s">
        <v>813</v>
      </c>
      <c r="L278" t="s">
        <v>172</v>
      </c>
      <c r="M278" t="s">
        <v>5</v>
      </c>
      <c r="N278">
        <v>91016</v>
      </c>
      <c r="P278">
        <v>34.1404</v>
      </c>
      <c r="Q278">
        <v>-117.99209999999999</v>
      </c>
      <c r="R278">
        <v>10</v>
      </c>
      <c r="U278" t="s">
        <v>6612</v>
      </c>
      <c r="V278" t="s">
        <v>6613</v>
      </c>
      <c r="W278" t="s">
        <v>813</v>
      </c>
      <c r="X278" t="s">
        <v>172</v>
      </c>
      <c r="Y278" t="s">
        <v>5</v>
      </c>
      <c r="Z278" t="s">
        <v>6716</v>
      </c>
      <c r="AB278" t="s">
        <v>6613</v>
      </c>
      <c r="AC278" t="s">
        <v>8374</v>
      </c>
      <c r="AD278">
        <v>28</v>
      </c>
    </row>
    <row r="279" spans="1:38">
      <c r="A279">
        <v>4065</v>
      </c>
      <c r="B279" t="s">
        <v>398</v>
      </c>
      <c r="C279" t="s">
        <v>748</v>
      </c>
      <c r="D279" t="s">
        <v>2064</v>
      </c>
      <c r="E279" t="s">
        <v>166</v>
      </c>
      <c r="F279" t="s">
        <v>2065</v>
      </c>
      <c r="G279" t="s">
        <v>1567</v>
      </c>
      <c r="H279" t="s">
        <v>1183</v>
      </c>
      <c r="I279" t="s">
        <v>2066</v>
      </c>
      <c r="J279" t="s">
        <v>2067</v>
      </c>
      <c r="K279" t="s">
        <v>2068</v>
      </c>
      <c r="L279" t="s">
        <v>151</v>
      </c>
      <c r="M279" t="s">
        <v>6</v>
      </c>
      <c r="N279" t="s">
        <v>2069</v>
      </c>
      <c r="O279" t="s">
        <v>2070</v>
      </c>
      <c r="P279">
        <v>45.681473588788101</v>
      </c>
      <c r="Q279">
        <v>-74.081395718152905</v>
      </c>
      <c r="R279" t="s">
        <v>9129</v>
      </c>
      <c r="S279">
        <v>5</v>
      </c>
      <c r="T279" t="s">
        <v>1690</v>
      </c>
      <c r="U279" t="s">
        <v>2064</v>
      </c>
      <c r="V279" t="s">
        <v>2066</v>
      </c>
      <c r="W279" t="s">
        <v>485</v>
      </c>
      <c r="X279" t="s">
        <v>151</v>
      </c>
      <c r="Y279" t="s">
        <v>6</v>
      </c>
      <c r="Z279" t="s">
        <v>174</v>
      </c>
      <c r="AA279">
        <v>45096</v>
      </c>
      <c r="AB279" t="s">
        <v>2071</v>
      </c>
      <c r="AC279" t="s">
        <v>2072</v>
      </c>
      <c r="AD279">
        <v>29</v>
      </c>
      <c r="AE279" t="s">
        <v>2073</v>
      </c>
      <c r="AJ279" t="s">
        <v>2066</v>
      </c>
    </row>
    <row r="280" spans="1:38">
      <c r="A280">
        <v>4066</v>
      </c>
      <c r="B280" t="s">
        <v>176</v>
      </c>
      <c r="C280" t="s">
        <v>748</v>
      </c>
      <c r="D280" t="s">
        <v>2074</v>
      </c>
      <c r="E280" t="s">
        <v>178</v>
      </c>
      <c r="F280" t="s">
        <v>2075</v>
      </c>
      <c r="G280" t="s">
        <v>1874</v>
      </c>
      <c r="H280" t="s">
        <v>1183</v>
      </c>
      <c r="I280" t="s">
        <v>2076</v>
      </c>
      <c r="J280" t="s">
        <v>2077</v>
      </c>
      <c r="K280" t="s">
        <v>1038</v>
      </c>
      <c r="L280" t="s">
        <v>1035</v>
      </c>
      <c r="M280" t="s">
        <v>6</v>
      </c>
      <c r="N280" t="s">
        <v>2078</v>
      </c>
      <c r="O280" t="s">
        <v>2079</v>
      </c>
      <c r="P280">
        <v>51.0648140682421</v>
      </c>
      <c r="Q280">
        <v>-113.98953545798101</v>
      </c>
      <c r="R280">
        <v>70</v>
      </c>
      <c r="U280" t="s">
        <v>2080</v>
      </c>
      <c r="V280" t="s">
        <v>2076</v>
      </c>
      <c r="W280" t="s">
        <v>1004</v>
      </c>
      <c r="X280" t="s">
        <v>184</v>
      </c>
      <c r="Y280" t="s">
        <v>5</v>
      </c>
      <c r="Z280" t="s">
        <v>174</v>
      </c>
      <c r="AA280">
        <v>44801</v>
      </c>
      <c r="AB280" t="s">
        <v>2081</v>
      </c>
      <c r="AC280" t="s">
        <v>2082</v>
      </c>
      <c r="AD280">
        <v>22</v>
      </c>
      <c r="AJ280" t="s">
        <v>2076</v>
      </c>
    </row>
    <row r="281" spans="1:38">
      <c r="A281">
        <v>4067</v>
      </c>
      <c r="B281" t="s">
        <v>176</v>
      </c>
      <c r="C281" t="s">
        <v>748</v>
      </c>
      <c r="D281" t="s">
        <v>2074</v>
      </c>
      <c r="E281" t="s">
        <v>178</v>
      </c>
      <c r="F281" t="s">
        <v>2074</v>
      </c>
      <c r="G281" t="s">
        <v>1874</v>
      </c>
      <c r="H281" t="s">
        <v>1183</v>
      </c>
      <c r="I281" t="s">
        <v>2076</v>
      </c>
      <c r="J281" t="s">
        <v>2083</v>
      </c>
      <c r="K281" t="s">
        <v>1004</v>
      </c>
      <c r="L281" t="s">
        <v>184</v>
      </c>
      <c r="M281" t="s">
        <v>5</v>
      </c>
      <c r="N281">
        <v>89074</v>
      </c>
      <c r="O281" t="s">
        <v>2084</v>
      </c>
      <c r="P281">
        <v>36.034691600122102</v>
      </c>
      <c r="Q281">
        <v>-115.043187889192</v>
      </c>
      <c r="R281">
        <v>31</v>
      </c>
      <c r="U281" t="s">
        <v>2080</v>
      </c>
      <c r="V281" t="s">
        <v>2076</v>
      </c>
      <c r="W281" t="s">
        <v>1004</v>
      </c>
      <c r="X281" t="s">
        <v>184</v>
      </c>
      <c r="Y281" t="s">
        <v>5</v>
      </c>
      <c r="Z281" t="s">
        <v>174</v>
      </c>
      <c r="AA281">
        <v>44801</v>
      </c>
      <c r="AB281" t="s">
        <v>2081</v>
      </c>
      <c r="AC281" t="s">
        <v>2082</v>
      </c>
      <c r="AD281">
        <v>22</v>
      </c>
      <c r="AJ281" t="s">
        <v>2076</v>
      </c>
    </row>
    <row r="282" spans="1:38">
      <c r="A282">
        <v>4068</v>
      </c>
      <c r="B282" t="s">
        <v>201</v>
      </c>
      <c r="C282" t="s">
        <v>748</v>
      </c>
      <c r="D282" t="s">
        <v>2085</v>
      </c>
      <c r="E282" t="s">
        <v>166</v>
      </c>
      <c r="F282" t="s">
        <v>2086</v>
      </c>
      <c r="G282" t="s">
        <v>1674</v>
      </c>
      <c r="H282" t="s">
        <v>1568</v>
      </c>
      <c r="I282" t="s">
        <v>2087</v>
      </c>
      <c r="K282" t="s">
        <v>2088</v>
      </c>
      <c r="L282" t="s">
        <v>2089</v>
      </c>
      <c r="M282" t="s">
        <v>991</v>
      </c>
      <c r="O282" t="s">
        <v>2090</v>
      </c>
      <c r="P282">
        <v>19.764892594452199</v>
      </c>
      <c r="Q282">
        <v>-98.580269430550899</v>
      </c>
      <c r="R282" t="s">
        <v>9130</v>
      </c>
      <c r="S282">
        <v>1</v>
      </c>
      <c r="T282" t="s">
        <v>848</v>
      </c>
      <c r="U282" t="s">
        <v>2085</v>
      </c>
      <c r="V282" t="s">
        <v>2091</v>
      </c>
      <c r="W282" t="s">
        <v>2092</v>
      </c>
      <c r="Y282" t="s">
        <v>991</v>
      </c>
      <c r="Z282" t="s">
        <v>174</v>
      </c>
      <c r="AA282">
        <v>45087</v>
      </c>
      <c r="AB282" t="s">
        <v>2093</v>
      </c>
      <c r="AC282" t="s">
        <v>2094</v>
      </c>
      <c r="AD282">
        <v>14</v>
      </c>
      <c r="AJ282" t="s">
        <v>2091</v>
      </c>
    </row>
    <row r="283" spans="1:38">
      <c r="A283">
        <v>4069</v>
      </c>
      <c r="B283" t="s">
        <v>398</v>
      </c>
      <c r="C283" t="s">
        <v>748</v>
      </c>
      <c r="D283" t="s">
        <v>2095</v>
      </c>
      <c r="E283" t="s">
        <v>166</v>
      </c>
      <c r="F283" t="s">
        <v>2096</v>
      </c>
      <c r="G283" t="s">
        <v>1619</v>
      </c>
      <c r="H283" t="s">
        <v>2097</v>
      </c>
      <c r="I283" t="s">
        <v>2098</v>
      </c>
      <c r="J283" t="s">
        <v>2099</v>
      </c>
      <c r="K283" t="s">
        <v>1231</v>
      </c>
      <c r="L283" t="s">
        <v>314</v>
      </c>
      <c r="M283" t="s">
        <v>5</v>
      </c>
      <c r="N283">
        <v>37040</v>
      </c>
      <c r="P283">
        <v>36.587270686140997</v>
      </c>
      <c r="Q283">
        <v>-87.260910730624602</v>
      </c>
      <c r="R283" t="s">
        <v>9131</v>
      </c>
      <c r="S283">
        <v>2</v>
      </c>
      <c r="T283" t="s">
        <v>848</v>
      </c>
      <c r="U283" t="s">
        <v>2095</v>
      </c>
      <c r="V283" t="s">
        <v>2098</v>
      </c>
      <c r="W283" t="s">
        <v>2100</v>
      </c>
      <c r="X283" t="s">
        <v>771</v>
      </c>
      <c r="Y283" t="s">
        <v>5</v>
      </c>
      <c r="Z283" t="s">
        <v>174</v>
      </c>
      <c r="AA283">
        <v>45096</v>
      </c>
      <c r="AB283" t="s">
        <v>2101</v>
      </c>
      <c r="AC283" t="s">
        <v>2102</v>
      </c>
      <c r="AD283">
        <v>23</v>
      </c>
      <c r="AE283" t="s">
        <v>2103</v>
      </c>
      <c r="AJ283" t="s">
        <v>2104</v>
      </c>
    </row>
    <row r="284" spans="1:38">
      <c r="A284">
        <v>4070</v>
      </c>
      <c r="B284" t="s">
        <v>163</v>
      </c>
      <c r="C284" t="s">
        <v>748</v>
      </c>
      <c r="D284" t="s">
        <v>6758</v>
      </c>
      <c r="E284" t="s">
        <v>178</v>
      </c>
      <c r="F284" t="s">
        <v>6758</v>
      </c>
      <c r="G284" t="s">
        <v>6713</v>
      </c>
      <c r="H284" t="s">
        <v>53</v>
      </c>
      <c r="I284" t="s">
        <v>6759</v>
      </c>
      <c r="J284" t="s">
        <v>6760</v>
      </c>
      <c r="K284" t="s">
        <v>3633</v>
      </c>
      <c r="L284" t="s">
        <v>3634</v>
      </c>
      <c r="M284" t="s">
        <v>5</v>
      </c>
      <c r="N284">
        <v>97206</v>
      </c>
      <c r="P284">
        <v>45.455615057736097</v>
      </c>
      <c r="Q284">
        <v>-122.587655957672</v>
      </c>
      <c r="R284">
        <v>10</v>
      </c>
      <c r="U284" t="s">
        <v>6758</v>
      </c>
      <c r="V284" t="s">
        <v>6759</v>
      </c>
      <c r="W284" t="s">
        <v>3633</v>
      </c>
      <c r="X284" t="s">
        <v>3634</v>
      </c>
      <c r="Y284" t="s">
        <v>5</v>
      </c>
      <c r="Z284" t="s">
        <v>318</v>
      </c>
      <c r="AA284">
        <v>45504</v>
      </c>
      <c r="AB284" t="s">
        <v>6759</v>
      </c>
      <c r="AC284" t="s">
        <v>8376</v>
      </c>
      <c r="AD284">
        <v>20</v>
      </c>
      <c r="AL284" t="s">
        <v>6761</v>
      </c>
    </row>
    <row r="285" spans="1:38">
      <c r="A285">
        <v>4071</v>
      </c>
      <c r="B285" t="s">
        <v>163</v>
      </c>
      <c r="C285" t="s">
        <v>748</v>
      </c>
      <c r="D285" t="s">
        <v>1275</v>
      </c>
      <c r="E285" t="s">
        <v>178</v>
      </c>
      <c r="F285" t="s">
        <v>1275</v>
      </c>
      <c r="G285" t="s">
        <v>1567</v>
      </c>
      <c r="H285" t="s">
        <v>1568</v>
      </c>
      <c r="I285" t="s">
        <v>2105</v>
      </c>
      <c r="J285" t="s">
        <v>1277</v>
      </c>
      <c r="K285" t="s">
        <v>1278</v>
      </c>
      <c r="L285" t="s">
        <v>172</v>
      </c>
      <c r="M285" t="s">
        <v>5</v>
      </c>
      <c r="N285">
        <v>90025</v>
      </c>
      <c r="O285" t="s">
        <v>1279</v>
      </c>
      <c r="P285">
        <v>34.043757131072297</v>
      </c>
      <c r="Q285">
        <v>-118.46755600274101</v>
      </c>
      <c r="R285">
        <v>23</v>
      </c>
      <c r="U285" t="s">
        <v>1275</v>
      </c>
      <c r="V285" t="s">
        <v>2105</v>
      </c>
      <c r="W285" t="s">
        <v>1278</v>
      </c>
      <c r="X285" t="s">
        <v>172</v>
      </c>
      <c r="Y285" t="s">
        <v>5</v>
      </c>
      <c r="Z285" t="s">
        <v>174</v>
      </c>
      <c r="AA285">
        <v>44779</v>
      </c>
      <c r="AB285" t="s">
        <v>1280</v>
      </c>
      <c r="AC285" t="s">
        <v>2106</v>
      </c>
      <c r="AD285">
        <v>13</v>
      </c>
      <c r="AE285" t="s">
        <v>2107</v>
      </c>
      <c r="AJ285" t="s">
        <v>2108</v>
      </c>
    </row>
    <row r="286" spans="1:38">
      <c r="A286">
        <v>4072</v>
      </c>
      <c r="B286" t="s">
        <v>163</v>
      </c>
      <c r="C286" t="s">
        <v>748</v>
      </c>
      <c r="D286" t="s">
        <v>2109</v>
      </c>
      <c r="E286" t="s">
        <v>178</v>
      </c>
      <c r="F286" t="s">
        <v>2110</v>
      </c>
      <c r="G286" t="s">
        <v>1567</v>
      </c>
      <c r="H286" t="s">
        <v>904</v>
      </c>
      <c r="I286" t="s">
        <v>2111</v>
      </c>
      <c r="J286" t="s">
        <v>2112</v>
      </c>
      <c r="K286" t="s">
        <v>1470</v>
      </c>
      <c r="L286" t="s">
        <v>444</v>
      </c>
      <c r="M286" t="s">
        <v>5</v>
      </c>
      <c r="N286">
        <v>48108</v>
      </c>
      <c r="O286" t="s">
        <v>2113</v>
      </c>
      <c r="P286">
        <v>42.288839199934699</v>
      </c>
      <c r="Q286">
        <v>-83.847445743994598</v>
      </c>
      <c r="R286">
        <v>118</v>
      </c>
      <c r="U286" t="s">
        <v>2114</v>
      </c>
      <c r="V286" t="s">
        <v>2111</v>
      </c>
      <c r="W286" t="s">
        <v>2115</v>
      </c>
      <c r="X286" t="s">
        <v>863</v>
      </c>
      <c r="Y286" t="s">
        <v>5</v>
      </c>
      <c r="Z286" t="s">
        <v>174</v>
      </c>
      <c r="AA286">
        <v>44780</v>
      </c>
      <c r="AB286" t="s">
        <v>2116</v>
      </c>
      <c r="AC286" t="s">
        <v>2117</v>
      </c>
      <c r="AD286">
        <v>29</v>
      </c>
      <c r="AJ286" t="s">
        <v>2118</v>
      </c>
    </row>
    <row r="287" spans="1:38">
      <c r="A287">
        <v>4073</v>
      </c>
      <c r="B287" t="s">
        <v>398</v>
      </c>
      <c r="C287" t="s">
        <v>748</v>
      </c>
      <c r="D287" t="s">
        <v>2119</v>
      </c>
      <c r="E287" t="s">
        <v>166</v>
      </c>
      <c r="F287" t="s">
        <v>2120</v>
      </c>
      <c r="G287" t="s">
        <v>8389</v>
      </c>
      <c r="H287" t="s">
        <v>1568</v>
      </c>
      <c r="I287" t="s">
        <v>2121</v>
      </c>
      <c r="K287" t="s">
        <v>2122</v>
      </c>
      <c r="L287" t="s">
        <v>217</v>
      </c>
      <c r="M287" t="s">
        <v>6</v>
      </c>
      <c r="N287" t="s">
        <v>2123</v>
      </c>
      <c r="P287">
        <v>42.296901815874001</v>
      </c>
      <c r="Q287">
        <v>-82.985760473662907</v>
      </c>
      <c r="R287" t="s">
        <v>9132</v>
      </c>
      <c r="S287">
        <v>45</v>
      </c>
      <c r="T287" t="s">
        <v>848</v>
      </c>
      <c r="U287" t="s">
        <v>2124</v>
      </c>
      <c r="V287" t="s">
        <v>2125</v>
      </c>
      <c r="W287" t="s">
        <v>2126</v>
      </c>
      <c r="X287" t="s">
        <v>2127</v>
      </c>
      <c r="Y287" t="s">
        <v>2128</v>
      </c>
      <c r="Z287" t="s">
        <v>174</v>
      </c>
      <c r="AA287">
        <v>45096</v>
      </c>
      <c r="AB287" t="s">
        <v>2129</v>
      </c>
      <c r="AC287" t="s">
        <v>2130</v>
      </c>
      <c r="AD287">
        <v>30</v>
      </c>
      <c r="AE287" t="s">
        <v>2131</v>
      </c>
      <c r="AJ287" t="s">
        <v>2132</v>
      </c>
    </row>
    <row r="288" spans="1:38">
      <c r="A288">
        <v>4074</v>
      </c>
      <c r="B288" t="s">
        <v>201</v>
      </c>
      <c r="C288" t="s">
        <v>748</v>
      </c>
      <c r="D288" t="s">
        <v>2133</v>
      </c>
      <c r="E288" t="s">
        <v>166</v>
      </c>
      <c r="F288" t="s">
        <v>2134</v>
      </c>
      <c r="G288" t="s">
        <v>1567</v>
      </c>
      <c r="H288" t="s">
        <v>904</v>
      </c>
      <c r="I288" t="s">
        <v>2135</v>
      </c>
      <c r="J288" t="s">
        <v>2136</v>
      </c>
      <c r="K288" t="s">
        <v>2137</v>
      </c>
      <c r="L288" t="s">
        <v>151</v>
      </c>
      <c r="M288" t="s">
        <v>6</v>
      </c>
      <c r="P288">
        <v>45.533332999999999</v>
      </c>
      <c r="Q288">
        <v>-73.283332999999999</v>
      </c>
      <c r="R288" t="s">
        <v>9127</v>
      </c>
      <c r="S288">
        <v>60</v>
      </c>
      <c r="T288" t="s">
        <v>848</v>
      </c>
      <c r="U288" t="s">
        <v>2138</v>
      </c>
      <c r="V288" t="s">
        <v>2139</v>
      </c>
      <c r="W288" t="s">
        <v>2140</v>
      </c>
      <c r="Y288" t="s">
        <v>2141</v>
      </c>
      <c r="Z288" t="s">
        <v>8329</v>
      </c>
      <c r="AB288" t="s">
        <v>2142</v>
      </c>
      <c r="AC288" t="s">
        <v>2143</v>
      </c>
      <c r="AD288">
        <v>19</v>
      </c>
      <c r="AE288" t="s">
        <v>2144</v>
      </c>
    </row>
    <row r="289" spans="1:38">
      <c r="A289">
        <v>4075</v>
      </c>
      <c r="B289" t="s">
        <v>398</v>
      </c>
      <c r="C289" t="s">
        <v>748</v>
      </c>
      <c r="D289" t="s">
        <v>2145</v>
      </c>
      <c r="E289" t="s">
        <v>166</v>
      </c>
      <c r="F289" t="s">
        <v>2146</v>
      </c>
      <c r="G289" t="s">
        <v>6713</v>
      </c>
      <c r="H289" t="s">
        <v>1183</v>
      </c>
      <c r="I289" t="s">
        <v>2147</v>
      </c>
      <c r="J289" t="s">
        <v>2148</v>
      </c>
      <c r="K289" t="s">
        <v>2149</v>
      </c>
      <c r="L289" t="s">
        <v>444</v>
      </c>
      <c r="M289" t="s">
        <v>5</v>
      </c>
      <c r="N289">
        <v>48111</v>
      </c>
      <c r="O289" t="s">
        <v>2150</v>
      </c>
      <c r="P289">
        <v>42.245867446516797</v>
      </c>
      <c r="Q289">
        <v>-83.546254357343301</v>
      </c>
      <c r="R289" t="s">
        <v>9133</v>
      </c>
      <c r="S289">
        <v>20</v>
      </c>
      <c r="T289" t="s">
        <v>848</v>
      </c>
      <c r="U289" t="s">
        <v>2145</v>
      </c>
      <c r="V289" t="s">
        <v>2147</v>
      </c>
      <c r="W289" t="s">
        <v>919</v>
      </c>
      <c r="X289" t="s">
        <v>444</v>
      </c>
      <c r="Y289" t="s">
        <v>5</v>
      </c>
      <c r="Z289" t="s">
        <v>174</v>
      </c>
      <c r="AA289">
        <v>45088</v>
      </c>
      <c r="AB289" t="s">
        <v>2151</v>
      </c>
      <c r="AC289" t="s">
        <v>2152</v>
      </c>
      <c r="AD289">
        <v>28</v>
      </c>
      <c r="AE289" t="s">
        <v>2153</v>
      </c>
      <c r="AJ289" t="s">
        <v>2154</v>
      </c>
    </row>
    <row r="290" spans="1:38">
      <c r="A290">
        <v>4076</v>
      </c>
      <c r="B290" t="s">
        <v>398</v>
      </c>
      <c r="C290" t="s">
        <v>748</v>
      </c>
      <c r="D290" t="s">
        <v>2155</v>
      </c>
      <c r="E290" t="s">
        <v>178</v>
      </c>
      <c r="F290" t="s">
        <v>2156</v>
      </c>
      <c r="G290" t="s">
        <v>6714</v>
      </c>
      <c r="H290" t="s">
        <v>1865</v>
      </c>
      <c r="I290" t="s">
        <v>8074</v>
      </c>
      <c r="J290" t="s">
        <v>8072</v>
      </c>
      <c r="K290" t="s">
        <v>2157</v>
      </c>
      <c r="L290" t="s">
        <v>2158</v>
      </c>
      <c r="M290" t="s">
        <v>5</v>
      </c>
      <c r="N290">
        <v>66018</v>
      </c>
      <c r="P290">
        <v>38.9409312131978</v>
      </c>
      <c r="Q290">
        <v>-95.006540071722696</v>
      </c>
      <c r="R290" t="s">
        <v>9134</v>
      </c>
      <c r="S290">
        <v>30</v>
      </c>
      <c r="T290" t="s">
        <v>848</v>
      </c>
      <c r="U290" t="s">
        <v>2155</v>
      </c>
      <c r="V290" t="s">
        <v>8073</v>
      </c>
      <c r="W290" t="s">
        <v>2159</v>
      </c>
      <c r="X290" t="s">
        <v>2160</v>
      </c>
      <c r="Y290" t="s">
        <v>960</v>
      </c>
      <c r="Z290" t="s">
        <v>8075</v>
      </c>
      <c r="AB290" t="s">
        <v>2161</v>
      </c>
      <c r="AC290" t="s">
        <v>8377</v>
      </c>
      <c r="AD290">
        <v>31</v>
      </c>
      <c r="AJ290" t="s">
        <v>2162</v>
      </c>
    </row>
    <row r="291" spans="1:38">
      <c r="A291">
        <v>4077</v>
      </c>
      <c r="B291" t="s">
        <v>163</v>
      </c>
      <c r="C291" t="s">
        <v>748</v>
      </c>
      <c r="D291" t="s">
        <v>2163</v>
      </c>
      <c r="E291" t="s">
        <v>178</v>
      </c>
      <c r="F291" t="s">
        <v>2163</v>
      </c>
      <c r="G291" t="s">
        <v>6714</v>
      </c>
      <c r="H291" t="s">
        <v>8378</v>
      </c>
      <c r="I291" t="s">
        <v>2164</v>
      </c>
      <c r="J291" t="s">
        <v>2165</v>
      </c>
      <c r="K291" t="s">
        <v>2166</v>
      </c>
      <c r="L291" t="s">
        <v>1485</v>
      </c>
      <c r="M291" t="s">
        <v>5</v>
      </c>
      <c r="N291">
        <v>33351</v>
      </c>
      <c r="P291">
        <v>26.178380010077301</v>
      </c>
      <c r="Q291">
        <v>-80.2923737741351</v>
      </c>
      <c r="R291">
        <v>9</v>
      </c>
      <c r="U291" t="s">
        <v>2163</v>
      </c>
      <c r="V291" t="s">
        <v>2164</v>
      </c>
      <c r="W291" t="s">
        <v>2166</v>
      </c>
      <c r="X291" t="s">
        <v>1485</v>
      </c>
      <c r="Y291" t="s">
        <v>5</v>
      </c>
      <c r="Z291" t="s">
        <v>6716</v>
      </c>
      <c r="AB291" t="s">
        <v>6718</v>
      </c>
      <c r="AC291" t="s">
        <v>8379</v>
      </c>
      <c r="AD291">
        <v>31</v>
      </c>
      <c r="AF291" t="s">
        <v>6719</v>
      </c>
      <c r="AH291" t="s">
        <v>6721</v>
      </c>
      <c r="AJ291" t="s">
        <v>2164</v>
      </c>
      <c r="AK291" t="s">
        <v>6720</v>
      </c>
    </row>
    <row r="292" spans="1:38">
      <c r="A292">
        <v>4078</v>
      </c>
      <c r="B292" t="s">
        <v>398</v>
      </c>
      <c r="C292" t="s">
        <v>748</v>
      </c>
      <c r="D292" t="s">
        <v>2167</v>
      </c>
      <c r="E292" t="s">
        <v>178</v>
      </c>
      <c r="F292" t="s">
        <v>2168</v>
      </c>
      <c r="G292" t="s">
        <v>1567</v>
      </c>
      <c r="H292" t="s">
        <v>931</v>
      </c>
      <c r="I292" t="s">
        <v>2169</v>
      </c>
      <c r="K292" t="s">
        <v>2170</v>
      </c>
      <c r="L292" t="s">
        <v>805</v>
      </c>
      <c r="M292" t="s">
        <v>5</v>
      </c>
      <c r="N292">
        <v>29488</v>
      </c>
      <c r="P292">
        <v>32.905006720180602</v>
      </c>
      <c r="Q292">
        <v>-80.668964685056295</v>
      </c>
      <c r="R292" t="s">
        <v>9135</v>
      </c>
      <c r="S292">
        <v>3</v>
      </c>
      <c r="T292" t="s">
        <v>848</v>
      </c>
      <c r="U292" t="s">
        <v>2171</v>
      </c>
      <c r="V292" t="s">
        <v>2172</v>
      </c>
      <c r="W292" t="s">
        <v>2173</v>
      </c>
      <c r="Y292" t="s">
        <v>2174</v>
      </c>
      <c r="Z292" t="s">
        <v>174</v>
      </c>
      <c r="AA292">
        <v>45096</v>
      </c>
      <c r="AB292" t="s">
        <v>2175</v>
      </c>
      <c r="AC292" t="s">
        <v>2176</v>
      </c>
      <c r="AD292">
        <v>29</v>
      </c>
      <c r="AE292" t="s">
        <v>2177</v>
      </c>
      <c r="AJ292" t="s">
        <v>2169</v>
      </c>
    </row>
    <row r="293" spans="1:38">
      <c r="A293">
        <v>4079</v>
      </c>
      <c r="B293" t="s">
        <v>176</v>
      </c>
      <c r="C293" t="s">
        <v>748</v>
      </c>
      <c r="D293" t="s">
        <v>2178</v>
      </c>
      <c r="E293" t="s">
        <v>166</v>
      </c>
      <c r="F293" t="s">
        <v>2179</v>
      </c>
      <c r="G293" t="s">
        <v>1567</v>
      </c>
      <c r="H293" t="s">
        <v>1568</v>
      </c>
      <c r="I293" t="s">
        <v>2180</v>
      </c>
      <c r="J293" t="s">
        <v>2181</v>
      </c>
      <c r="K293" t="s">
        <v>2182</v>
      </c>
      <c r="L293" t="s">
        <v>805</v>
      </c>
      <c r="M293" t="s">
        <v>5</v>
      </c>
      <c r="N293">
        <v>29651</v>
      </c>
      <c r="P293">
        <v>34.903791455879599</v>
      </c>
      <c r="Q293">
        <v>-82.223654234240797</v>
      </c>
      <c r="R293">
        <v>100</v>
      </c>
      <c r="U293" t="s">
        <v>2178</v>
      </c>
      <c r="V293" t="s">
        <v>2180</v>
      </c>
      <c r="W293" t="s">
        <v>2183</v>
      </c>
      <c r="X293" t="s">
        <v>172</v>
      </c>
      <c r="Y293" t="s">
        <v>5</v>
      </c>
      <c r="Z293" t="s">
        <v>174</v>
      </c>
      <c r="AA293">
        <v>45088</v>
      </c>
      <c r="AB293" t="s">
        <v>2184</v>
      </c>
      <c r="AC293" t="s">
        <v>2185</v>
      </c>
      <c r="AD293">
        <v>24</v>
      </c>
      <c r="AJ293" t="s">
        <v>2186</v>
      </c>
    </row>
    <row r="294" spans="1:38">
      <c r="A294">
        <v>4080</v>
      </c>
      <c r="B294" t="s">
        <v>163</v>
      </c>
      <c r="C294" t="s">
        <v>748</v>
      </c>
      <c r="D294" t="s">
        <v>2187</v>
      </c>
      <c r="E294" t="s">
        <v>166</v>
      </c>
      <c r="F294" t="s">
        <v>2188</v>
      </c>
      <c r="G294" t="s">
        <v>2189</v>
      </c>
      <c r="H294" t="s">
        <v>904</v>
      </c>
      <c r="I294" t="s">
        <v>2190</v>
      </c>
      <c r="J294" t="s">
        <v>2191</v>
      </c>
      <c r="K294" t="s">
        <v>2192</v>
      </c>
      <c r="L294" t="s">
        <v>172</v>
      </c>
      <c r="M294" t="s">
        <v>5</v>
      </c>
      <c r="N294">
        <v>95110</v>
      </c>
      <c r="O294" t="s">
        <v>2193</v>
      </c>
      <c r="P294">
        <v>37.366613961499802</v>
      </c>
      <c r="Q294">
        <v>-121.916999002418</v>
      </c>
      <c r="R294" t="s">
        <v>9136</v>
      </c>
      <c r="U294" t="s">
        <v>2187</v>
      </c>
      <c r="V294" t="s">
        <v>2190</v>
      </c>
      <c r="W294" t="s">
        <v>2192</v>
      </c>
      <c r="X294" t="s">
        <v>172</v>
      </c>
      <c r="Y294" t="s">
        <v>5</v>
      </c>
      <c r="Z294" t="s">
        <v>174</v>
      </c>
      <c r="AA294">
        <v>44891</v>
      </c>
      <c r="AB294" t="s">
        <v>2194</v>
      </c>
      <c r="AC294" t="s">
        <v>8390</v>
      </c>
      <c r="AD294">
        <v>27</v>
      </c>
      <c r="AE294" t="s">
        <v>2195</v>
      </c>
      <c r="AJ294" t="s">
        <v>2196</v>
      </c>
    </row>
    <row r="295" spans="1:38">
      <c r="A295">
        <v>4081</v>
      </c>
      <c r="B295" t="s">
        <v>201</v>
      </c>
      <c r="C295" t="s">
        <v>748</v>
      </c>
      <c r="D295" t="s">
        <v>2187</v>
      </c>
      <c r="E295" t="s">
        <v>166</v>
      </c>
      <c r="F295" t="s">
        <v>2197</v>
      </c>
      <c r="G295" t="s">
        <v>2189</v>
      </c>
      <c r="H295" t="s">
        <v>904</v>
      </c>
      <c r="I295" t="s">
        <v>2190</v>
      </c>
      <c r="J295" t="s">
        <v>2198</v>
      </c>
      <c r="K295" t="s">
        <v>2192</v>
      </c>
      <c r="L295" t="s">
        <v>172</v>
      </c>
      <c r="M295" t="s">
        <v>5</v>
      </c>
      <c r="N295">
        <v>95131</v>
      </c>
      <c r="O295" t="s">
        <v>2193</v>
      </c>
      <c r="P295">
        <v>37.392142681078901</v>
      </c>
      <c r="Q295">
        <v>-121.883633644745</v>
      </c>
      <c r="R295" t="s">
        <v>9137</v>
      </c>
      <c r="U295" t="s">
        <v>2187</v>
      </c>
      <c r="V295" t="s">
        <v>2190</v>
      </c>
      <c r="W295" t="s">
        <v>2192</v>
      </c>
      <c r="X295" t="s">
        <v>172</v>
      </c>
      <c r="Y295" t="s">
        <v>5</v>
      </c>
      <c r="Z295" t="s">
        <v>174</v>
      </c>
      <c r="AA295">
        <v>44891</v>
      </c>
      <c r="AB295" t="s">
        <v>2194</v>
      </c>
      <c r="AC295" t="s">
        <v>8390</v>
      </c>
      <c r="AD295">
        <v>27</v>
      </c>
      <c r="AE295" t="s">
        <v>2199</v>
      </c>
      <c r="AJ295" t="s">
        <v>2196</v>
      </c>
    </row>
    <row r="296" spans="1:38">
      <c r="A296">
        <v>4082</v>
      </c>
      <c r="B296" t="s">
        <v>163</v>
      </c>
      <c r="C296" t="s">
        <v>748</v>
      </c>
      <c r="D296" t="s">
        <v>2200</v>
      </c>
      <c r="E296" t="s">
        <v>166</v>
      </c>
      <c r="F296" t="s">
        <v>2201</v>
      </c>
      <c r="G296" t="s">
        <v>1567</v>
      </c>
      <c r="H296" t="s">
        <v>2202</v>
      </c>
      <c r="I296" t="s">
        <v>2203</v>
      </c>
      <c r="J296" t="s">
        <v>2204</v>
      </c>
      <c r="K296" t="s">
        <v>1456</v>
      </c>
      <c r="L296" t="s">
        <v>771</v>
      </c>
      <c r="M296" t="s">
        <v>5</v>
      </c>
      <c r="N296">
        <v>78737</v>
      </c>
      <c r="O296" t="s">
        <v>2205</v>
      </c>
      <c r="P296">
        <v>30.321541305918402</v>
      </c>
      <c r="Q296">
        <v>-97.694147246222002</v>
      </c>
      <c r="R296">
        <v>6</v>
      </c>
      <c r="U296" t="s">
        <v>2200</v>
      </c>
      <c r="V296" t="s">
        <v>2203</v>
      </c>
      <c r="W296" t="s">
        <v>1456</v>
      </c>
      <c r="X296" t="s">
        <v>771</v>
      </c>
      <c r="Y296" t="s">
        <v>5</v>
      </c>
      <c r="Z296" t="s">
        <v>174</v>
      </c>
      <c r="AA296">
        <v>44891</v>
      </c>
      <c r="AB296" t="s">
        <v>2206</v>
      </c>
      <c r="AC296" t="s">
        <v>2207</v>
      </c>
      <c r="AD296">
        <v>25</v>
      </c>
      <c r="AE296" t="s">
        <v>2208</v>
      </c>
      <c r="AJ296" t="s">
        <v>2209</v>
      </c>
    </row>
    <row r="297" spans="1:38">
      <c r="A297">
        <v>4083</v>
      </c>
      <c r="B297" t="s">
        <v>176</v>
      </c>
      <c r="C297" t="s">
        <v>748</v>
      </c>
      <c r="D297" t="s">
        <v>2210</v>
      </c>
      <c r="E297" t="s">
        <v>166</v>
      </c>
      <c r="F297" t="s">
        <v>2211</v>
      </c>
      <c r="G297" t="s">
        <v>1874</v>
      </c>
      <c r="H297" t="s">
        <v>1745</v>
      </c>
      <c r="I297" t="s">
        <v>2212</v>
      </c>
      <c r="J297" t="s">
        <v>2213</v>
      </c>
      <c r="K297" t="s">
        <v>470</v>
      </c>
      <c r="L297" t="s">
        <v>1485</v>
      </c>
      <c r="M297" t="s">
        <v>5</v>
      </c>
      <c r="N297">
        <v>32221</v>
      </c>
      <c r="O297" t="s">
        <v>2214</v>
      </c>
      <c r="P297">
        <v>30.79147</v>
      </c>
      <c r="Q297">
        <v>-81.887559999999993</v>
      </c>
      <c r="R297">
        <v>45</v>
      </c>
      <c r="S297">
        <v>0</v>
      </c>
      <c r="T297" t="s">
        <v>848</v>
      </c>
      <c r="U297" t="s">
        <v>2215</v>
      </c>
      <c r="V297" t="s">
        <v>2212</v>
      </c>
      <c r="W297" t="s">
        <v>2216</v>
      </c>
      <c r="X297" t="s">
        <v>2217</v>
      </c>
      <c r="Y297" t="s">
        <v>2218</v>
      </c>
      <c r="Z297" t="s">
        <v>174</v>
      </c>
      <c r="AA297">
        <v>44780</v>
      </c>
      <c r="AB297" t="s">
        <v>2219</v>
      </c>
      <c r="AC297" t="s">
        <v>2220</v>
      </c>
      <c r="AD297">
        <v>20</v>
      </c>
      <c r="AJ297" t="s">
        <v>2221</v>
      </c>
    </row>
    <row r="298" spans="1:38">
      <c r="A298">
        <v>4084</v>
      </c>
      <c r="B298" t="s">
        <v>176</v>
      </c>
      <c r="C298" t="s">
        <v>748</v>
      </c>
      <c r="D298" t="s">
        <v>2210</v>
      </c>
      <c r="E298" t="s">
        <v>166</v>
      </c>
      <c r="F298" t="s">
        <v>2211</v>
      </c>
      <c r="G298" t="s">
        <v>1636</v>
      </c>
      <c r="H298" t="s">
        <v>904</v>
      </c>
      <c r="I298" t="s">
        <v>2212</v>
      </c>
      <c r="J298" t="s">
        <v>2213</v>
      </c>
      <c r="K298" t="s">
        <v>470</v>
      </c>
      <c r="L298" t="s">
        <v>1485</v>
      </c>
      <c r="M298" t="s">
        <v>5</v>
      </c>
      <c r="N298">
        <v>32221</v>
      </c>
      <c r="O298" t="s">
        <v>2214</v>
      </c>
      <c r="P298">
        <v>30.79147</v>
      </c>
      <c r="Q298">
        <v>-81.887559999999993</v>
      </c>
      <c r="R298">
        <v>45</v>
      </c>
      <c r="S298">
        <v>0</v>
      </c>
      <c r="T298" t="s">
        <v>848</v>
      </c>
      <c r="U298" t="s">
        <v>2215</v>
      </c>
      <c r="V298" t="s">
        <v>2212</v>
      </c>
      <c r="W298" t="s">
        <v>2216</v>
      </c>
      <c r="X298" t="s">
        <v>2217</v>
      </c>
      <c r="Y298" t="s">
        <v>2218</v>
      </c>
      <c r="Z298" t="s">
        <v>174</v>
      </c>
      <c r="AA298">
        <v>44780</v>
      </c>
      <c r="AB298" t="s">
        <v>2222</v>
      </c>
      <c r="AC298" t="s">
        <v>2220</v>
      </c>
      <c r="AD298">
        <v>20</v>
      </c>
      <c r="AJ298" t="s">
        <v>2221</v>
      </c>
    </row>
    <row r="299" spans="1:38">
      <c r="A299">
        <v>4085</v>
      </c>
      <c r="B299" t="s">
        <v>176</v>
      </c>
      <c r="C299" t="s">
        <v>748</v>
      </c>
      <c r="D299" t="s">
        <v>2223</v>
      </c>
      <c r="E299" t="s">
        <v>166</v>
      </c>
      <c r="F299" t="s">
        <v>2224</v>
      </c>
      <c r="G299" t="s">
        <v>1636</v>
      </c>
      <c r="H299" t="s">
        <v>1568</v>
      </c>
      <c r="I299" t="s">
        <v>2225</v>
      </c>
      <c r="J299" t="s">
        <v>2226</v>
      </c>
      <c r="K299" t="s">
        <v>2224</v>
      </c>
      <c r="L299" t="s">
        <v>444</v>
      </c>
      <c r="M299" t="s">
        <v>5</v>
      </c>
      <c r="N299">
        <v>48326</v>
      </c>
      <c r="O299" t="s">
        <v>2227</v>
      </c>
      <c r="P299">
        <v>42.7004122349081</v>
      </c>
      <c r="Q299">
        <v>-83.270784057654296</v>
      </c>
      <c r="R299">
        <v>500</v>
      </c>
      <c r="S299">
        <v>23</v>
      </c>
      <c r="T299" t="s">
        <v>848</v>
      </c>
      <c r="U299" t="s">
        <v>2228</v>
      </c>
      <c r="V299" t="s">
        <v>2225</v>
      </c>
      <c r="W299" t="s">
        <v>2229</v>
      </c>
      <c r="X299" t="s">
        <v>2230</v>
      </c>
      <c r="Y299" t="s">
        <v>2231</v>
      </c>
      <c r="Z299" t="s">
        <v>174</v>
      </c>
      <c r="AA299">
        <v>45096</v>
      </c>
      <c r="AB299" t="s">
        <v>2232</v>
      </c>
      <c r="AC299" t="s">
        <v>2233</v>
      </c>
      <c r="AD299">
        <v>27</v>
      </c>
      <c r="AJ299" t="s">
        <v>2234</v>
      </c>
    </row>
    <row r="300" spans="1:38">
      <c r="A300">
        <v>4086</v>
      </c>
      <c r="B300" t="s">
        <v>163</v>
      </c>
      <c r="C300" t="s">
        <v>748</v>
      </c>
      <c r="D300" t="s">
        <v>2235</v>
      </c>
      <c r="E300" t="s">
        <v>178</v>
      </c>
      <c r="F300" t="s">
        <v>2235</v>
      </c>
      <c r="G300" t="s">
        <v>1655</v>
      </c>
      <c r="H300" t="s">
        <v>2236</v>
      </c>
      <c r="I300" t="s">
        <v>2237</v>
      </c>
      <c r="J300" t="s">
        <v>2238</v>
      </c>
      <c r="K300" t="s">
        <v>1639</v>
      </c>
      <c r="L300" t="s">
        <v>1089</v>
      </c>
      <c r="M300" t="s">
        <v>5</v>
      </c>
      <c r="N300">
        <v>85756</v>
      </c>
      <c r="O300" t="s">
        <v>2239</v>
      </c>
      <c r="P300">
        <v>32.125936651375099</v>
      </c>
      <c r="Q300">
        <v>-110.92951774327</v>
      </c>
      <c r="R300">
        <v>100</v>
      </c>
      <c r="U300" t="s">
        <v>2235</v>
      </c>
      <c r="V300" t="s">
        <v>2237</v>
      </c>
      <c r="W300" t="s">
        <v>1639</v>
      </c>
      <c r="X300" t="s">
        <v>1089</v>
      </c>
      <c r="Y300" t="s">
        <v>5</v>
      </c>
      <c r="Z300" t="s">
        <v>174</v>
      </c>
      <c r="AA300">
        <v>44890</v>
      </c>
      <c r="AB300" t="s">
        <v>2240</v>
      </c>
      <c r="AC300" t="s">
        <v>2241</v>
      </c>
      <c r="AD300">
        <v>17</v>
      </c>
      <c r="AE300" t="s">
        <v>2242</v>
      </c>
      <c r="AJ300" t="s">
        <v>2237</v>
      </c>
    </row>
    <row r="301" spans="1:38">
      <c r="A301">
        <v>4087</v>
      </c>
      <c r="B301" t="s">
        <v>163</v>
      </c>
      <c r="C301" t="s">
        <v>748</v>
      </c>
      <c r="D301" t="s">
        <v>2243</v>
      </c>
      <c r="E301" t="s">
        <v>166</v>
      </c>
      <c r="F301" t="s">
        <v>2244</v>
      </c>
      <c r="G301" t="s">
        <v>2245</v>
      </c>
      <c r="H301" t="s">
        <v>2246</v>
      </c>
      <c r="I301" t="s">
        <v>2247</v>
      </c>
      <c r="J301" t="s">
        <v>2248</v>
      </c>
      <c r="K301" t="s">
        <v>2249</v>
      </c>
      <c r="L301" t="s">
        <v>829</v>
      </c>
      <c r="M301" t="s">
        <v>5</v>
      </c>
      <c r="N301">
        <v>14615</v>
      </c>
      <c r="O301" t="s">
        <v>2250</v>
      </c>
      <c r="P301">
        <v>43.194537913041501</v>
      </c>
      <c r="Q301">
        <v>-77.661718487112395</v>
      </c>
      <c r="R301">
        <v>23</v>
      </c>
      <c r="U301" t="s">
        <v>2243</v>
      </c>
      <c r="V301" t="s">
        <v>2247</v>
      </c>
      <c r="W301" t="s">
        <v>2249</v>
      </c>
      <c r="X301" t="s">
        <v>829</v>
      </c>
      <c r="Y301" t="s">
        <v>5</v>
      </c>
      <c r="Z301" t="s">
        <v>174</v>
      </c>
      <c r="AA301">
        <v>45209</v>
      </c>
      <c r="AB301" t="s">
        <v>2251</v>
      </c>
      <c r="AC301" t="s">
        <v>8830</v>
      </c>
      <c r="AD301">
        <v>20</v>
      </c>
      <c r="AE301" t="s">
        <v>2252</v>
      </c>
      <c r="AJ301" t="s">
        <v>2247</v>
      </c>
    </row>
    <row r="302" spans="1:38">
      <c r="A302">
        <v>4088</v>
      </c>
      <c r="B302" t="s">
        <v>176</v>
      </c>
      <c r="C302" t="s">
        <v>748</v>
      </c>
      <c r="D302" t="s">
        <v>2253</v>
      </c>
      <c r="E302" t="s">
        <v>166</v>
      </c>
      <c r="F302" t="s">
        <v>2254</v>
      </c>
      <c r="G302" t="s">
        <v>1619</v>
      </c>
      <c r="H302" t="s">
        <v>904</v>
      </c>
      <c r="I302" t="s">
        <v>2255</v>
      </c>
      <c r="J302" t="s">
        <v>2256</v>
      </c>
      <c r="K302" t="s">
        <v>2257</v>
      </c>
      <c r="L302" t="s">
        <v>870</v>
      </c>
      <c r="M302" t="s">
        <v>5</v>
      </c>
      <c r="N302">
        <v>30529</v>
      </c>
      <c r="O302" t="s">
        <v>2258</v>
      </c>
      <c r="P302">
        <v>34.239581701647197</v>
      </c>
      <c r="Q302">
        <v>-83.483465928768794</v>
      </c>
      <c r="R302">
        <v>1300</v>
      </c>
      <c r="S302">
        <v>10</v>
      </c>
      <c r="T302" t="s">
        <v>848</v>
      </c>
      <c r="U302" t="s">
        <v>2259</v>
      </c>
      <c r="V302" t="s">
        <v>2255</v>
      </c>
      <c r="W302" t="s">
        <v>2260</v>
      </c>
      <c r="X302" t="s">
        <v>1233</v>
      </c>
      <c r="Y302" t="s">
        <v>997</v>
      </c>
      <c r="Z302" t="s">
        <v>174</v>
      </c>
      <c r="AA302">
        <v>45088</v>
      </c>
      <c r="AB302" t="s">
        <v>2261</v>
      </c>
      <c r="AC302" t="s">
        <v>8391</v>
      </c>
      <c r="AD302">
        <v>27</v>
      </c>
      <c r="AE302" t="s">
        <v>2262</v>
      </c>
      <c r="AJ302" t="s">
        <v>2263</v>
      </c>
    </row>
    <row r="303" spans="1:38">
      <c r="A303">
        <v>4089</v>
      </c>
      <c r="B303" t="s">
        <v>398</v>
      </c>
      <c r="C303" t="s">
        <v>748</v>
      </c>
      <c r="D303" t="s">
        <v>2253</v>
      </c>
      <c r="E303" t="s">
        <v>166</v>
      </c>
      <c r="F303" t="s">
        <v>2264</v>
      </c>
      <c r="G303" t="s">
        <v>1619</v>
      </c>
      <c r="H303" t="s">
        <v>904</v>
      </c>
      <c r="I303" t="s">
        <v>2255</v>
      </c>
      <c r="J303" t="s">
        <v>2256</v>
      </c>
      <c r="K303" t="s">
        <v>2257</v>
      </c>
      <c r="L303" t="s">
        <v>870</v>
      </c>
      <c r="M303" t="s">
        <v>5</v>
      </c>
      <c r="N303">
        <v>30529</v>
      </c>
      <c r="O303" t="s">
        <v>2258</v>
      </c>
      <c r="P303">
        <v>34.239581701647197</v>
      </c>
      <c r="Q303">
        <v>-83.483465928768794</v>
      </c>
      <c r="R303" t="s">
        <v>9118</v>
      </c>
      <c r="S303">
        <v>12</v>
      </c>
      <c r="T303" t="s">
        <v>848</v>
      </c>
      <c r="U303" t="s">
        <v>2259</v>
      </c>
      <c r="V303" t="s">
        <v>2255</v>
      </c>
      <c r="W303" t="s">
        <v>2260</v>
      </c>
      <c r="X303" t="s">
        <v>1233</v>
      </c>
      <c r="Y303" t="s">
        <v>997</v>
      </c>
      <c r="Z303" t="s">
        <v>174</v>
      </c>
      <c r="AA303">
        <v>45088</v>
      </c>
      <c r="AB303" t="s">
        <v>2265</v>
      </c>
      <c r="AC303" t="s">
        <v>8391</v>
      </c>
      <c r="AD303">
        <v>27</v>
      </c>
      <c r="AE303" t="s">
        <v>2266</v>
      </c>
      <c r="AJ303" t="s">
        <v>2263</v>
      </c>
    </row>
    <row r="304" spans="1:38">
      <c r="A304">
        <v>4090</v>
      </c>
      <c r="B304" t="s">
        <v>176</v>
      </c>
      <c r="C304" t="s">
        <v>748</v>
      </c>
      <c r="D304" t="s">
        <v>6747</v>
      </c>
      <c r="E304" t="s">
        <v>166</v>
      </c>
      <c r="F304" t="s">
        <v>6747</v>
      </c>
      <c r="G304" t="s">
        <v>6748</v>
      </c>
      <c r="H304" t="s">
        <v>8380</v>
      </c>
      <c r="I304" t="s">
        <v>5458</v>
      </c>
      <c r="J304" t="s">
        <v>6749</v>
      </c>
      <c r="K304" t="s">
        <v>5460</v>
      </c>
      <c r="L304" t="s">
        <v>825</v>
      </c>
      <c r="M304" t="s">
        <v>5</v>
      </c>
      <c r="N304">
        <v>46060</v>
      </c>
      <c r="O304" t="s">
        <v>5462</v>
      </c>
      <c r="P304">
        <v>40.008310000000002</v>
      </c>
      <c r="Q304">
        <v>-85.989320000000006</v>
      </c>
      <c r="R304">
        <v>869</v>
      </c>
      <c r="U304" t="s">
        <v>6747</v>
      </c>
      <c r="V304" t="s">
        <v>5458</v>
      </c>
      <c r="W304" t="s">
        <v>5460</v>
      </c>
      <c r="X304" t="s">
        <v>825</v>
      </c>
      <c r="Y304" t="s">
        <v>5</v>
      </c>
      <c r="Z304" t="s">
        <v>6629</v>
      </c>
      <c r="AA304">
        <v>45503</v>
      </c>
      <c r="AB304" t="s">
        <v>5458</v>
      </c>
      <c r="AC304" t="s">
        <v>8381</v>
      </c>
      <c r="AD304">
        <v>19</v>
      </c>
      <c r="AJ304" t="s">
        <v>6750</v>
      </c>
      <c r="AL304" t="s">
        <v>6751</v>
      </c>
    </row>
    <row r="305" spans="1:36">
      <c r="A305">
        <v>4091</v>
      </c>
      <c r="B305" t="s">
        <v>176</v>
      </c>
      <c r="C305" t="s">
        <v>748</v>
      </c>
      <c r="D305" t="s">
        <v>2267</v>
      </c>
      <c r="E305" t="s">
        <v>178</v>
      </c>
      <c r="F305" t="s">
        <v>2268</v>
      </c>
      <c r="G305" t="s">
        <v>1567</v>
      </c>
      <c r="H305" t="s">
        <v>1568</v>
      </c>
      <c r="I305" t="s">
        <v>2269</v>
      </c>
      <c r="J305" t="s">
        <v>2270</v>
      </c>
      <c r="K305" t="s">
        <v>2271</v>
      </c>
      <c r="L305" t="s">
        <v>739</v>
      </c>
      <c r="M305" t="s">
        <v>5</v>
      </c>
      <c r="N305">
        <v>80027</v>
      </c>
      <c r="O305" t="s">
        <v>2272</v>
      </c>
      <c r="P305">
        <v>39.963788819829901</v>
      </c>
      <c r="Q305">
        <v>-105.121641843162</v>
      </c>
      <c r="R305">
        <v>127</v>
      </c>
      <c r="S305">
        <v>1</v>
      </c>
      <c r="T305" t="s">
        <v>848</v>
      </c>
      <c r="U305" t="s">
        <v>2273</v>
      </c>
      <c r="V305" t="s">
        <v>2269</v>
      </c>
      <c r="W305" t="s">
        <v>2271</v>
      </c>
      <c r="X305" t="s">
        <v>739</v>
      </c>
      <c r="Y305" t="s">
        <v>5</v>
      </c>
      <c r="Z305" t="s">
        <v>174</v>
      </c>
      <c r="AA305">
        <v>45088</v>
      </c>
      <c r="AB305" t="s">
        <v>2274</v>
      </c>
      <c r="AC305" t="s">
        <v>8392</v>
      </c>
      <c r="AD305">
        <v>19</v>
      </c>
      <c r="AE305" t="s">
        <v>2275</v>
      </c>
      <c r="AJ305" t="s">
        <v>2276</v>
      </c>
    </row>
    <row r="306" spans="1:36">
      <c r="A306">
        <v>4092</v>
      </c>
      <c r="B306" t="s">
        <v>398</v>
      </c>
      <c r="C306" t="s">
        <v>748</v>
      </c>
      <c r="D306" t="s">
        <v>2277</v>
      </c>
      <c r="E306" t="s">
        <v>166</v>
      </c>
      <c r="F306" t="s">
        <v>2278</v>
      </c>
      <c r="G306" t="s">
        <v>1567</v>
      </c>
      <c r="H306" t="s">
        <v>1568</v>
      </c>
      <c r="I306" t="s">
        <v>2132</v>
      </c>
      <c r="K306" t="s">
        <v>2279</v>
      </c>
      <c r="L306" t="s">
        <v>825</v>
      </c>
      <c r="M306" t="s">
        <v>5</v>
      </c>
      <c r="P306">
        <v>40.495539904811999</v>
      </c>
      <c r="Q306">
        <v>-86.131014737889004</v>
      </c>
      <c r="R306" t="s">
        <v>9138</v>
      </c>
      <c r="S306">
        <v>33</v>
      </c>
      <c r="T306" t="s">
        <v>848</v>
      </c>
      <c r="U306" t="s">
        <v>2124</v>
      </c>
      <c r="V306" t="s">
        <v>2125</v>
      </c>
      <c r="W306" t="s">
        <v>2280</v>
      </c>
      <c r="X306" t="s">
        <v>2127</v>
      </c>
      <c r="Y306" t="s">
        <v>2128</v>
      </c>
      <c r="Z306" t="s">
        <v>174</v>
      </c>
      <c r="AA306">
        <v>45088</v>
      </c>
      <c r="AB306" t="s">
        <v>2281</v>
      </c>
      <c r="AC306" t="s">
        <v>2282</v>
      </c>
      <c r="AD306">
        <v>23</v>
      </c>
      <c r="AE306" t="s">
        <v>2283</v>
      </c>
    </row>
    <row r="307" spans="1:36">
      <c r="A307">
        <v>4093</v>
      </c>
      <c r="B307" t="s">
        <v>201</v>
      </c>
      <c r="C307" t="s">
        <v>748</v>
      </c>
      <c r="D307" t="s">
        <v>2277</v>
      </c>
      <c r="E307" t="s">
        <v>166</v>
      </c>
      <c r="F307" t="s">
        <v>2284</v>
      </c>
      <c r="G307" t="s">
        <v>1567</v>
      </c>
      <c r="H307" t="s">
        <v>1568</v>
      </c>
      <c r="I307" t="s">
        <v>2285</v>
      </c>
      <c r="K307" t="s">
        <v>2279</v>
      </c>
      <c r="L307" t="s">
        <v>825</v>
      </c>
      <c r="M307" t="s">
        <v>5</v>
      </c>
      <c r="P307">
        <v>40.495539904811999</v>
      </c>
      <c r="Q307">
        <v>-86.131014737889004</v>
      </c>
      <c r="R307" t="s">
        <v>9138</v>
      </c>
      <c r="S307">
        <v>34</v>
      </c>
      <c r="T307" t="s">
        <v>848</v>
      </c>
      <c r="U307" t="s">
        <v>2124</v>
      </c>
      <c r="V307" t="s">
        <v>2125</v>
      </c>
      <c r="W307" t="s">
        <v>2280</v>
      </c>
      <c r="X307" t="s">
        <v>2127</v>
      </c>
      <c r="Y307" t="s">
        <v>2128</v>
      </c>
      <c r="Z307" t="s">
        <v>174</v>
      </c>
      <c r="AA307">
        <v>45088</v>
      </c>
      <c r="AB307" t="s">
        <v>2285</v>
      </c>
      <c r="AC307" t="s">
        <v>2282</v>
      </c>
      <c r="AD307">
        <v>23</v>
      </c>
      <c r="AE307" t="s">
        <v>2286</v>
      </c>
    </row>
    <row r="308" spans="1:36">
      <c r="A308">
        <v>4094</v>
      </c>
      <c r="B308" t="s">
        <v>201</v>
      </c>
      <c r="C308" t="s">
        <v>748</v>
      </c>
      <c r="D308" t="s">
        <v>2287</v>
      </c>
      <c r="E308" t="s">
        <v>166</v>
      </c>
      <c r="F308" t="s">
        <v>2288</v>
      </c>
      <c r="G308" t="s">
        <v>1567</v>
      </c>
      <c r="H308" t="s">
        <v>1568</v>
      </c>
      <c r="I308" t="s">
        <v>2289</v>
      </c>
      <c r="J308" t="s">
        <v>2290</v>
      </c>
      <c r="K308" t="s">
        <v>1278</v>
      </c>
      <c r="L308" t="s">
        <v>172</v>
      </c>
      <c r="M308" t="s">
        <v>5</v>
      </c>
      <c r="N308">
        <v>90067</v>
      </c>
      <c r="P308">
        <v>34.059593517784897</v>
      </c>
      <c r="Q308">
        <v>-118.41392254509501</v>
      </c>
      <c r="R308" t="s">
        <v>9139</v>
      </c>
      <c r="S308">
        <v>54</v>
      </c>
      <c r="T308" t="s">
        <v>848</v>
      </c>
      <c r="U308" t="s">
        <v>2287</v>
      </c>
      <c r="V308" t="s">
        <v>2289</v>
      </c>
      <c r="W308" t="s">
        <v>1278</v>
      </c>
      <c r="X308" t="s">
        <v>1278</v>
      </c>
      <c r="Y308" t="s">
        <v>5</v>
      </c>
      <c r="Z308" t="s">
        <v>174</v>
      </c>
      <c r="AA308">
        <v>44781</v>
      </c>
      <c r="AB308" t="s">
        <v>2291</v>
      </c>
      <c r="AC308" t="s">
        <v>2292</v>
      </c>
      <c r="AD308">
        <v>30</v>
      </c>
      <c r="AE308" t="s">
        <v>2293</v>
      </c>
      <c r="AJ308" t="s">
        <v>2294</v>
      </c>
    </row>
    <row r="309" spans="1:36">
      <c r="A309">
        <v>4095</v>
      </c>
      <c r="B309" t="s">
        <v>201</v>
      </c>
      <c r="C309" t="s">
        <v>748</v>
      </c>
      <c r="D309" t="s">
        <v>2295</v>
      </c>
      <c r="E309" t="s">
        <v>178</v>
      </c>
      <c r="F309" t="s">
        <v>2296</v>
      </c>
      <c r="G309" t="s">
        <v>1567</v>
      </c>
      <c r="H309" t="s">
        <v>1568</v>
      </c>
      <c r="I309" t="s">
        <v>2125</v>
      </c>
      <c r="J309" t="s">
        <v>2297</v>
      </c>
      <c r="K309" t="s">
        <v>2298</v>
      </c>
      <c r="L309" t="s">
        <v>863</v>
      </c>
      <c r="M309" t="s">
        <v>5</v>
      </c>
      <c r="N309">
        <v>61008</v>
      </c>
      <c r="P309">
        <v>42.236956447799599</v>
      </c>
      <c r="Q309">
        <v>-88.870705132558797</v>
      </c>
      <c r="R309" t="s">
        <v>9140</v>
      </c>
      <c r="U309" t="s">
        <v>2295</v>
      </c>
      <c r="V309" t="s">
        <v>2125</v>
      </c>
      <c r="W309" t="s">
        <v>2299</v>
      </c>
      <c r="X309" t="s">
        <v>2300</v>
      </c>
      <c r="Y309" t="s">
        <v>2301</v>
      </c>
      <c r="Z309" t="s">
        <v>174</v>
      </c>
      <c r="AA309">
        <v>45289</v>
      </c>
      <c r="AB309" t="s">
        <v>2302</v>
      </c>
      <c r="AC309" t="s">
        <v>2303</v>
      </c>
      <c r="AD309">
        <v>26</v>
      </c>
      <c r="AE309" t="s">
        <v>2304</v>
      </c>
      <c r="AJ309" t="s">
        <v>2121</v>
      </c>
    </row>
    <row r="310" spans="1:36">
      <c r="A310">
        <v>4096</v>
      </c>
      <c r="B310" t="s">
        <v>201</v>
      </c>
      <c r="C310" t="s">
        <v>748</v>
      </c>
      <c r="D310" t="s">
        <v>2305</v>
      </c>
      <c r="E310" t="s">
        <v>166</v>
      </c>
      <c r="F310" t="s">
        <v>2305</v>
      </c>
      <c r="G310" t="s">
        <v>8393</v>
      </c>
      <c r="H310" t="s">
        <v>1568</v>
      </c>
      <c r="I310" t="s">
        <v>2306</v>
      </c>
      <c r="K310" t="s">
        <v>485</v>
      </c>
      <c r="L310" t="s">
        <v>151</v>
      </c>
      <c r="M310" t="s">
        <v>6</v>
      </c>
      <c r="P310">
        <v>45.5</v>
      </c>
      <c r="Q310">
        <v>-73.56</v>
      </c>
      <c r="R310" t="s">
        <v>1678</v>
      </c>
      <c r="S310">
        <v>10</v>
      </c>
      <c r="T310" t="s">
        <v>1690</v>
      </c>
      <c r="U310" t="s">
        <v>2305</v>
      </c>
      <c r="V310" t="s">
        <v>2306</v>
      </c>
      <c r="W310" t="s">
        <v>220</v>
      </c>
      <c r="X310" t="s">
        <v>217</v>
      </c>
      <c r="Y310" t="s">
        <v>6</v>
      </c>
      <c r="Z310" t="s">
        <v>174</v>
      </c>
      <c r="AA310">
        <v>44781</v>
      </c>
      <c r="AB310" t="s">
        <v>2307</v>
      </c>
      <c r="AC310" t="s">
        <v>2308</v>
      </c>
      <c r="AD310">
        <v>29</v>
      </c>
      <c r="AE310" t="s">
        <v>2309</v>
      </c>
      <c r="AJ310" t="s">
        <v>2310</v>
      </c>
    </row>
    <row r="311" spans="1:36">
      <c r="A311">
        <v>4097</v>
      </c>
      <c r="B311" t="s">
        <v>176</v>
      </c>
      <c r="C311" t="s">
        <v>748</v>
      </c>
      <c r="D311" t="s">
        <v>2311</v>
      </c>
      <c r="E311" t="s">
        <v>178</v>
      </c>
      <c r="F311" t="s">
        <v>2312</v>
      </c>
      <c r="G311" t="s">
        <v>2313</v>
      </c>
      <c r="H311" t="s">
        <v>1568</v>
      </c>
      <c r="I311" t="s">
        <v>2314</v>
      </c>
      <c r="J311" t="s">
        <v>2315</v>
      </c>
      <c r="K311" t="s">
        <v>571</v>
      </c>
      <c r="L311" t="s">
        <v>217</v>
      </c>
      <c r="M311" t="s">
        <v>6</v>
      </c>
      <c r="N311" t="s">
        <v>2316</v>
      </c>
      <c r="O311" t="s">
        <v>2317</v>
      </c>
      <c r="P311">
        <v>45.325596926363403</v>
      </c>
      <c r="Q311">
        <v>-75.836900830691306</v>
      </c>
      <c r="U311" t="s">
        <v>2318</v>
      </c>
      <c r="V311" t="s">
        <v>2314</v>
      </c>
      <c r="W311" t="s">
        <v>2319</v>
      </c>
      <c r="X311" t="s">
        <v>870</v>
      </c>
      <c r="Y311" t="s">
        <v>5</v>
      </c>
      <c r="Z311" t="s">
        <v>174</v>
      </c>
      <c r="AA311">
        <v>44801</v>
      </c>
      <c r="AB311" t="s">
        <v>2320</v>
      </c>
      <c r="AC311" t="s">
        <v>2321</v>
      </c>
      <c r="AD311">
        <v>26</v>
      </c>
      <c r="AE311" t="s">
        <v>2322</v>
      </c>
      <c r="AJ311" t="s">
        <v>2323</v>
      </c>
    </row>
    <row r="312" spans="1:36">
      <c r="A312">
        <v>4098</v>
      </c>
      <c r="B312" t="s">
        <v>176</v>
      </c>
      <c r="C312" t="s">
        <v>748</v>
      </c>
      <c r="D312" t="s">
        <v>2324</v>
      </c>
      <c r="E312" t="s">
        <v>166</v>
      </c>
      <c r="F312" t="s">
        <v>2325</v>
      </c>
      <c r="G312" t="s">
        <v>1567</v>
      </c>
      <c r="H312" t="s">
        <v>1568</v>
      </c>
      <c r="I312" t="s">
        <v>2326</v>
      </c>
      <c r="J312" t="s">
        <v>2327</v>
      </c>
      <c r="K312" t="s">
        <v>2328</v>
      </c>
      <c r="L312" t="s">
        <v>172</v>
      </c>
      <c r="M312" t="s">
        <v>5</v>
      </c>
      <c r="N312">
        <v>95330</v>
      </c>
      <c r="P312">
        <v>37.800722319275501</v>
      </c>
      <c r="Q312">
        <v>-121.288822076386</v>
      </c>
      <c r="S312">
        <v>40</v>
      </c>
      <c r="T312" t="s">
        <v>848</v>
      </c>
      <c r="U312" t="s">
        <v>1450</v>
      </c>
      <c r="V312" t="s">
        <v>1452</v>
      </c>
      <c r="W312" t="s">
        <v>1456</v>
      </c>
      <c r="X312" t="s">
        <v>771</v>
      </c>
      <c r="Y312" t="s">
        <v>5</v>
      </c>
      <c r="Z312" t="s">
        <v>174</v>
      </c>
      <c r="AA312">
        <v>45096</v>
      </c>
      <c r="AB312" t="s">
        <v>2329</v>
      </c>
      <c r="AC312" t="s">
        <v>2330</v>
      </c>
      <c r="AD312">
        <v>29</v>
      </c>
      <c r="AE312" t="s">
        <v>2331</v>
      </c>
      <c r="AJ312" t="s">
        <v>2326</v>
      </c>
    </row>
    <row r="313" spans="1:36">
      <c r="A313">
        <v>4099</v>
      </c>
      <c r="B313" t="s">
        <v>176</v>
      </c>
      <c r="C313" t="s">
        <v>748</v>
      </c>
      <c r="D313" t="s">
        <v>2332</v>
      </c>
      <c r="E313" t="s">
        <v>166</v>
      </c>
      <c r="F313" t="s">
        <v>2333</v>
      </c>
      <c r="G313" t="s">
        <v>1874</v>
      </c>
      <c r="H313" t="s">
        <v>1745</v>
      </c>
      <c r="I313" t="s">
        <v>2334</v>
      </c>
      <c r="J313" t="s">
        <v>2335</v>
      </c>
      <c r="K313" t="s">
        <v>846</v>
      </c>
      <c r="L313" t="s">
        <v>172</v>
      </c>
      <c r="M313" t="s">
        <v>5</v>
      </c>
      <c r="N313">
        <v>94538</v>
      </c>
      <c r="P313">
        <v>37.481503857326302</v>
      </c>
      <c r="Q313">
        <v>-121.933849299915</v>
      </c>
      <c r="S313">
        <v>10</v>
      </c>
      <c r="T313" t="s">
        <v>848</v>
      </c>
      <c r="U313" t="s">
        <v>2336</v>
      </c>
      <c r="V313" t="s">
        <v>1452</v>
      </c>
      <c r="W313" t="s">
        <v>1456</v>
      </c>
      <c r="X313" t="s">
        <v>771</v>
      </c>
      <c r="Y313" t="s">
        <v>5</v>
      </c>
      <c r="Z313" t="s">
        <v>174</v>
      </c>
      <c r="AA313">
        <v>45096</v>
      </c>
      <c r="AB313" t="s">
        <v>2337</v>
      </c>
      <c r="AC313" t="s">
        <v>2338</v>
      </c>
      <c r="AD313">
        <v>22</v>
      </c>
      <c r="AJ313" t="s">
        <v>2339</v>
      </c>
    </row>
    <row r="314" spans="1:36">
      <c r="A314">
        <v>4100</v>
      </c>
      <c r="B314" t="s">
        <v>176</v>
      </c>
      <c r="C314" t="s">
        <v>748</v>
      </c>
      <c r="D314" t="s">
        <v>2340</v>
      </c>
      <c r="E314" t="s">
        <v>178</v>
      </c>
      <c r="F314" t="s">
        <v>2341</v>
      </c>
      <c r="G314" t="s">
        <v>1874</v>
      </c>
      <c r="H314" t="s">
        <v>1745</v>
      </c>
      <c r="I314" t="s">
        <v>2342</v>
      </c>
      <c r="J314" t="s">
        <v>2343</v>
      </c>
      <c r="K314" t="s">
        <v>2344</v>
      </c>
      <c r="L314" t="s">
        <v>184</v>
      </c>
      <c r="M314" t="s">
        <v>5</v>
      </c>
      <c r="N314">
        <v>89434</v>
      </c>
      <c r="O314" t="s">
        <v>2345</v>
      </c>
      <c r="P314">
        <v>39.537778381403697</v>
      </c>
      <c r="Q314">
        <v>-119.439104074746</v>
      </c>
      <c r="R314">
        <v>300</v>
      </c>
      <c r="S314">
        <v>37</v>
      </c>
      <c r="T314" t="s">
        <v>848</v>
      </c>
      <c r="U314" t="s">
        <v>2336</v>
      </c>
      <c r="V314" t="s">
        <v>1452</v>
      </c>
      <c r="W314" t="s">
        <v>1456</v>
      </c>
      <c r="X314" t="s">
        <v>771</v>
      </c>
      <c r="Y314" t="s">
        <v>5</v>
      </c>
      <c r="Z314" t="s">
        <v>174</v>
      </c>
      <c r="AA314">
        <v>45096</v>
      </c>
      <c r="AB314" t="s">
        <v>2346</v>
      </c>
      <c r="AC314" t="s">
        <v>2347</v>
      </c>
      <c r="AD314">
        <v>27</v>
      </c>
      <c r="AJ314" t="s">
        <v>2348</v>
      </c>
    </row>
    <row r="315" spans="1:36">
      <c r="A315">
        <v>4101</v>
      </c>
      <c r="B315" t="s">
        <v>201</v>
      </c>
      <c r="C315" t="s">
        <v>748</v>
      </c>
      <c r="D315" t="s">
        <v>2340</v>
      </c>
      <c r="E315" t="s">
        <v>178</v>
      </c>
      <c r="F315" t="s">
        <v>2349</v>
      </c>
      <c r="G315" t="s">
        <v>1874</v>
      </c>
      <c r="H315" t="s">
        <v>1745</v>
      </c>
      <c r="I315" t="s">
        <v>2342</v>
      </c>
      <c r="J315" t="s">
        <v>2343</v>
      </c>
      <c r="K315" t="s">
        <v>2344</v>
      </c>
      <c r="L315" t="s">
        <v>184</v>
      </c>
      <c r="M315" t="s">
        <v>5</v>
      </c>
      <c r="N315">
        <v>89434</v>
      </c>
      <c r="O315" t="s">
        <v>2345</v>
      </c>
      <c r="P315">
        <v>39.537778381403697</v>
      </c>
      <c r="Q315">
        <v>-119.439104074746</v>
      </c>
      <c r="R315" t="s">
        <v>9085</v>
      </c>
      <c r="S315">
        <v>100</v>
      </c>
      <c r="T315" t="s">
        <v>848</v>
      </c>
      <c r="U315" t="s">
        <v>2336</v>
      </c>
      <c r="V315" t="s">
        <v>1452</v>
      </c>
      <c r="W315" t="s">
        <v>1456</v>
      </c>
      <c r="X315" t="s">
        <v>771</v>
      </c>
      <c r="Y315" t="s">
        <v>5</v>
      </c>
      <c r="Z315" t="s">
        <v>174</v>
      </c>
      <c r="AA315">
        <v>45096</v>
      </c>
      <c r="AB315" t="s">
        <v>2346</v>
      </c>
      <c r="AC315" t="s">
        <v>2347</v>
      </c>
      <c r="AD315">
        <v>27</v>
      </c>
      <c r="AE315" t="s">
        <v>2350</v>
      </c>
      <c r="AJ315" t="s">
        <v>2348</v>
      </c>
    </row>
    <row r="316" spans="1:36">
      <c r="A316">
        <v>4102</v>
      </c>
      <c r="B316" t="s">
        <v>176</v>
      </c>
      <c r="C316" t="s">
        <v>748</v>
      </c>
      <c r="D316" t="s">
        <v>2351</v>
      </c>
      <c r="E316" t="s">
        <v>166</v>
      </c>
      <c r="F316" t="s">
        <v>2352</v>
      </c>
      <c r="G316" t="s">
        <v>1874</v>
      </c>
      <c r="H316" t="s">
        <v>1745</v>
      </c>
      <c r="I316" t="s">
        <v>2353</v>
      </c>
      <c r="J316" t="s">
        <v>1461</v>
      </c>
      <c r="K316" t="s">
        <v>1456</v>
      </c>
      <c r="L316" t="s">
        <v>771</v>
      </c>
      <c r="M316" t="s">
        <v>5</v>
      </c>
      <c r="N316">
        <v>78725</v>
      </c>
      <c r="O316" t="s">
        <v>2354</v>
      </c>
      <c r="P316">
        <v>30.23</v>
      </c>
      <c r="Q316">
        <v>-97.6</v>
      </c>
      <c r="R316">
        <v>400</v>
      </c>
      <c r="S316">
        <v>100</v>
      </c>
      <c r="T316" t="s">
        <v>848</v>
      </c>
      <c r="U316" t="s">
        <v>1450</v>
      </c>
      <c r="V316" t="s">
        <v>1452</v>
      </c>
      <c r="W316" t="s">
        <v>1456</v>
      </c>
      <c r="X316" t="s">
        <v>771</v>
      </c>
      <c r="Y316" t="s">
        <v>5</v>
      </c>
      <c r="Z316" t="s">
        <v>174</v>
      </c>
      <c r="AA316">
        <v>45096</v>
      </c>
      <c r="AB316" t="s">
        <v>2355</v>
      </c>
      <c r="AC316" t="s">
        <v>2356</v>
      </c>
      <c r="AD316">
        <v>30</v>
      </c>
      <c r="AE316" t="s">
        <v>2357</v>
      </c>
      <c r="AJ316" t="s">
        <v>2358</v>
      </c>
    </row>
    <row r="317" spans="1:36">
      <c r="A317">
        <v>4103</v>
      </c>
      <c r="B317" t="s">
        <v>398</v>
      </c>
      <c r="C317" t="s">
        <v>748</v>
      </c>
      <c r="D317" t="s">
        <v>2359</v>
      </c>
      <c r="E317" t="s">
        <v>166</v>
      </c>
      <c r="F317" t="s">
        <v>2360</v>
      </c>
      <c r="G317" t="s">
        <v>2361</v>
      </c>
      <c r="H317" t="s">
        <v>1568</v>
      </c>
      <c r="I317" t="s">
        <v>2362</v>
      </c>
      <c r="K317" t="s">
        <v>2363</v>
      </c>
      <c r="L317" t="s">
        <v>190</v>
      </c>
      <c r="M317" t="s">
        <v>5</v>
      </c>
      <c r="P317">
        <v>35.8554259702831</v>
      </c>
      <c r="Q317">
        <v>-79.570623977062894</v>
      </c>
      <c r="R317" t="s">
        <v>9070</v>
      </c>
      <c r="S317">
        <v>30</v>
      </c>
      <c r="T317" t="s">
        <v>848</v>
      </c>
      <c r="U317" t="s">
        <v>2364</v>
      </c>
      <c r="V317" t="s">
        <v>2365</v>
      </c>
      <c r="W317" t="s">
        <v>2364</v>
      </c>
      <c r="X317" t="s">
        <v>2366</v>
      </c>
      <c r="Y317" t="s">
        <v>960</v>
      </c>
      <c r="Z317" t="s">
        <v>174</v>
      </c>
      <c r="AA317">
        <v>45096</v>
      </c>
      <c r="AB317" t="s">
        <v>2367</v>
      </c>
      <c r="AC317" t="s">
        <v>2368</v>
      </c>
      <c r="AD317">
        <v>27</v>
      </c>
      <c r="AE317" t="s">
        <v>2369</v>
      </c>
      <c r="AJ317" t="s">
        <v>2362</v>
      </c>
    </row>
    <row r="318" spans="1:36">
      <c r="A318">
        <v>4104</v>
      </c>
      <c r="B318" t="s">
        <v>398</v>
      </c>
      <c r="C318" t="s">
        <v>748</v>
      </c>
      <c r="D318" t="s">
        <v>2370</v>
      </c>
      <c r="E318" t="s">
        <v>166</v>
      </c>
      <c r="F318" t="s">
        <v>2371</v>
      </c>
      <c r="G318" t="s">
        <v>1619</v>
      </c>
      <c r="H318" t="s">
        <v>904</v>
      </c>
      <c r="I318" t="s">
        <v>2372</v>
      </c>
      <c r="J318" t="s">
        <v>2373</v>
      </c>
      <c r="K318" t="s">
        <v>2373</v>
      </c>
      <c r="L318" t="s">
        <v>444</v>
      </c>
      <c r="M318" t="s">
        <v>5</v>
      </c>
      <c r="N318">
        <v>48864</v>
      </c>
      <c r="O318" t="s">
        <v>2374</v>
      </c>
      <c r="P318">
        <v>42.727766379673099</v>
      </c>
      <c r="Q318">
        <v>-84.55</v>
      </c>
      <c r="R318" t="s">
        <v>9118</v>
      </c>
      <c r="S318">
        <v>50</v>
      </c>
      <c r="T318" t="s">
        <v>848</v>
      </c>
      <c r="U318" t="s">
        <v>2375</v>
      </c>
      <c r="V318" t="s">
        <v>2372</v>
      </c>
      <c r="W318" t="s">
        <v>1147</v>
      </c>
      <c r="X318" t="s">
        <v>949</v>
      </c>
      <c r="Y318" t="s">
        <v>5</v>
      </c>
      <c r="Z318" t="s">
        <v>174</v>
      </c>
      <c r="AA318">
        <v>45096</v>
      </c>
      <c r="AB318" t="s">
        <v>2376</v>
      </c>
      <c r="AC318" t="s">
        <v>2377</v>
      </c>
      <c r="AD318">
        <v>27</v>
      </c>
      <c r="AE318" t="s">
        <v>2378</v>
      </c>
      <c r="AJ318" t="s">
        <v>2372</v>
      </c>
    </row>
    <row r="319" spans="1:36">
      <c r="A319">
        <v>4105</v>
      </c>
      <c r="B319" t="s">
        <v>398</v>
      </c>
      <c r="C319" t="s">
        <v>748</v>
      </c>
      <c r="D319" t="s">
        <v>2370</v>
      </c>
      <c r="E319" t="s">
        <v>166</v>
      </c>
      <c r="F319" t="s">
        <v>2384</v>
      </c>
      <c r="G319" t="s">
        <v>1619</v>
      </c>
      <c r="H319" t="s">
        <v>1568</v>
      </c>
      <c r="I319" t="s">
        <v>2372</v>
      </c>
      <c r="J319" t="s">
        <v>2385</v>
      </c>
      <c r="K319" t="s">
        <v>2386</v>
      </c>
      <c r="L319" t="s">
        <v>314</v>
      </c>
      <c r="M319" t="s">
        <v>5</v>
      </c>
      <c r="N319">
        <v>37174</v>
      </c>
      <c r="O319" t="s">
        <v>2387</v>
      </c>
      <c r="P319">
        <v>35.727397705927601</v>
      </c>
      <c r="Q319">
        <v>-86.9670925341904</v>
      </c>
      <c r="R319" t="s">
        <v>9118</v>
      </c>
      <c r="S319">
        <v>50</v>
      </c>
      <c r="T319" t="s">
        <v>848</v>
      </c>
      <c r="U319" t="s">
        <v>2375</v>
      </c>
      <c r="V319" t="s">
        <v>2372</v>
      </c>
      <c r="W319" t="s">
        <v>1147</v>
      </c>
      <c r="X319" t="s">
        <v>949</v>
      </c>
      <c r="Y319" t="s">
        <v>5</v>
      </c>
      <c r="Z319" t="s">
        <v>174</v>
      </c>
      <c r="AA319">
        <v>45096</v>
      </c>
      <c r="AB319" t="s">
        <v>2388</v>
      </c>
      <c r="AC319" t="s">
        <v>2377</v>
      </c>
      <c r="AD319">
        <v>27</v>
      </c>
      <c r="AE319" t="s">
        <v>2389</v>
      </c>
      <c r="AJ319" t="s">
        <v>2372</v>
      </c>
    </row>
    <row r="320" spans="1:36">
      <c r="A320">
        <v>4106</v>
      </c>
      <c r="B320" t="s">
        <v>176</v>
      </c>
      <c r="C320" t="s">
        <v>748</v>
      </c>
      <c r="D320" t="s">
        <v>2370</v>
      </c>
      <c r="E320" t="s">
        <v>166</v>
      </c>
      <c r="F320" t="s">
        <v>2379</v>
      </c>
      <c r="G320" t="s">
        <v>2380</v>
      </c>
      <c r="H320" t="s">
        <v>1526</v>
      </c>
      <c r="I320" t="s">
        <v>2372</v>
      </c>
      <c r="J320" t="s">
        <v>2381</v>
      </c>
      <c r="K320" t="s">
        <v>1147</v>
      </c>
      <c r="L320" t="s">
        <v>949</v>
      </c>
      <c r="M320" t="s">
        <v>5</v>
      </c>
      <c r="N320">
        <v>44481</v>
      </c>
      <c r="O320" t="s">
        <v>2382</v>
      </c>
      <c r="P320">
        <v>41.1522508340096</v>
      </c>
      <c r="Q320">
        <v>-80.860397300000002</v>
      </c>
      <c r="R320">
        <v>1700</v>
      </c>
      <c r="S320">
        <v>41</v>
      </c>
      <c r="T320" t="s">
        <v>848</v>
      </c>
      <c r="U320" t="s">
        <v>2375</v>
      </c>
      <c r="V320" t="s">
        <v>2372</v>
      </c>
      <c r="W320" t="s">
        <v>1147</v>
      </c>
      <c r="X320" t="s">
        <v>949</v>
      </c>
      <c r="Y320" t="s">
        <v>5</v>
      </c>
      <c r="Z320" t="s">
        <v>174</v>
      </c>
      <c r="AA320">
        <v>45289</v>
      </c>
      <c r="AB320" t="s">
        <v>2383</v>
      </c>
      <c r="AC320" t="s">
        <v>2377</v>
      </c>
      <c r="AD320">
        <v>27</v>
      </c>
      <c r="AJ320" t="s">
        <v>2372</v>
      </c>
    </row>
    <row r="321" spans="1:36">
      <c r="A321">
        <v>4107</v>
      </c>
      <c r="B321" t="s">
        <v>201</v>
      </c>
      <c r="C321" t="s">
        <v>748</v>
      </c>
      <c r="D321" t="s">
        <v>2390</v>
      </c>
      <c r="E321" t="s">
        <v>166</v>
      </c>
      <c r="F321" t="s">
        <v>2391</v>
      </c>
      <c r="G321" t="s">
        <v>1655</v>
      </c>
      <c r="H321" t="s">
        <v>2392</v>
      </c>
      <c r="I321" t="s">
        <v>2393</v>
      </c>
      <c r="J321" t="s">
        <v>2394</v>
      </c>
      <c r="K321" t="s">
        <v>2395</v>
      </c>
      <c r="L321" t="s">
        <v>190</v>
      </c>
      <c r="M321" t="s">
        <v>5</v>
      </c>
      <c r="N321">
        <v>27344</v>
      </c>
      <c r="P321">
        <v>35.754723119677998</v>
      </c>
      <c r="Q321">
        <v>-79.525212005538506</v>
      </c>
      <c r="R321" t="s">
        <v>9141</v>
      </c>
      <c r="S321">
        <v>16</v>
      </c>
      <c r="T321" t="s">
        <v>848</v>
      </c>
      <c r="U321" t="s">
        <v>2390</v>
      </c>
      <c r="V321" t="s">
        <v>2393</v>
      </c>
      <c r="W321" t="s">
        <v>2396</v>
      </c>
      <c r="X321" t="s">
        <v>2397</v>
      </c>
      <c r="Y321" t="s">
        <v>2398</v>
      </c>
      <c r="Z321" t="s">
        <v>174</v>
      </c>
      <c r="AA321">
        <v>45088</v>
      </c>
      <c r="AB321" t="s">
        <v>2399</v>
      </c>
      <c r="AC321" t="s">
        <v>2400</v>
      </c>
      <c r="AD321">
        <v>42</v>
      </c>
      <c r="AJ321" t="s">
        <v>2401</v>
      </c>
    </row>
    <row r="322" spans="1:36">
      <c r="A322">
        <v>4108</v>
      </c>
      <c r="B322" t="s">
        <v>201</v>
      </c>
      <c r="C322" t="s">
        <v>748</v>
      </c>
      <c r="D322" t="s">
        <v>2402</v>
      </c>
      <c r="E322" t="s">
        <v>178</v>
      </c>
      <c r="F322" t="s">
        <v>2403</v>
      </c>
      <c r="G322" t="s">
        <v>2404</v>
      </c>
      <c r="H322" t="s">
        <v>1568</v>
      </c>
      <c r="I322" t="s">
        <v>2405</v>
      </c>
      <c r="K322" t="s">
        <v>2406</v>
      </c>
      <c r="L322" t="s">
        <v>217</v>
      </c>
      <c r="M322" t="s">
        <v>6</v>
      </c>
      <c r="P322">
        <v>42.780691799905497</v>
      </c>
      <c r="Q322">
        <v>-81.177635625357595</v>
      </c>
      <c r="R322" t="s">
        <v>9127</v>
      </c>
      <c r="S322">
        <v>90</v>
      </c>
      <c r="T322" t="s">
        <v>848</v>
      </c>
      <c r="U322" t="s">
        <v>2407</v>
      </c>
      <c r="V322" t="s">
        <v>2408</v>
      </c>
      <c r="W322" t="s">
        <v>2409</v>
      </c>
      <c r="X322" t="s">
        <v>2410</v>
      </c>
      <c r="Y322" t="s">
        <v>940</v>
      </c>
      <c r="Z322" t="s">
        <v>174</v>
      </c>
      <c r="AA322">
        <v>45096</v>
      </c>
      <c r="AB322" t="s">
        <v>2411</v>
      </c>
      <c r="AC322" t="s">
        <v>8394</v>
      </c>
      <c r="AD322">
        <v>28</v>
      </c>
      <c r="AE322" t="s">
        <v>2412</v>
      </c>
      <c r="AJ322" t="s">
        <v>2413</v>
      </c>
    </row>
    <row r="323" spans="1:36">
      <c r="A323">
        <v>4109</v>
      </c>
      <c r="B323" t="s">
        <v>176</v>
      </c>
      <c r="C323" t="s">
        <v>748</v>
      </c>
      <c r="D323" t="s">
        <v>2414</v>
      </c>
      <c r="E323" t="s">
        <v>166</v>
      </c>
      <c r="F323" t="s">
        <v>2415</v>
      </c>
      <c r="G323" t="s">
        <v>1619</v>
      </c>
      <c r="H323" t="s">
        <v>904</v>
      </c>
      <c r="I323" t="s">
        <v>2416</v>
      </c>
      <c r="J323" t="s">
        <v>2417</v>
      </c>
      <c r="K323" t="s">
        <v>2418</v>
      </c>
      <c r="L323" t="s">
        <v>444</v>
      </c>
      <c r="M323" t="s">
        <v>5</v>
      </c>
      <c r="N323">
        <v>48640</v>
      </c>
      <c r="O323" t="s">
        <v>2419</v>
      </c>
      <c r="P323">
        <v>43.6053908558237</v>
      </c>
      <c r="Q323">
        <v>-84.207910228618701</v>
      </c>
      <c r="R323">
        <v>265</v>
      </c>
      <c r="S323">
        <v>1</v>
      </c>
      <c r="T323" t="s">
        <v>848</v>
      </c>
      <c r="U323" t="s">
        <v>2420</v>
      </c>
      <c r="V323" t="s">
        <v>2416</v>
      </c>
      <c r="W323" t="s">
        <v>2418</v>
      </c>
      <c r="X323" t="s">
        <v>444</v>
      </c>
      <c r="Y323" t="s">
        <v>5</v>
      </c>
      <c r="Z323" t="s">
        <v>174</v>
      </c>
      <c r="AA323">
        <v>44779</v>
      </c>
      <c r="AB323" t="s">
        <v>2421</v>
      </c>
      <c r="AC323" t="s">
        <v>2422</v>
      </c>
      <c r="AD323">
        <v>25</v>
      </c>
      <c r="AJ323" t="s">
        <v>2423</v>
      </c>
    </row>
    <row r="324" spans="1:36">
      <c r="A324">
        <v>4110</v>
      </c>
      <c r="B324" t="s">
        <v>201</v>
      </c>
      <c r="C324" t="s">
        <v>748</v>
      </c>
      <c r="D324" t="s">
        <v>2424</v>
      </c>
      <c r="E324" t="s">
        <v>166</v>
      </c>
      <c r="F324" t="s">
        <v>2435</v>
      </c>
      <c r="G324" t="s">
        <v>1874</v>
      </c>
      <c r="H324" t="s">
        <v>1789</v>
      </c>
      <c r="I324" t="s">
        <v>2427</v>
      </c>
      <c r="J324" t="s">
        <v>2436</v>
      </c>
      <c r="K324" t="s">
        <v>2437</v>
      </c>
      <c r="L324" t="s">
        <v>949</v>
      </c>
      <c r="M324" t="s">
        <v>5</v>
      </c>
      <c r="N324">
        <v>45377</v>
      </c>
      <c r="O324" t="s">
        <v>2438</v>
      </c>
      <c r="P324">
        <v>39.899899465573</v>
      </c>
      <c r="Q324">
        <v>-84.193602704197801</v>
      </c>
      <c r="R324" t="s">
        <v>9075</v>
      </c>
      <c r="U324" t="s">
        <v>2424</v>
      </c>
      <c r="V324" t="s">
        <v>2427</v>
      </c>
      <c r="W324" t="s">
        <v>2431</v>
      </c>
      <c r="X324" t="s">
        <v>949</v>
      </c>
      <c r="Y324" t="s">
        <v>5</v>
      </c>
      <c r="Z324" t="s">
        <v>174</v>
      </c>
      <c r="AA324">
        <v>44779</v>
      </c>
      <c r="AB324" t="s">
        <v>2439</v>
      </c>
      <c r="AC324" t="s">
        <v>8395</v>
      </c>
      <c r="AD324">
        <v>25</v>
      </c>
      <c r="AE324" t="s">
        <v>2440</v>
      </c>
      <c r="AJ324" t="s">
        <v>2434</v>
      </c>
    </row>
    <row r="325" spans="1:36">
      <c r="A325">
        <v>4111</v>
      </c>
      <c r="B325" t="s">
        <v>201</v>
      </c>
      <c r="C325" t="s">
        <v>748</v>
      </c>
      <c r="D325" t="s">
        <v>2424</v>
      </c>
      <c r="E325" t="s">
        <v>166</v>
      </c>
      <c r="F325" t="s">
        <v>2435</v>
      </c>
      <c r="G325" t="s">
        <v>1619</v>
      </c>
      <c r="H325" t="s">
        <v>1789</v>
      </c>
      <c r="I325" t="s">
        <v>2427</v>
      </c>
      <c r="J325" t="s">
        <v>2436</v>
      </c>
      <c r="K325" t="s">
        <v>2437</v>
      </c>
      <c r="L325" t="s">
        <v>949</v>
      </c>
      <c r="M325" t="s">
        <v>5</v>
      </c>
      <c r="N325">
        <v>45377</v>
      </c>
      <c r="O325" t="s">
        <v>2438</v>
      </c>
      <c r="P325">
        <v>39.899899465573</v>
      </c>
      <c r="Q325">
        <v>-84.193602704197801</v>
      </c>
      <c r="R325" t="s">
        <v>9075</v>
      </c>
      <c r="U325" t="s">
        <v>2424</v>
      </c>
      <c r="V325" t="s">
        <v>2427</v>
      </c>
      <c r="W325" t="s">
        <v>2431</v>
      </c>
      <c r="X325" t="s">
        <v>949</v>
      </c>
      <c r="Y325" t="s">
        <v>5</v>
      </c>
      <c r="Z325" t="s">
        <v>174</v>
      </c>
      <c r="AA325">
        <v>44779</v>
      </c>
      <c r="AB325" t="s">
        <v>2441</v>
      </c>
      <c r="AC325" t="s">
        <v>8396</v>
      </c>
      <c r="AD325">
        <v>25</v>
      </c>
      <c r="AE325" t="s">
        <v>2442</v>
      </c>
      <c r="AJ325" t="s">
        <v>2434</v>
      </c>
    </row>
    <row r="326" spans="1:36">
      <c r="A326">
        <v>4112</v>
      </c>
      <c r="B326" t="s">
        <v>201</v>
      </c>
      <c r="C326" t="s">
        <v>748</v>
      </c>
      <c r="D326" t="s">
        <v>2424</v>
      </c>
      <c r="E326" t="s">
        <v>166</v>
      </c>
      <c r="F326" t="s">
        <v>2435</v>
      </c>
      <c r="G326" t="s">
        <v>1874</v>
      </c>
      <c r="H326" t="s">
        <v>904</v>
      </c>
      <c r="I326" t="s">
        <v>2427</v>
      </c>
      <c r="J326" t="s">
        <v>2436</v>
      </c>
      <c r="K326" t="s">
        <v>2437</v>
      </c>
      <c r="L326" t="s">
        <v>949</v>
      </c>
      <c r="M326" t="s">
        <v>5</v>
      </c>
      <c r="N326">
        <v>45377</v>
      </c>
      <c r="O326" t="s">
        <v>2438</v>
      </c>
      <c r="P326">
        <v>39.899899465573</v>
      </c>
      <c r="Q326">
        <v>-84.193602704197801</v>
      </c>
      <c r="R326" t="s">
        <v>9075</v>
      </c>
      <c r="U326" t="s">
        <v>2424</v>
      </c>
      <c r="V326" t="s">
        <v>2427</v>
      </c>
      <c r="W326" t="s">
        <v>2431</v>
      </c>
      <c r="X326" t="s">
        <v>949</v>
      </c>
      <c r="Y326" t="s">
        <v>5</v>
      </c>
      <c r="Z326" t="s">
        <v>174</v>
      </c>
      <c r="AA326">
        <v>44779</v>
      </c>
      <c r="AB326" t="s">
        <v>2443</v>
      </c>
      <c r="AC326" t="s">
        <v>8395</v>
      </c>
      <c r="AD326">
        <v>25</v>
      </c>
      <c r="AE326" t="s">
        <v>2444</v>
      </c>
      <c r="AJ326" t="s">
        <v>2434</v>
      </c>
    </row>
    <row r="327" spans="1:36">
      <c r="A327">
        <v>4113</v>
      </c>
      <c r="B327" t="s">
        <v>163</v>
      </c>
      <c r="C327" t="s">
        <v>748</v>
      </c>
      <c r="D327" t="s">
        <v>2424</v>
      </c>
      <c r="E327" t="s">
        <v>166</v>
      </c>
      <c r="F327" t="s">
        <v>2425</v>
      </c>
      <c r="G327" t="s">
        <v>1619</v>
      </c>
      <c r="H327" t="s">
        <v>2426</v>
      </c>
      <c r="I327" t="s">
        <v>2427</v>
      </c>
      <c r="J327" t="s">
        <v>2428</v>
      </c>
      <c r="K327" t="s">
        <v>2429</v>
      </c>
      <c r="L327" t="s">
        <v>949</v>
      </c>
      <c r="M327" t="s">
        <v>5</v>
      </c>
      <c r="N327">
        <v>45420</v>
      </c>
      <c r="O327" t="s">
        <v>2430</v>
      </c>
      <c r="P327">
        <v>39.715498402451701</v>
      </c>
      <c r="Q327">
        <v>-84.111824546531196</v>
      </c>
      <c r="R327">
        <v>100</v>
      </c>
      <c r="U327" t="s">
        <v>2424</v>
      </c>
      <c r="V327" t="s">
        <v>2427</v>
      </c>
      <c r="W327" t="s">
        <v>2431</v>
      </c>
      <c r="X327" t="s">
        <v>949</v>
      </c>
      <c r="Y327" t="s">
        <v>5</v>
      </c>
      <c r="Z327" t="s">
        <v>174</v>
      </c>
      <c r="AA327">
        <v>44891</v>
      </c>
      <c r="AB327" t="s">
        <v>2432</v>
      </c>
      <c r="AC327" t="s">
        <v>8396</v>
      </c>
      <c r="AD327">
        <v>25</v>
      </c>
      <c r="AE327" t="s">
        <v>2433</v>
      </c>
      <c r="AJ327" t="s">
        <v>2434</v>
      </c>
    </row>
    <row r="328" spans="1:36">
      <c r="A328">
        <v>5001</v>
      </c>
      <c r="B328" t="s">
        <v>176</v>
      </c>
      <c r="C328" t="s">
        <v>2445</v>
      </c>
      <c r="D328" t="s">
        <v>2446</v>
      </c>
      <c r="E328" t="s">
        <v>166</v>
      </c>
      <c r="F328" t="s">
        <v>2447</v>
      </c>
      <c r="G328" t="s">
        <v>2448</v>
      </c>
      <c r="H328" t="s">
        <v>2449</v>
      </c>
      <c r="I328" t="s">
        <v>2450</v>
      </c>
      <c r="J328" t="s">
        <v>2451</v>
      </c>
      <c r="K328" t="s">
        <v>2452</v>
      </c>
      <c r="L328" t="s">
        <v>736</v>
      </c>
      <c r="M328" t="s">
        <v>5</v>
      </c>
      <c r="N328">
        <v>35563</v>
      </c>
      <c r="O328" t="s">
        <v>2453</v>
      </c>
      <c r="P328">
        <v>33.966059373282398</v>
      </c>
      <c r="Q328">
        <v>-87.898766503865701</v>
      </c>
      <c r="U328" t="s">
        <v>2446</v>
      </c>
      <c r="V328" t="s">
        <v>2450</v>
      </c>
      <c r="W328" t="s">
        <v>2454</v>
      </c>
      <c r="X328" t="s">
        <v>539</v>
      </c>
      <c r="Y328" t="s">
        <v>5</v>
      </c>
      <c r="Z328" t="s">
        <v>2455</v>
      </c>
      <c r="AA328">
        <v>44417</v>
      </c>
      <c r="AB328" t="s">
        <v>2456</v>
      </c>
      <c r="AC328" t="s">
        <v>2457</v>
      </c>
      <c r="AD328">
        <v>10</v>
      </c>
      <c r="AE328" t="s">
        <v>2458</v>
      </c>
      <c r="AJ328" t="s">
        <v>2459</v>
      </c>
    </row>
    <row r="329" spans="1:36">
      <c r="A329">
        <v>5002</v>
      </c>
      <c r="B329" t="s">
        <v>176</v>
      </c>
      <c r="C329" t="s">
        <v>2445</v>
      </c>
      <c r="D329" t="s">
        <v>2446</v>
      </c>
      <c r="E329" t="s">
        <v>166</v>
      </c>
      <c r="F329" t="s">
        <v>2460</v>
      </c>
      <c r="G329" t="s">
        <v>2448</v>
      </c>
      <c r="H329" t="s">
        <v>2449</v>
      </c>
      <c r="I329" t="s">
        <v>2450</v>
      </c>
      <c r="J329" t="s">
        <v>2461</v>
      </c>
      <c r="K329" t="s">
        <v>2462</v>
      </c>
      <c r="L329" t="s">
        <v>539</v>
      </c>
      <c r="M329" t="s">
        <v>5</v>
      </c>
      <c r="N329">
        <v>55016</v>
      </c>
      <c r="O329" t="s">
        <v>2463</v>
      </c>
      <c r="P329">
        <v>44.794441305823597</v>
      </c>
      <c r="Q329">
        <v>-92.913494457604102</v>
      </c>
      <c r="U329" t="s">
        <v>2446</v>
      </c>
      <c r="V329" t="s">
        <v>2450</v>
      </c>
      <c r="W329" t="s">
        <v>2454</v>
      </c>
      <c r="X329" t="s">
        <v>539</v>
      </c>
      <c r="Y329" t="s">
        <v>5</v>
      </c>
      <c r="Z329" t="s">
        <v>2455</v>
      </c>
      <c r="AA329">
        <v>44417</v>
      </c>
      <c r="AB329" t="s">
        <v>2456</v>
      </c>
      <c r="AC329" t="s">
        <v>2457</v>
      </c>
      <c r="AD329">
        <v>10</v>
      </c>
      <c r="AE329" t="s">
        <v>2458</v>
      </c>
      <c r="AJ329" t="s">
        <v>2459</v>
      </c>
    </row>
    <row r="330" spans="1:36">
      <c r="A330">
        <v>5003</v>
      </c>
      <c r="B330" t="s">
        <v>176</v>
      </c>
      <c r="C330" t="s">
        <v>2445</v>
      </c>
      <c r="D330" t="s">
        <v>2446</v>
      </c>
      <c r="E330" t="s">
        <v>166</v>
      </c>
      <c r="F330" t="s">
        <v>2464</v>
      </c>
      <c r="G330" t="s">
        <v>2448</v>
      </c>
      <c r="H330" t="s">
        <v>2465</v>
      </c>
      <c r="I330" t="s">
        <v>2450</v>
      </c>
      <c r="J330" t="s">
        <v>2466</v>
      </c>
      <c r="K330" t="s">
        <v>2467</v>
      </c>
      <c r="L330" t="s">
        <v>495</v>
      </c>
      <c r="M330" t="s">
        <v>5</v>
      </c>
      <c r="N330">
        <v>65802</v>
      </c>
      <c r="O330" t="s">
        <v>2468</v>
      </c>
      <c r="P330">
        <v>37.2123557132157</v>
      </c>
      <c r="Q330">
        <v>-93.227852015445805</v>
      </c>
      <c r="U330" t="s">
        <v>2446</v>
      </c>
      <c r="V330" t="s">
        <v>2450</v>
      </c>
      <c r="W330" t="s">
        <v>2454</v>
      </c>
      <c r="X330" t="s">
        <v>539</v>
      </c>
      <c r="Y330" t="s">
        <v>5</v>
      </c>
      <c r="Z330" t="s">
        <v>2455</v>
      </c>
      <c r="AA330">
        <v>44417</v>
      </c>
      <c r="AB330" t="s">
        <v>2456</v>
      </c>
      <c r="AC330" t="s">
        <v>2457</v>
      </c>
      <c r="AD330">
        <v>10</v>
      </c>
      <c r="AE330" t="s">
        <v>2469</v>
      </c>
      <c r="AJ330" t="s">
        <v>2459</v>
      </c>
    </row>
    <row r="331" spans="1:36">
      <c r="A331">
        <v>5004</v>
      </c>
      <c r="B331" t="s">
        <v>176</v>
      </c>
      <c r="C331" t="s">
        <v>2445</v>
      </c>
      <c r="D331" t="s">
        <v>2470</v>
      </c>
      <c r="E331" t="s">
        <v>166</v>
      </c>
      <c r="F331" t="s">
        <v>2470</v>
      </c>
      <c r="G331" t="s">
        <v>2471</v>
      </c>
      <c r="H331" t="s">
        <v>2472</v>
      </c>
      <c r="I331" t="s">
        <v>2473</v>
      </c>
      <c r="J331" t="s">
        <v>2474</v>
      </c>
      <c r="K331" t="s">
        <v>2475</v>
      </c>
      <c r="L331" t="s">
        <v>172</v>
      </c>
      <c r="M331" t="s">
        <v>5</v>
      </c>
      <c r="N331">
        <v>94804</v>
      </c>
      <c r="O331" t="s">
        <v>2476</v>
      </c>
      <c r="P331">
        <v>37.9208482060344</v>
      </c>
      <c r="Q331">
        <v>-122.352250245024</v>
      </c>
      <c r="R331">
        <v>30</v>
      </c>
      <c r="U331" t="s">
        <v>2470</v>
      </c>
      <c r="V331" t="s">
        <v>2473</v>
      </c>
      <c r="W331" t="s">
        <v>2475</v>
      </c>
      <c r="X331" t="s">
        <v>172</v>
      </c>
      <c r="Y331" t="s">
        <v>5</v>
      </c>
      <c r="Z331" t="s">
        <v>2455</v>
      </c>
      <c r="AA331">
        <v>44417</v>
      </c>
      <c r="AB331" t="s">
        <v>2477</v>
      </c>
      <c r="AC331" t="s">
        <v>2478</v>
      </c>
      <c r="AD331">
        <v>19</v>
      </c>
      <c r="AE331" t="s">
        <v>2479</v>
      </c>
      <c r="AJ331" t="s">
        <v>2480</v>
      </c>
    </row>
    <row r="332" spans="1:36">
      <c r="A332">
        <v>5005</v>
      </c>
      <c r="B332" t="s">
        <v>176</v>
      </c>
      <c r="C332" t="s">
        <v>2445</v>
      </c>
      <c r="D332" t="s">
        <v>8107</v>
      </c>
      <c r="E332" t="s">
        <v>166</v>
      </c>
      <c r="F332" t="s">
        <v>8110</v>
      </c>
      <c r="G332" t="s">
        <v>8080</v>
      </c>
      <c r="H332" t="s">
        <v>8317</v>
      </c>
      <c r="I332" t="s">
        <v>8106</v>
      </c>
      <c r="J332" t="s">
        <v>8113</v>
      </c>
      <c r="K332" t="s">
        <v>8114</v>
      </c>
      <c r="L332" t="s">
        <v>825</v>
      </c>
      <c r="M332" t="s">
        <v>5</v>
      </c>
      <c r="N332">
        <v>47201</v>
      </c>
      <c r="P332">
        <v>40.604878351048299</v>
      </c>
      <c r="Q332">
        <v>-85.858077579154894</v>
      </c>
      <c r="U332" t="s">
        <v>8111</v>
      </c>
      <c r="V332" t="s">
        <v>8112</v>
      </c>
      <c r="W332" t="s">
        <v>2486</v>
      </c>
      <c r="X332" t="s">
        <v>825</v>
      </c>
      <c r="Y332" t="s">
        <v>5</v>
      </c>
      <c r="Z332" t="s">
        <v>776</v>
      </c>
      <c r="AA332">
        <v>45529</v>
      </c>
      <c r="AB332" t="s">
        <v>8108</v>
      </c>
      <c r="AC332" t="s">
        <v>8319</v>
      </c>
      <c r="AD332">
        <v>30</v>
      </c>
      <c r="AE332" t="s">
        <v>8109</v>
      </c>
    </row>
    <row r="333" spans="1:36">
      <c r="A333">
        <v>5006</v>
      </c>
      <c r="B333" t="s">
        <v>163</v>
      </c>
      <c r="C333" t="s">
        <v>2445</v>
      </c>
      <c r="D333" t="s">
        <v>2481</v>
      </c>
      <c r="E333" t="s">
        <v>166</v>
      </c>
      <c r="F333" t="s">
        <v>2482</v>
      </c>
      <c r="G333" t="s">
        <v>2448</v>
      </c>
      <c r="H333" t="s">
        <v>8397</v>
      </c>
      <c r="I333" t="s">
        <v>2484</v>
      </c>
      <c r="J333" t="s">
        <v>2485</v>
      </c>
      <c r="K333" t="s">
        <v>2486</v>
      </c>
      <c r="L333" t="s">
        <v>949</v>
      </c>
      <c r="M333" t="s">
        <v>5</v>
      </c>
      <c r="N333">
        <v>43212</v>
      </c>
      <c r="O333" t="s">
        <v>2487</v>
      </c>
      <c r="P333">
        <v>39.9976328506567</v>
      </c>
      <c r="Q333">
        <v>-83.042169807956597</v>
      </c>
      <c r="R333">
        <v>15</v>
      </c>
      <c r="S333">
        <v>100</v>
      </c>
      <c r="U333" t="s">
        <v>2481</v>
      </c>
      <c r="V333" t="s">
        <v>2484</v>
      </c>
      <c r="W333" t="s">
        <v>2486</v>
      </c>
      <c r="X333" t="s">
        <v>949</v>
      </c>
      <c r="Y333" t="s">
        <v>5</v>
      </c>
      <c r="Z333" t="s">
        <v>318</v>
      </c>
      <c r="AA333">
        <v>45432</v>
      </c>
      <c r="AB333" t="s">
        <v>319</v>
      </c>
      <c r="AC333" t="s">
        <v>2488</v>
      </c>
      <c r="AD333">
        <v>24</v>
      </c>
      <c r="AF333" t="s">
        <v>2489</v>
      </c>
      <c r="AG333" t="s">
        <v>2490</v>
      </c>
      <c r="AH333" t="s">
        <v>2491</v>
      </c>
      <c r="AJ333" t="s">
        <v>319</v>
      </c>
    </row>
    <row r="334" spans="1:36">
      <c r="A334">
        <v>5007</v>
      </c>
      <c r="B334" t="s">
        <v>163</v>
      </c>
      <c r="C334" t="s">
        <v>2445</v>
      </c>
      <c r="D334" t="s">
        <v>2481</v>
      </c>
      <c r="E334" t="s">
        <v>166</v>
      </c>
      <c r="F334" t="s">
        <v>2482</v>
      </c>
      <c r="G334" t="s">
        <v>2471</v>
      </c>
      <c r="H334" t="s">
        <v>2472</v>
      </c>
      <c r="I334" t="s">
        <v>2484</v>
      </c>
      <c r="J334" t="s">
        <v>2485</v>
      </c>
      <c r="K334" t="s">
        <v>2486</v>
      </c>
      <c r="L334" t="s">
        <v>949</v>
      </c>
      <c r="M334" t="s">
        <v>5</v>
      </c>
      <c r="N334">
        <v>43212</v>
      </c>
      <c r="O334" t="s">
        <v>2487</v>
      </c>
      <c r="P334">
        <v>39.9976328506567</v>
      </c>
      <c r="Q334">
        <v>-83.042169807956597</v>
      </c>
      <c r="R334">
        <v>15</v>
      </c>
      <c r="S334">
        <v>100</v>
      </c>
      <c r="U334" t="s">
        <v>2481</v>
      </c>
      <c r="V334" t="s">
        <v>2484</v>
      </c>
      <c r="W334" t="s">
        <v>2486</v>
      </c>
      <c r="X334" t="s">
        <v>949</v>
      </c>
      <c r="Y334" t="s">
        <v>5</v>
      </c>
      <c r="Z334" t="s">
        <v>318</v>
      </c>
      <c r="AA334">
        <v>45432</v>
      </c>
      <c r="AB334" t="s">
        <v>319</v>
      </c>
      <c r="AC334" t="s">
        <v>2488</v>
      </c>
      <c r="AD334">
        <v>24</v>
      </c>
      <c r="AF334" t="s">
        <v>2489</v>
      </c>
      <c r="AG334" t="s">
        <v>2490</v>
      </c>
      <c r="AH334" t="s">
        <v>2491</v>
      </c>
      <c r="AJ334" t="s">
        <v>319</v>
      </c>
    </row>
    <row r="335" spans="1:36">
      <c r="A335">
        <v>5008</v>
      </c>
      <c r="B335" t="s">
        <v>176</v>
      </c>
      <c r="C335" t="s">
        <v>2445</v>
      </c>
      <c r="D335" t="s">
        <v>2492</v>
      </c>
      <c r="E335" t="s">
        <v>166</v>
      </c>
      <c r="F335" t="s">
        <v>2492</v>
      </c>
      <c r="G335" t="s">
        <v>2448</v>
      </c>
      <c r="H335" t="s">
        <v>2449</v>
      </c>
      <c r="I335" t="s">
        <v>2493</v>
      </c>
      <c r="J335" t="s">
        <v>2494</v>
      </c>
      <c r="K335" t="s">
        <v>2495</v>
      </c>
      <c r="L335" t="s">
        <v>739</v>
      </c>
      <c r="M335" t="s">
        <v>5</v>
      </c>
      <c r="N335">
        <v>80127</v>
      </c>
      <c r="O335" t="s">
        <v>2496</v>
      </c>
      <c r="P335">
        <v>39.569675773168498</v>
      </c>
      <c r="Q335">
        <v>-105.123557758548</v>
      </c>
      <c r="R335">
        <v>20</v>
      </c>
      <c r="U335" t="s">
        <v>2492</v>
      </c>
      <c r="V335" t="s">
        <v>2493</v>
      </c>
      <c r="W335" t="s">
        <v>2495</v>
      </c>
      <c r="X335" t="s">
        <v>739</v>
      </c>
      <c r="Y335" t="s">
        <v>5</v>
      </c>
      <c r="Z335" t="s">
        <v>174</v>
      </c>
      <c r="AA335">
        <v>44774</v>
      </c>
      <c r="AB335" t="s">
        <v>2497</v>
      </c>
      <c r="AC335" t="s">
        <v>2498</v>
      </c>
      <c r="AD335">
        <v>8</v>
      </c>
      <c r="AE335" t="s">
        <v>2499</v>
      </c>
      <c r="AJ335" t="s">
        <v>2500</v>
      </c>
    </row>
    <row r="336" spans="1:36">
      <c r="A336">
        <v>5010</v>
      </c>
      <c r="B336" t="s">
        <v>176</v>
      </c>
      <c r="C336" t="s">
        <v>2445</v>
      </c>
      <c r="D336" t="s">
        <v>1598</v>
      </c>
      <c r="E336" t="s">
        <v>166</v>
      </c>
      <c r="F336" t="s">
        <v>2502</v>
      </c>
      <c r="G336" t="s">
        <v>2471</v>
      </c>
      <c r="H336" t="s">
        <v>2472</v>
      </c>
      <c r="I336" t="s">
        <v>1600</v>
      </c>
      <c r="J336" t="s">
        <v>2503</v>
      </c>
      <c r="K336" t="s">
        <v>1621</v>
      </c>
      <c r="L336" t="s">
        <v>314</v>
      </c>
      <c r="M336" t="s">
        <v>5</v>
      </c>
      <c r="N336">
        <v>37167</v>
      </c>
      <c r="O336" t="s">
        <v>1622</v>
      </c>
      <c r="P336">
        <v>36.217687117253597</v>
      </c>
      <c r="Q336">
        <v>-86.461029528818699</v>
      </c>
      <c r="R336">
        <v>400</v>
      </c>
      <c r="U336" t="s">
        <v>1598</v>
      </c>
      <c r="V336" t="s">
        <v>1600</v>
      </c>
      <c r="W336" t="s">
        <v>1605</v>
      </c>
      <c r="X336" t="s">
        <v>1606</v>
      </c>
      <c r="Y336" t="s">
        <v>960</v>
      </c>
      <c r="Z336" t="s">
        <v>174</v>
      </c>
      <c r="AA336">
        <v>44774</v>
      </c>
      <c r="AB336" t="s">
        <v>2504</v>
      </c>
      <c r="AC336" t="s">
        <v>1612</v>
      </c>
      <c r="AD336">
        <v>31</v>
      </c>
      <c r="AE336" t="s">
        <v>2505</v>
      </c>
    </row>
    <row r="337" spans="1:36">
      <c r="A337">
        <v>5009</v>
      </c>
      <c r="B337" t="s">
        <v>201</v>
      </c>
      <c r="C337" t="s">
        <v>2445</v>
      </c>
      <c r="D337" t="s">
        <v>1598</v>
      </c>
      <c r="E337" t="s">
        <v>166</v>
      </c>
      <c r="F337" t="s">
        <v>1599</v>
      </c>
      <c r="G337" t="s">
        <v>2471</v>
      </c>
      <c r="H337" t="s">
        <v>2472</v>
      </c>
      <c r="I337" t="s">
        <v>1600</v>
      </c>
      <c r="J337" t="s">
        <v>1601</v>
      </c>
      <c r="K337" t="s">
        <v>1602</v>
      </c>
      <c r="L337" t="s">
        <v>908</v>
      </c>
      <c r="M337" t="s">
        <v>5</v>
      </c>
      <c r="N337">
        <v>42101</v>
      </c>
      <c r="O337" t="s">
        <v>1603</v>
      </c>
      <c r="P337">
        <v>37.04</v>
      </c>
      <c r="Q337">
        <v>-86.32</v>
      </c>
      <c r="S337">
        <v>30</v>
      </c>
      <c r="T337" t="s">
        <v>1690</v>
      </c>
      <c r="U337" t="s">
        <v>1598</v>
      </c>
      <c r="V337" t="s">
        <v>1600</v>
      </c>
      <c r="W337" t="s">
        <v>1605</v>
      </c>
      <c r="X337" t="s">
        <v>1606</v>
      </c>
      <c r="Y337" t="s">
        <v>960</v>
      </c>
      <c r="Z337" t="s">
        <v>662</v>
      </c>
      <c r="AA337">
        <v>44777</v>
      </c>
      <c r="AB337" t="s">
        <v>2501</v>
      </c>
      <c r="AC337" t="s">
        <v>1612</v>
      </c>
      <c r="AD337">
        <v>31</v>
      </c>
      <c r="AE337" t="s">
        <v>1678</v>
      </c>
    </row>
    <row r="338" spans="1:36">
      <c r="A338">
        <v>5011</v>
      </c>
      <c r="B338" t="s">
        <v>176</v>
      </c>
      <c r="C338" t="s">
        <v>2445</v>
      </c>
      <c r="D338" t="s">
        <v>2506</v>
      </c>
      <c r="E338" t="s">
        <v>178</v>
      </c>
      <c r="F338" t="s">
        <v>2507</v>
      </c>
      <c r="G338" t="s">
        <v>2471</v>
      </c>
      <c r="H338" t="s">
        <v>2472</v>
      </c>
      <c r="I338" t="s">
        <v>2508</v>
      </c>
      <c r="J338" t="s">
        <v>2509</v>
      </c>
      <c r="K338" t="s">
        <v>2507</v>
      </c>
      <c r="L338" t="s">
        <v>444</v>
      </c>
      <c r="M338" t="s">
        <v>5</v>
      </c>
      <c r="N338">
        <v>48030</v>
      </c>
      <c r="O338" t="s">
        <v>2510</v>
      </c>
      <c r="P338">
        <v>42.475023405197199</v>
      </c>
      <c r="Q338">
        <v>-83.092156273002203</v>
      </c>
      <c r="R338">
        <v>20</v>
      </c>
      <c r="S338">
        <v>400</v>
      </c>
      <c r="T338" t="s">
        <v>1750</v>
      </c>
      <c r="U338" t="s">
        <v>2511</v>
      </c>
      <c r="V338" t="s">
        <v>2512</v>
      </c>
      <c r="W338" t="s">
        <v>2224</v>
      </c>
      <c r="X338" t="s">
        <v>444</v>
      </c>
      <c r="Y338" t="s">
        <v>5</v>
      </c>
      <c r="Z338" t="s">
        <v>174</v>
      </c>
      <c r="AA338">
        <v>44044</v>
      </c>
      <c r="AB338" t="s">
        <v>2513</v>
      </c>
      <c r="AC338" t="s">
        <v>2514</v>
      </c>
      <c r="AD338">
        <v>28</v>
      </c>
      <c r="AJ338" t="s">
        <v>2515</v>
      </c>
    </row>
    <row r="339" spans="1:36">
      <c r="A339">
        <v>5012</v>
      </c>
      <c r="B339" t="s">
        <v>176</v>
      </c>
      <c r="C339" t="s">
        <v>2445</v>
      </c>
      <c r="D339" t="s">
        <v>2506</v>
      </c>
      <c r="E339" t="s">
        <v>178</v>
      </c>
      <c r="F339" t="s">
        <v>2507</v>
      </c>
      <c r="G339" t="s">
        <v>2471</v>
      </c>
      <c r="H339" t="s">
        <v>2516</v>
      </c>
      <c r="I339" t="s">
        <v>2508</v>
      </c>
      <c r="J339" t="s">
        <v>2509</v>
      </c>
      <c r="K339" t="s">
        <v>2507</v>
      </c>
      <c r="L339" t="s">
        <v>444</v>
      </c>
      <c r="M339" t="s">
        <v>5</v>
      </c>
      <c r="N339">
        <v>48030</v>
      </c>
      <c r="O339" t="s">
        <v>2510</v>
      </c>
      <c r="P339">
        <v>42.475023405197199</v>
      </c>
      <c r="Q339">
        <v>-83.092156273002203</v>
      </c>
      <c r="R339">
        <v>20</v>
      </c>
      <c r="S339">
        <v>400</v>
      </c>
      <c r="T339" t="s">
        <v>1750</v>
      </c>
      <c r="U339" t="s">
        <v>2511</v>
      </c>
      <c r="V339" t="s">
        <v>2512</v>
      </c>
      <c r="W339" t="s">
        <v>2224</v>
      </c>
      <c r="X339" t="s">
        <v>444</v>
      </c>
      <c r="Y339" t="s">
        <v>5</v>
      </c>
      <c r="Z339" t="s">
        <v>174</v>
      </c>
      <c r="AA339">
        <v>44044</v>
      </c>
      <c r="AB339" t="s">
        <v>2513</v>
      </c>
      <c r="AC339" t="s">
        <v>2514</v>
      </c>
      <c r="AD339">
        <v>28</v>
      </c>
      <c r="AJ339" t="s">
        <v>2515</v>
      </c>
    </row>
    <row r="340" spans="1:36">
      <c r="A340">
        <v>5182</v>
      </c>
      <c r="B340" t="s">
        <v>398</v>
      </c>
      <c r="C340" t="s">
        <v>2445</v>
      </c>
      <c r="D340" t="s">
        <v>8831</v>
      </c>
      <c r="E340" t="s">
        <v>166</v>
      </c>
      <c r="F340" t="s">
        <v>8831</v>
      </c>
      <c r="G340" t="s">
        <v>4906</v>
      </c>
      <c r="H340" t="s">
        <v>2472</v>
      </c>
      <c r="I340" t="s">
        <v>8836</v>
      </c>
      <c r="J340" t="s">
        <v>8837</v>
      </c>
      <c r="K340" t="s">
        <v>5962</v>
      </c>
      <c r="L340" t="s">
        <v>739</v>
      </c>
      <c r="M340" t="s">
        <v>5</v>
      </c>
      <c r="N340">
        <v>80205</v>
      </c>
      <c r="O340" t="s">
        <v>8835</v>
      </c>
      <c r="P340">
        <v>39.7719660408629</v>
      </c>
      <c r="Q340">
        <v>-104.955293804158</v>
      </c>
      <c r="U340" t="s">
        <v>8831</v>
      </c>
      <c r="V340" t="s">
        <v>8836</v>
      </c>
      <c r="W340" t="s">
        <v>5962</v>
      </c>
      <c r="X340" t="s">
        <v>739</v>
      </c>
      <c r="Y340" t="s">
        <v>5</v>
      </c>
      <c r="Z340" t="s">
        <v>8245</v>
      </c>
      <c r="AA340">
        <v>45671</v>
      </c>
      <c r="AB340" t="s">
        <v>8838</v>
      </c>
      <c r="AC340" t="s">
        <v>8832</v>
      </c>
      <c r="AD340">
        <v>18</v>
      </c>
      <c r="AF340" t="s">
        <v>8833</v>
      </c>
      <c r="AG340" t="s">
        <v>8834</v>
      </c>
      <c r="AH340" t="s">
        <v>8835</v>
      </c>
    </row>
    <row r="341" spans="1:36">
      <c r="A341">
        <v>5013</v>
      </c>
      <c r="B341" t="s">
        <v>176</v>
      </c>
      <c r="C341" t="s">
        <v>2445</v>
      </c>
      <c r="D341" t="s">
        <v>2517</v>
      </c>
      <c r="E341" t="s">
        <v>166</v>
      </c>
      <c r="F341" t="s">
        <v>2518</v>
      </c>
      <c r="G341" t="s">
        <v>2471</v>
      </c>
      <c r="H341" t="s">
        <v>2516</v>
      </c>
      <c r="I341" t="s">
        <v>2519</v>
      </c>
      <c r="J341" t="s">
        <v>1137</v>
      </c>
      <c r="K341" t="s">
        <v>2520</v>
      </c>
      <c r="L341" t="s">
        <v>825</v>
      </c>
      <c r="M341" t="s">
        <v>5</v>
      </c>
      <c r="N341">
        <v>47562</v>
      </c>
      <c r="O341" t="s">
        <v>2521</v>
      </c>
      <c r="P341">
        <v>39.051798587179498</v>
      </c>
      <c r="Q341">
        <v>-86.849652399308098</v>
      </c>
      <c r="U341" t="s">
        <v>2517</v>
      </c>
      <c r="V341" t="s">
        <v>2522</v>
      </c>
      <c r="W341" t="s">
        <v>2523</v>
      </c>
      <c r="X341" t="s">
        <v>771</v>
      </c>
      <c r="Y341" t="s">
        <v>5</v>
      </c>
      <c r="Z341" t="s">
        <v>2455</v>
      </c>
      <c r="AA341">
        <v>44417</v>
      </c>
      <c r="AB341" t="s">
        <v>2524</v>
      </c>
      <c r="AC341" t="s">
        <v>2525</v>
      </c>
      <c r="AD341">
        <v>8</v>
      </c>
      <c r="AE341" t="s">
        <v>2526</v>
      </c>
      <c r="AJ341" t="s">
        <v>2519</v>
      </c>
    </row>
    <row r="342" spans="1:36">
      <c r="A342">
        <v>5014</v>
      </c>
      <c r="B342" t="s">
        <v>176</v>
      </c>
      <c r="C342" t="s">
        <v>2445</v>
      </c>
      <c r="D342" t="s">
        <v>2527</v>
      </c>
      <c r="E342" t="s">
        <v>166</v>
      </c>
      <c r="F342" t="s">
        <v>2528</v>
      </c>
      <c r="G342" t="s">
        <v>2471</v>
      </c>
      <c r="H342" t="s">
        <v>2516</v>
      </c>
      <c r="I342" t="s">
        <v>2529</v>
      </c>
      <c r="J342" t="s">
        <v>2530</v>
      </c>
      <c r="K342" t="s">
        <v>2528</v>
      </c>
      <c r="L342" t="s">
        <v>863</v>
      </c>
      <c r="M342" t="s">
        <v>5</v>
      </c>
      <c r="N342">
        <v>60155</v>
      </c>
      <c r="O342" t="s">
        <v>2531</v>
      </c>
      <c r="P342">
        <v>41.854976973989999</v>
      </c>
      <c r="Q342">
        <v>-87.864274625138805</v>
      </c>
      <c r="R342">
        <v>44</v>
      </c>
      <c r="U342" t="s">
        <v>2527</v>
      </c>
      <c r="V342" t="s">
        <v>2529</v>
      </c>
      <c r="W342" t="s">
        <v>2528</v>
      </c>
      <c r="X342" t="s">
        <v>863</v>
      </c>
      <c r="Y342" t="s">
        <v>5</v>
      </c>
      <c r="Z342" t="s">
        <v>174</v>
      </c>
      <c r="AA342">
        <v>44774</v>
      </c>
      <c r="AB342" t="s">
        <v>2532</v>
      </c>
      <c r="AC342" t="s">
        <v>2533</v>
      </c>
      <c r="AD342">
        <v>6</v>
      </c>
      <c r="AE342" t="s">
        <v>2534</v>
      </c>
      <c r="AJ342" t="s">
        <v>2535</v>
      </c>
    </row>
    <row r="343" spans="1:36">
      <c r="A343">
        <v>5015</v>
      </c>
      <c r="B343" t="s">
        <v>176</v>
      </c>
      <c r="C343" t="s">
        <v>2445</v>
      </c>
      <c r="D343" t="s">
        <v>2536</v>
      </c>
      <c r="E343" t="s">
        <v>178</v>
      </c>
      <c r="F343" t="s">
        <v>2536</v>
      </c>
      <c r="G343" t="s">
        <v>2471</v>
      </c>
      <c r="H343" t="s">
        <v>2516</v>
      </c>
      <c r="I343" t="s">
        <v>2537</v>
      </c>
      <c r="J343" t="s">
        <v>2538</v>
      </c>
      <c r="K343" t="s">
        <v>2539</v>
      </c>
      <c r="L343" t="s">
        <v>870</v>
      </c>
      <c r="M343" t="s">
        <v>5</v>
      </c>
      <c r="N343">
        <v>30024</v>
      </c>
      <c r="O343" t="s">
        <v>2540</v>
      </c>
      <c r="P343">
        <v>34.019066714157603</v>
      </c>
      <c r="Q343">
        <v>-84.069398816234596</v>
      </c>
      <c r="U343" t="s">
        <v>2541</v>
      </c>
      <c r="V343" t="s">
        <v>1593</v>
      </c>
      <c r="W343" t="s">
        <v>1594</v>
      </c>
      <c r="X343" t="s">
        <v>1365</v>
      </c>
      <c r="Y343" t="s">
        <v>5</v>
      </c>
      <c r="Z343" t="s">
        <v>174</v>
      </c>
      <c r="AA343">
        <v>44429</v>
      </c>
      <c r="AB343" t="s">
        <v>2542</v>
      </c>
      <c r="AC343" t="s">
        <v>2543</v>
      </c>
      <c r="AD343">
        <v>27</v>
      </c>
      <c r="AJ343" t="s">
        <v>2544</v>
      </c>
    </row>
    <row r="344" spans="1:36">
      <c r="A344">
        <v>5016</v>
      </c>
      <c r="B344" t="s">
        <v>176</v>
      </c>
      <c r="C344" t="s">
        <v>2445</v>
      </c>
      <c r="D344" t="s">
        <v>1625</v>
      </c>
      <c r="E344" t="s">
        <v>166</v>
      </c>
      <c r="F344" t="s">
        <v>1625</v>
      </c>
      <c r="G344" t="s">
        <v>2471</v>
      </c>
      <c r="H344" t="s">
        <v>2516</v>
      </c>
      <c r="I344" t="s">
        <v>1627</v>
      </c>
      <c r="J344" t="s">
        <v>2545</v>
      </c>
      <c r="K344" t="s">
        <v>1629</v>
      </c>
      <c r="L344" t="s">
        <v>825</v>
      </c>
      <c r="M344" t="s">
        <v>5</v>
      </c>
      <c r="N344">
        <v>46013</v>
      </c>
      <c r="O344" t="s">
        <v>1630</v>
      </c>
      <c r="P344">
        <v>40.040045018995301</v>
      </c>
      <c r="Q344">
        <v>-85.728024971171905</v>
      </c>
      <c r="U344" t="s">
        <v>1625</v>
      </c>
      <c r="V344" t="s">
        <v>1627</v>
      </c>
      <c r="W344" t="s">
        <v>1631</v>
      </c>
      <c r="X344" t="s">
        <v>184</v>
      </c>
      <c r="Y344" t="s">
        <v>5</v>
      </c>
      <c r="Z344" t="s">
        <v>2455</v>
      </c>
      <c r="AA344">
        <v>44417</v>
      </c>
      <c r="AB344" t="s">
        <v>2546</v>
      </c>
      <c r="AC344" t="s">
        <v>1633</v>
      </c>
      <c r="AD344">
        <v>22</v>
      </c>
      <c r="AE344" t="s">
        <v>2547</v>
      </c>
      <c r="AJ344" t="s">
        <v>1627</v>
      </c>
    </row>
    <row r="345" spans="1:36">
      <c r="A345">
        <v>5017</v>
      </c>
      <c r="B345" t="s">
        <v>176</v>
      </c>
      <c r="C345" t="s">
        <v>2445</v>
      </c>
      <c r="D345" t="s">
        <v>1625</v>
      </c>
      <c r="E345" t="s">
        <v>166</v>
      </c>
      <c r="F345" t="s">
        <v>1625</v>
      </c>
      <c r="G345" t="s">
        <v>2471</v>
      </c>
      <c r="H345" t="s">
        <v>2548</v>
      </c>
      <c r="I345" t="s">
        <v>1627</v>
      </c>
      <c r="J345" t="s">
        <v>2545</v>
      </c>
      <c r="K345" t="s">
        <v>1629</v>
      </c>
      <c r="L345" t="s">
        <v>825</v>
      </c>
      <c r="M345" t="s">
        <v>5</v>
      </c>
      <c r="N345">
        <v>46013</v>
      </c>
      <c r="O345" t="s">
        <v>1630</v>
      </c>
      <c r="P345">
        <v>40.040045018995301</v>
      </c>
      <c r="Q345">
        <v>-85.728024971171905</v>
      </c>
      <c r="U345" t="s">
        <v>1625</v>
      </c>
      <c r="V345" t="s">
        <v>1627</v>
      </c>
      <c r="W345" t="s">
        <v>1631</v>
      </c>
      <c r="X345" t="s">
        <v>184</v>
      </c>
      <c r="Y345" t="s">
        <v>5</v>
      </c>
      <c r="Z345" t="s">
        <v>2455</v>
      </c>
      <c r="AA345">
        <v>44417</v>
      </c>
      <c r="AB345" t="s">
        <v>2546</v>
      </c>
      <c r="AC345" t="s">
        <v>1633</v>
      </c>
      <c r="AD345">
        <v>22</v>
      </c>
      <c r="AE345" t="s">
        <v>2549</v>
      </c>
      <c r="AJ345" t="s">
        <v>1627</v>
      </c>
    </row>
    <row r="346" spans="1:36">
      <c r="A346">
        <v>5018</v>
      </c>
      <c r="B346" t="s">
        <v>176</v>
      </c>
      <c r="C346" t="s">
        <v>2445</v>
      </c>
      <c r="D346" t="s">
        <v>8078</v>
      </c>
      <c r="E346" t="s">
        <v>178</v>
      </c>
      <c r="F346" t="s">
        <v>8078</v>
      </c>
      <c r="G346" t="s">
        <v>8080</v>
      </c>
      <c r="H346" t="s">
        <v>8079</v>
      </c>
      <c r="I346" t="s">
        <v>8081</v>
      </c>
      <c r="J346" t="s">
        <v>8082</v>
      </c>
      <c r="K346" t="s">
        <v>8083</v>
      </c>
      <c r="L346" t="s">
        <v>739</v>
      </c>
      <c r="M346" t="s">
        <v>5</v>
      </c>
      <c r="N346" t="s">
        <v>8084</v>
      </c>
      <c r="O346" t="s">
        <v>8085</v>
      </c>
      <c r="P346">
        <v>39.705527037183202</v>
      </c>
      <c r="Q346">
        <v>-105.138418361793</v>
      </c>
      <c r="U346" t="s">
        <v>8078</v>
      </c>
      <c r="V346" t="s">
        <v>8081</v>
      </c>
      <c r="W346" t="s">
        <v>7625</v>
      </c>
      <c r="X346" t="s">
        <v>756</v>
      </c>
      <c r="Y346" t="s">
        <v>5</v>
      </c>
      <c r="Z346" t="s">
        <v>776</v>
      </c>
      <c r="AA346">
        <v>45527</v>
      </c>
      <c r="AC346" t="s">
        <v>8086</v>
      </c>
      <c r="AD346">
        <v>30</v>
      </c>
    </row>
    <row r="347" spans="1:36">
      <c r="A347">
        <v>5019</v>
      </c>
      <c r="B347" t="s">
        <v>176</v>
      </c>
      <c r="C347" t="s">
        <v>2445</v>
      </c>
      <c r="D347" t="s">
        <v>2550</v>
      </c>
      <c r="E347" t="s">
        <v>178</v>
      </c>
      <c r="F347" t="s">
        <v>8232</v>
      </c>
      <c r="G347" t="s">
        <v>2189</v>
      </c>
      <c r="H347" t="s">
        <v>8233</v>
      </c>
      <c r="I347" t="s">
        <v>2551</v>
      </c>
      <c r="J347" t="s">
        <v>8234</v>
      </c>
      <c r="K347" t="s">
        <v>2553</v>
      </c>
      <c r="L347" t="s">
        <v>444</v>
      </c>
      <c r="M347" t="s">
        <v>5</v>
      </c>
      <c r="N347">
        <v>48539</v>
      </c>
      <c r="O347" t="s">
        <v>4932</v>
      </c>
      <c r="P347">
        <v>42.727072535315898</v>
      </c>
      <c r="Q347">
        <v>-83.243592988563805</v>
      </c>
      <c r="R347">
        <v>156</v>
      </c>
      <c r="S347">
        <v>2</v>
      </c>
      <c r="T347" t="s">
        <v>2552</v>
      </c>
      <c r="U347" t="s">
        <v>8231</v>
      </c>
      <c r="V347" t="s">
        <v>2551</v>
      </c>
      <c r="W347" t="s">
        <v>2553</v>
      </c>
      <c r="X347" t="s">
        <v>444</v>
      </c>
      <c r="Y347" t="s">
        <v>5</v>
      </c>
      <c r="Z347" t="s">
        <v>8207</v>
      </c>
      <c r="AB347" t="s">
        <v>2554</v>
      </c>
      <c r="AC347" t="s">
        <v>2555</v>
      </c>
      <c r="AD347">
        <v>13</v>
      </c>
      <c r="AE347" t="s">
        <v>2556</v>
      </c>
      <c r="AF347" t="s">
        <v>8236</v>
      </c>
      <c r="AG347" t="s">
        <v>8237</v>
      </c>
      <c r="AH347" t="s">
        <v>8238</v>
      </c>
      <c r="AJ347" t="s">
        <v>2551</v>
      </c>
    </row>
    <row r="348" spans="1:36">
      <c r="A348">
        <v>5020</v>
      </c>
      <c r="B348" t="s">
        <v>163</v>
      </c>
      <c r="C348" t="s">
        <v>2445</v>
      </c>
      <c r="D348" t="s">
        <v>1645</v>
      </c>
      <c r="E348" t="s">
        <v>166</v>
      </c>
      <c r="F348" t="s">
        <v>1645</v>
      </c>
      <c r="G348" t="s">
        <v>2471</v>
      </c>
      <c r="H348" t="s">
        <v>2472</v>
      </c>
      <c r="I348" t="s">
        <v>1647</v>
      </c>
      <c r="J348" t="s">
        <v>1648</v>
      </c>
      <c r="K348" t="s">
        <v>273</v>
      </c>
      <c r="L348" t="s">
        <v>172</v>
      </c>
      <c r="M348" t="s">
        <v>5</v>
      </c>
      <c r="N348">
        <v>92008</v>
      </c>
      <c r="O348" t="s">
        <v>1649</v>
      </c>
      <c r="P348">
        <v>33.131817517359899</v>
      </c>
      <c r="Q348">
        <v>-117.27595937319499</v>
      </c>
      <c r="R348">
        <v>13</v>
      </c>
      <c r="U348" t="s">
        <v>1645</v>
      </c>
      <c r="V348" t="s">
        <v>1647</v>
      </c>
      <c r="W348" t="s">
        <v>273</v>
      </c>
      <c r="X348" t="s">
        <v>172</v>
      </c>
      <c r="Y348" t="s">
        <v>5</v>
      </c>
      <c r="Z348" t="s">
        <v>174</v>
      </c>
      <c r="AA348">
        <v>44774</v>
      </c>
      <c r="AB348" t="s">
        <v>2557</v>
      </c>
      <c r="AC348" t="s">
        <v>2558</v>
      </c>
      <c r="AD348">
        <v>13</v>
      </c>
      <c r="AE348" t="s">
        <v>1652</v>
      </c>
      <c r="AJ348" t="s">
        <v>1653</v>
      </c>
    </row>
    <row r="349" spans="1:36">
      <c r="A349">
        <v>5021</v>
      </c>
      <c r="B349" t="s">
        <v>176</v>
      </c>
      <c r="C349" t="s">
        <v>2445</v>
      </c>
      <c r="D349" t="s">
        <v>2559</v>
      </c>
      <c r="E349" t="s">
        <v>166</v>
      </c>
      <c r="F349" t="s">
        <v>2560</v>
      </c>
      <c r="G349" t="s">
        <v>2448</v>
      </c>
      <c r="H349" t="s">
        <v>2561</v>
      </c>
      <c r="I349" t="s">
        <v>2562</v>
      </c>
      <c r="J349" t="s">
        <v>2563</v>
      </c>
      <c r="K349" t="s">
        <v>2564</v>
      </c>
      <c r="L349" t="s">
        <v>1408</v>
      </c>
      <c r="M349" t="s">
        <v>991</v>
      </c>
      <c r="N349">
        <v>84090</v>
      </c>
      <c r="O349" t="s">
        <v>2565</v>
      </c>
      <c r="P349">
        <v>31.2705702027366</v>
      </c>
      <c r="Q349">
        <v>-110.94232197397901</v>
      </c>
      <c r="U349" t="s">
        <v>2566</v>
      </c>
      <c r="V349" t="s">
        <v>2562</v>
      </c>
      <c r="W349" t="s">
        <v>2567</v>
      </c>
      <c r="X349" t="s">
        <v>2568</v>
      </c>
      <c r="Y349" t="s">
        <v>5</v>
      </c>
      <c r="Z349" t="s">
        <v>174</v>
      </c>
      <c r="AA349">
        <v>44435</v>
      </c>
      <c r="AB349" t="s">
        <v>2569</v>
      </c>
      <c r="AC349" t="s">
        <v>2570</v>
      </c>
      <c r="AD349">
        <v>30</v>
      </c>
      <c r="AJ349" t="s">
        <v>2562</v>
      </c>
    </row>
    <row r="350" spans="1:36">
      <c r="A350">
        <v>5022</v>
      </c>
      <c r="B350" t="s">
        <v>176</v>
      </c>
      <c r="C350" t="s">
        <v>2445</v>
      </c>
      <c r="D350" t="s">
        <v>2559</v>
      </c>
      <c r="E350" t="s">
        <v>166</v>
      </c>
      <c r="F350" t="s">
        <v>2571</v>
      </c>
      <c r="G350" t="s">
        <v>2448</v>
      </c>
      <c r="H350" t="s">
        <v>2561</v>
      </c>
      <c r="I350" t="s">
        <v>2572</v>
      </c>
      <c r="J350" t="s">
        <v>2573</v>
      </c>
      <c r="K350" t="s">
        <v>2574</v>
      </c>
      <c r="L350" t="s">
        <v>829</v>
      </c>
      <c r="M350" t="s">
        <v>5</v>
      </c>
      <c r="N350">
        <v>13838</v>
      </c>
      <c r="O350" t="s">
        <v>2575</v>
      </c>
      <c r="P350">
        <v>42.295298098858296</v>
      </c>
      <c r="Q350">
        <v>-75.414420844814998</v>
      </c>
      <c r="U350" t="s">
        <v>2566</v>
      </c>
      <c r="V350" t="s">
        <v>2562</v>
      </c>
      <c r="W350" t="s">
        <v>2567</v>
      </c>
      <c r="X350" t="s">
        <v>2568</v>
      </c>
      <c r="Y350" t="s">
        <v>5</v>
      </c>
      <c r="Z350" t="s">
        <v>174</v>
      </c>
      <c r="AA350">
        <v>44435</v>
      </c>
      <c r="AB350" t="s">
        <v>2569</v>
      </c>
      <c r="AC350" t="s">
        <v>2576</v>
      </c>
      <c r="AD350">
        <v>25</v>
      </c>
      <c r="AJ350" t="s">
        <v>2572</v>
      </c>
    </row>
    <row r="351" spans="1:36">
      <c r="A351">
        <v>5023</v>
      </c>
      <c r="B351" t="s">
        <v>176</v>
      </c>
      <c r="C351" t="s">
        <v>2445</v>
      </c>
      <c r="D351" t="s">
        <v>2559</v>
      </c>
      <c r="E351" t="s">
        <v>166</v>
      </c>
      <c r="F351" t="s">
        <v>2577</v>
      </c>
      <c r="G351" t="s">
        <v>2448</v>
      </c>
      <c r="H351" t="s">
        <v>2561</v>
      </c>
      <c r="I351" t="s">
        <v>2578</v>
      </c>
      <c r="J351" t="s">
        <v>2579</v>
      </c>
      <c r="K351" t="s">
        <v>2580</v>
      </c>
      <c r="L351" t="s">
        <v>829</v>
      </c>
      <c r="M351" t="s">
        <v>5</v>
      </c>
      <c r="N351">
        <v>13760</v>
      </c>
      <c r="O351" t="s">
        <v>2581</v>
      </c>
      <c r="P351">
        <v>42.1089948574365</v>
      </c>
      <c r="Q351">
        <v>-76.013846431329</v>
      </c>
      <c r="U351" t="s">
        <v>2566</v>
      </c>
      <c r="V351" t="s">
        <v>2562</v>
      </c>
      <c r="W351" t="s">
        <v>2567</v>
      </c>
      <c r="X351" t="s">
        <v>2568</v>
      </c>
      <c r="Y351" t="s">
        <v>5</v>
      </c>
      <c r="Z351" t="s">
        <v>174</v>
      </c>
      <c r="AA351">
        <v>44435</v>
      </c>
      <c r="AB351" t="s">
        <v>2569</v>
      </c>
      <c r="AC351" t="s">
        <v>2582</v>
      </c>
      <c r="AD351">
        <v>29</v>
      </c>
      <c r="AJ351" t="s">
        <v>2583</v>
      </c>
    </row>
    <row r="352" spans="1:36">
      <c r="A352">
        <v>5024</v>
      </c>
      <c r="B352" t="s">
        <v>176</v>
      </c>
      <c r="C352" t="s">
        <v>2445</v>
      </c>
      <c r="D352" t="s">
        <v>2584</v>
      </c>
      <c r="E352" t="s">
        <v>166</v>
      </c>
      <c r="F352" t="s">
        <v>2584</v>
      </c>
      <c r="G352" t="s">
        <v>2448</v>
      </c>
      <c r="H352" t="s">
        <v>2465</v>
      </c>
      <c r="I352" t="s">
        <v>2585</v>
      </c>
      <c r="J352" t="s">
        <v>2586</v>
      </c>
      <c r="K352" t="s">
        <v>1371</v>
      </c>
      <c r="L352" t="s">
        <v>1365</v>
      </c>
      <c r="M352" t="s">
        <v>5</v>
      </c>
      <c r="N352">
        <v>15857</v>
      </c>
      <c r="O352" t="s">
        <v>2587</v>
      </c>
      <c r="P352">
        <v>41.456931884237498</v>
      </c>
      <c r="Q352">
        <v>-78.559207617858505</v>
      </c>
      <c r="U352" t="s">
        <v>2566</v>
      </c>
      <c r="V352" t="s">
        <v>2562</v>
      </c>
      <c r="W352" t="s">
        <v>2567</v>
      </c>
      <c r="X352" t="s">
        <v>2568</v>
      </c>
      <c r="Y352" t="s">
        <v>5</v>
      </c>
      <c r="Z352" t="s">
        <v>174</v>
      </c>
      <c r="AA352">
        <v>44421</v>
      </c>
      <c r="AB352" t="s">
        <v>2569</v>
      </c>
      <c r="AC352" t="s">
        <v>2588</v>
      </c>
      <c r="AD352">
        <v>24</v>
      </c>
      <c r="AE352" t="s">
        <v>2589</v>
      </c>
      <c r="AJ352" t="s">
        <v>2585</v>
      </c>
    </row>
    <row r="353" spans="1:36">
      <c r="A353">
        <v>5026</v>
      </c>
      <c r="B353" t="s">
        <v>176</v>
      </c>
      <c r="C353" t="s">
        <v>2445</v>
      </c>
      <c r="D353" t="s">
        <v>2590</v>
      </c>
      <c r="E353" t="s">
        <v>178</v>
      </c>
      <c r="F353" t="s">
        <v>2593</v>
      </c>
      <c r="G353" t="s">
        <v>2448</v>
      </c>
      <c r="H353" t="s">
        <v>2465</v>
      </c>
      <c r="I353" t="s">
        <v>2585</v>
      </c>
      <c r="J353" t="s">
        <v>2594</v>
      </c>
      <c r="K353" t="s">
        <v>2595</v>
      </c>
      <c r="L353" t="s">
        <v>990</v>
      </c>
      <c r="M353" t="s">
        <v>991</v>
      </c>
      <c r="N353">
        <v>22435</v>
      </c>
      <c r="O353" t="s">
        <v>2596</v>
      </c>
      <c r="P353">
        <v>32.5388032622566</v>
      </c>
      <c r="Q353">
        <v>-116.918655116274</v>
      </c>
      <c r="U353" t="s">
        <v>2566</v>
      </c>
      <c r="V353" t="s">
        <v>2562</v>
      </c>
      <c r="W353" t="s">
        <v>2567</v>
      </c>
      <c r="X353" t="s">
        <v>2568</v>
      </c>
      <c r="Y353" t="s">
        <v>5</v>
      </c>
      <c r="Z353" t="s">
        <v>174</v>
      </c>
      <c r="AA353">
        <v>44421</v>
      </c>
      <c r="AB353" t="s">
        <v>2569</v>
      </c>
      <c r="AC353" t="s">
        <v>2592</v>
      </c>
      <c r="AD353">
        <v>30</v>
      </c>
      <c r="AJ353" t="s">
        <v>2585</v>
      </c>
    </row>
    <row r="354" spans="1:36">
      <c r="A354">
        <v>5025</v>
      </c>
      <c r="B354" t="s">
        <v>176</v>
      </c>
      <c r="C354" t="s">
        <v>2445</v>
      </c>
      <c r="D354" t="s">
        <v>2590</v>
      </c>
      <c r="E354" t="s">
        <v>178</v>
      </c>
      <c r="F354" t="s">
        <v>2591</v>
      </c>
      <c r="G354" t="s">
        <v>2448</v>
      </c>
      <c r="H354" t="s">
        <v>2561</v>
      </c>
      <c r="I354" t="s">
        <v>2585</v>
      </c>
      <c r="J354" t="s">
        <v>2586</v>
      </c>
      <c r="K354" t="s">
        <v>1371</v>
      </c>
      <c r="L354" t="s">
        <v>1365</v>
      </c>
      <c r="M354" t="s">
        <v>5</v>
      </c>
      <c r="N354">
        <v>15857</v>
      </c>
      <c r="O354" t="s">
        <v>2587</v>
      </c>
      <c r="P354">
        <v>41.456931884237498</v>
      </c>
      <c r="Q354">
        <v>-78.559207617858505</v>
      </c>
      <c r="U354" t="s">
        <v>2566</v>
      </c>
      <c r="V354" t="s">
        <v>2562</v>
      </c>
      <c r="W354" t="s">
        <v>2567</v>
      </c>
      <c r="X354" t="s">
        <v>2568</v>
      </c>
      <c r="Y354" t="s">
        <v>5</v>
      </c>
      <c r="Z354" t="s">
        <v>174</v>
      </c>
      <c r="AA354">
        <v>44435</v>
      </c>
      <c r="AB354" t="s">
        <v>2569</v>
      </c>
      <c r="AC354" t="s">
        <v>2592</v>
      </c>
      <c r="AD354">
        <v>30</v>
      </c>
      <c r="AJ354" t="s">
        <v>2585</v>
      </c>
    </row>
    <row r="355" spans="1:36">
      <c r="A355">
        <v>5027</v>
      </c>
      <c r="B355" t="s">
        <v>176</v>
      </c>
      <c r="C355" t="s">
        <v>2445</v>
      </c>
      <c r="D355" t="s">
        <v>2597</v>
      </c>
      <c r="E355" t="s">
        <v>178</v>
      </c>
      <c r="F355" t="s">
        <v>2598</v>
      </c>
      <c r="G355" t="s">
        <v>2448</v>
      </c>
      <c r="H355" t="s">
        <v>1568</v>
      </c>
      <c r="I355" t="s">
        <v>2599</v>
      </c>
      <c r="J355" t="s">
        <v>2600</v>
      </c>
      <c r="K355" t="s">
        <v>2601</v>
      </c>
      <c r="L355" t="s">
        <v>1022</v>
      </c>
      <c r="M355" t="s">
        <v>5</v>
      </c>
      <c r="N355">
        <v>53226</v>
      </c>
      <c r="O355" t="s">
        <v>2602</v>
      </c>
      <c r="P355">
        <v>43.047413649137603</v>
      </c>
      <c r="Q355">
        <v>-88.0539510736251</v>
      </c>
      <c r="U355" t="s">
        <v>2597</v>
      </c>
      <c r="V355" t="s">
        <v>2599</v>
      </c>
      <c r="W355" t="s">
        <v>2603</v>
      </c>
      <c r="X355" t="s">
        <v>1365</v>
      </c>
      <c r="Y355" t="s">
        <v>5</v>
      </c>
      <c r="Z355" t="s">
        <v>174</v>
      </c>
      <c r="AA355">
        <v>44421</v>
      </c>
      <c r="AB355" t="s">
        <v>2604</v>
      </c>
      <c r="AC355" t="s">
        <v>2605</v>
      </c>
      <c r="AD355">
        <v>26</v>
      </c>
      <c r="AE355" t="s">
        <v>2606</v>
      </c>
      <c r="AJ355" t="s">
        <v>2607</v>
      </c>
    </row>
    <row r="356" spans="1:36">
      <c r="A356">
        <v>5028</v>
      </c>
      <c r="B356" t="s">
        <v>176</v>
      </c>
      <c r="C356" t="s">
        <v>2445</v>
      </c>
      <c r="D356" t="s">
        <v>2608</v>
      </c>
      <c r="E356" t="s">
        <v>178</v>
      </c>
      <c r="F356" t="s">
        <v>2609</v>
      </c>
      <c r="G356" t="s">
        <v>2448</v>
      </c>
      <c r="H356" t="s">
        <v>2449</v>
      </c>
      <c r="I356" t="s">
        <v>2610</v>
      </c>
      <c r="J356" t="s">
        <v>2611</v>
      </c>
      <c r="K356" t="s">
        <v>2612</v>
      </c>
      <c r="L356" t="s">
        <v>756</v>
      </c>
      <c r="M356" t="s">
        <v>5</v>
      </c>
      <c r="N356" t="s">
        <v>2613</v>
      </c>
      <c r="O356" t="s">
        <v>2614</v>
      </c>
      <c r="P356">
        <v>42.349209304640603</v>
      </c>
      <c r="Q356">
        <v>-71.623000503716696</v>
      </c>
      <c r="R356">
        <v>75</v>
      </c>
      <c r="U356" t="s">
        <v>2608</v>
      </c>
      <c r="V356" t="s">
        <v>2615</v>
      </c>
      <c r="W356" t="s">
        <v>2616</v>
      </c>
      <c r="X356" t="s">
        <v>756</v>
      </c>
      <c r="Y356" t="s">
        <v>5</v>
      </c>
      <c r="Z356" t="s">
        <v>174</v>
      </c>
      <c r="AA356">
        <v>45304</v>
      </c>
      <c r="AB356" t="s">
        <v>2617</v>
      </c>
      <c r="AC356" t="s">
        <v>2618</v>
      </c>
      <c r="AD356">
        <v>24</v>
      </c>
    </row>
    <row r="357" spans="1:36">
      <c r="A357">
        <v>5029</v>
      </c>
      <c r="B357" t="s">
        <v>176</v>
      </c>
      <c r="C357" t="s">
        <v>2445</v>
      </c>
      <c r="D357" t="s">
        <v>2619</v>
      </c>
      <c r="E357" t="s">
        <v>178</v>
      </c>
      <c r="F357" t="s">
        <v>2620</v>
      </c>
      <c r="G357" t="s">
        <v>2448</v>
      </c>
      <c r="H357" t="s">
        <v>2561</v>
      </c>
      <c r="I357" t="s">
        <v>2621</v>
      </c>
      <c r="J357" t="s">
        <v>2622</v>
      </c>
      <c r="K357" t="s">
        <v>1748</v>
      </c>
      <c r="L357" t="s">
        <v>444</v>
      </c>
      <c r="M357" t="s">
        <v>5</v>
      </c>
      <c r="N357">
        <v>49423</v>
      </c>
      <c r="O357" t="s">
        <v>2623</v>
      </c>
      <c r="P357">
        <v>42.775484157466202</v>
      </c>
      <c r="Q357">
        <v>-86.126509117813796</v>
      </c>
      <c r="R357">
        <v>163</v>
      </c>
      <c r="U357" t="s">
        <v>2619</v>
      </c>
      <c r="V357" t="s">
        <v>2621</v>
      </c>
      <c r="W357" t="s">
        <v>2624</v>
      </c>
      <c r="X357" t="s">
        <v>444</v>
      </c>
      <c r="Y357" t="s">
        <v>5</v>
      </c>
      <c r="Z357" t="s">
        <v>2455</v>
      </c>
      <c r="AA357">
        <v>44418</v>
      </c>
      <c r="AB357" t="s">
        <v>2625</v>
      </c>
      <c r="AC357" t="s">
        <v>2626</v>
      </c>
      <c r="AD357">
        <v>29</v>
      </c>
      <c r="AJ357" t="s">
        <v>2627</v>
      </c>
    </row>
    <row r="358" spans="1:36">
      <c r="A358">
        <v>5030</v>
      </c>
      <c r="B358" t="s">
        <v>176</v>
      </c>
      <c r="C358" t="s">
        <v>2445</v>
      </c>
      <c r="D358" t="s">
        <v>2628</v>
      </c>
      <c r="E358" t="s">
        <v>166</v>
      </c>
      <c r="F358" t="s">
        <v>2628</v>
      </c>
      <c r="G358" t="s">
        <v>2471</v>
      </c>
      <c r="H358" t="s">
        <v>2472</v>
      </c>
      <c r="I358" t="s">
        <v>2629</v>
      </c>
      <c r="J358" t="s">
        <v>2630</v>
      </c>
      <c r="K358" t="s">
        <v>2631</v>
      </c>
      <c r="L358" t="s">
        <v>172</v>
      </c>
      <c r="M358" t="s">
        <v>5</v>
      </c>
      <c r="N358">
        <v>90670</v>
      </c>
      <c r="O358" t="s">
        <v>2632</v>
      </c>
      <c r="P358">
        <v>33.56</v>
      </c>
      <c r="Q358">
        <v>-118.5</v>
      </c>
      <c r="R358">
        <v>100</v>
      </c>
      <c r="U358" t="s">
        <v>2628</v>
      </c>
      <c r="V358" t="s">
        <v>2629</v>
      </c>
      <c r="W358" t="s">
        <v>2631</v>
      </c>
      <c r="X358" t="s">
        <v>172</v>
      </c>
      <c r="Y358" t="s">
        <v>5</v>
      </c>
      <c r="AB358" t="s">
        <v>2633</v>
      </c>
      <c r="AC358" t="s">
        <v>2634</v>
      </c>
      <c r="AD358">
        <v>26</v>
      </c>
      <c r="AE358" t="s">
        <v>2635</v>
      </c>
      <c r="AJ358" t="s">
        <v>2636</v>
      </c>
    </row>
    <row r="359" spans="1:36">
      <c r="A359">
        <v>5031</v>
      </c>
      <c r="B359" t="s">
        <v>176</v>
      </c>
      <c r="C359" t="s">
        <v>2445</v>
      </c>
      <c r="D359" t="s">
        <v>2637</v>
      </c>
      <c r="E359" t="s">
        <v>166</v>
      </c>
      <c r="F359" t="s">
        <v>2637</v>
      </c>
      <c r="G359" t="s">
        <v>2471</v>
      </c>
      <c r="H359" t="s">
        <v>2472</v>
      </c>
      <c r="I359" t="s">
        <v>2638</v>
      </c>
      <c r="J359" t="s">
        <v>2639</v>
      </c>
      <c r="K359" t="s">
        <v>2640</v>
      </c>
      <c r="L359" t="s">
        <v>172</v>
      </c>
      <c r="M359" t="s">
        <v>5</v>
      </c>
      <c r="N359">
        <v>92626</v>
      </c>
      <c r="O359" t="s">
        <v>2641</v>
      </c>
      <c r="P359">
        <v>33.697463913628098</v>
      </c>
      <c r="Q359">
        <v>-117.930018258635</v>
      </c>
      <c r="R359">
        <v>35</v>
      </c>
      <c r="U359" t="s">
        <v>2637</v>
      </c>
      <c r="V359" t="s">
        <v>2638</v>
      </c>
      <c r="W359" t="s">
        <v>2640</v>
      </c>
      <c r="X359" t="s">
        <v>172</v>
      </c>
      <c r="Y359" t="s">
        <v>5</v>
      </c>
      <c r="Z359" t="s">
        <v>174</v>
      </c>
      <c r="AA359">
        <v>44774</v>
      </c>
      <c r="AB359" t="s">
        <v>2642</v>
      </c>
      <c r="AC359" t="s">
        <v>2643</v>
      </c>
      <c r="AD359">
        <v>10</v>
      </c>
      <c r="AE359" t="s">
        <v>2644</v>
      </c>
      <c r="AJ359" t="s">
        <v>2645</v>
      </c>
    </row>
    <row r="360" spans="1:36">
      <c r="A360">
        <v>5032</v>
      </c>
      <c r="B360" t="s">
        <v>176</v>
      </c>
      <c r="C360" t="s">
        <v>2445</v>
      </c>
      <c r="D360" t="s">
        <v>2646</v>
      </c>
      <c r="E360" t="s">
        <v>166</v>
      </c>
      <c r="F360" t="s">
        <v>2646</v>
      </c>
      <c r="G360" t="s">
        <v>2471</v>
      </c>
      <c r="H360" t="s">
        <v>2647</v>
      </c>
      <c r="I360" t="s">
        <v>2648</v>
      </c>
      <c r="J360" t="s">
        <v>2649</v>
      </c>
      <c r="K360" t="s">
        <v>2057</v>
      </c>
      <c r="L360" t="s">
        <v>172</v>
      </c>
      <c r="M360" t="s">
        <v>5</v>
      </c>
      <c r="N360">
        <v>95838</v>
      </c>
      <c r="O360" t="s">
        <v>2650</v>
      </c>
      <c r="P360">
        <v>38.639532034072197</v>
      </c>
      <c r="Q360">
        <v>-121.45951511925099</v>
      </c>
      <c r="R360">
        <v>22</v>
      </c>
      <c r="U360" t="s">
        <v>2646</v>
      </c>
      <c r="V360" t="s">
        <v>2648</v>
      </c>
      <c r="W360" t="s">
        <v>2057</v>
      </c>
      <c r="X360" t="s">
        <v>172</v>
      </c>
      <c r="Y360" t="s">
        <v>5</v>
      </c>
      <c r="Z360" t="s">
        <v>776</v>
      </c>
      <c r="AA360">
        <v>45336</v>
      </c>
      <c r="AB360" t="s">
        <v>2648</v>
      </c>
      <c r="AC360" t="s">
        <v>2652</v>
      </c>
      <c r="AD360">
        <v>29</v>
      </c>
    </row>
    <row r="361" spans="1:36">
      <c r="A361">
        <v>5033</v>
      </c>
      <c r="B361" t="s">
        <v>176</v>
      </c>
      <c r="C361" t="s">
        <v>2445</v>
      </c>
      <c r="D361" t="s">
        <v>2653</v>
      </c>
      <c r="E361" t="s">
        <v>166</v>
      </c>
      <c r="F361" t="s">
        <v>2653</v>
      </c>
      <c r="G361" t="s">
        <v>2471</v>
      </c>
      <c r="H361" t="s">
        <v>2472</v>
      </c>
      <c r="I361" t="s">
        <v>2654</v>
      </c>
      <c r="J361" t="s">
        <v>2655</v>
      </c>
      <c r="K361" t="s">
        <v>2656</v>
      </c>
      <c r="L361" t="s">
        <v>1022</v>
      </c>
      <c r="M361" t="s">
        <v>5</v>
      </c>
      <c r="N361">
        <v>53511</v>
      </c>
      <c r="O361" t="s">
        <v>2657</v>
      </c>
      <c r="P361">
        <v>42.503143726984902</v>
      </c>
      <c r="Q361">
        <v>-89.035219618753302</v>
      </c>
      <c r="R361">
        <v>12</v>
      </c>
      <c r="U361" t="s">
        <v>2653</v>
      </c>
      <c r="V361" t="s">
        <v>2654</v>
      </c>
      <c r="W361" t="s">
        <v>2658</v>
      </c>
      <c r="X361" t="s">
        <v>1022</v>
      </c>
      <c r="Y361" t="s">
        <v>5</v>
      </c>
      <c r="Z361" t="s">
        <v>662</v>
      </c>
      <c r="AA361">
        <v>44774</v>
      </c>
      <c r="AB361" t="s">
        <v>2659</v>
      </c>
      <c r="AC361" t="s">
        <v>2660</v>
      </c>
      <c r="AD361">
        <v>11</v>
      </c>
      <c r="AE361" t="s">
        <v>2661</v>
      </c>
      <c r="AJ361" t="s">
        <v>2662</v>
      </c>
    </row>
    <row r="362" spans="1:36">
      <c r="A362">
        <v>5034</v>
      </c>
      <c r="B362" t="s">
        <v>176</v>
      </c>
      <c r="C362" t="s">
        <v>2445</v>
      </c>
      <c r="D362" t="s">
        <v>1662</v>
      </c>
      <c r="E362" t="s">
        <v>178</v>
      </c>
      <c r="F362" t="s">
        <v>1662</v>
      </c>
      <c r="G362" t="s">
        <v>2471</v>
      </c>
      <c r="H362" t="s">
        <v>2472</v>
      </c>
      <c r="I362" t="s">
        <v>1663</v>
      </c>
      <c r="J362" t="s">
        <v>1664</v>
      </c>
      <c r="K362" t="s">
        <v>1665</v>
      </c>
      <c r="L362" t="s">
        <v>151</v>
      </c>
      <c r="M362" t="s">
        <v>6</v>
      </c>
      <c r="N362" t="s">
        <v>1666</v>
      </c>
      <c r="O362" t="s">
        <v>1667</v>
      </c>
      <c r="P362">
        <v>45.556091015749701</v>
      </c>
      <c r="Q362">
        <v>-73.425185844494905</v>
      </c>
      <c r="R362">
        <v>228</v>
      </c>
      <c r="U362" t="s">
        <v>1662</v>
      </c>
      <c r="V362" t="s">
        <v>1663</v>
      </c>
      <c r="W362" t="s">
        <v>1665</v>
      </c>
      <c r="X362" t="s">
        <v>151</v>
      </c>
      <c r="Y362" t="s">
        <v>6</v>
      </c>
      <c r="Z362" t="s">
        <v>174</v>
      </c>
      <c r="AA362">
        <v>44414</v>
      </c>
      <c r="AB362" t="s">
        <v>2663</v>
      </c>
      <c r="AC362" t="s">
        <v>2664</v>
      </c>
      <c r="AD362">
        <v>11</v>
      </c>
      <c r="AJ362" t="s">
        <v>1663</v>
      </c>
    </row>
    <row r="363" spans="1:36">
      <c r="A363">
        <v>5036</v>
      </c>
      <c r="B363" t="s">
        <v>201</v>
      </c>
      <c r="C363" t="s">
        <v>2445</v>
      </c>
      <c r="D363" t="s">
        <v>2665</v>
      </c>
      <c r="E363" t="s">
        <v>166</v>
      </c>
      <c r="F363" t="s">
        <v>2673</v>
      </c>
      <c r="G363" t="s">
        <v>2471</v>
      </c>
      <c r="H363" t="s">
        <v>2472</v>
      </c>
      <c r="I363" t="s">
        <v>2674</v>
      </c>
      <c r="J363" t="s">
        <v>2673</v>
      </c>
      <c r="K363" t="s">
        <v>1689</v>
      </c>
      <c r="L363" t="s">
        <v>314</v>
      </c>
      <c r="M363" t="s">
        <v>5</v>
      </c>
      <c r="N363">
        <v>38069</v>
      </c>
      <c r="O363" t="s">
        <v>1678</v>
      </c>
      <c r="P363">
        <v>35.402915620047601</v>
      </c>
      <c r="Q363">
        <v>-89.417311946036904</v>
      </c>
      <c r="S363">
        <v>43</v>
      </c>
      <c r="T363" t="s">
        <v>1690</v>
      </c>
      <c r="U363" t="s">
        <v>1679</v>
      </c>
      <c r="V363" t="s">
        <v>1675</v>
      </c>
      <c r="W363" t="s">
        <v>1681</v>
      </c>
      <c r="X363" t="s">
        <v>1232</v>
      </c>
      <c r="Y363" t="s">
        <v>1682</v>
      </c>
      <c r="Z363" t="s">
        <v>174</v>
      </c>
      <c r="AA363">
        <v>44777</v>
      </c>
      <c r="AB363" t="s">
        <v>2675</v>
      </c>
      <c r="AC363" t="s">
        <v>2670</v>
      </c>
      <c r="AD363">
        <v>12</v>
      </c>
      <c r="AE363" t="s">
        <v>1693</v>
      </c>
      <c r="AJ363" t="s">
        <v>2676</v>
      </c>
    </row>
    <row r="364" spans="1:36">
      <c r="A364">
        <v>5035</v>
      </c>
      <c r="B364" t="s">
        <v>398</v>
      </c>
      <c r="C364" t="s">
        <v>2445</v>
      </c>
      <c r="D364" t="s">
        <v>2665</v>
      </c>
      <c r="E364" t="s">
        <v>166</v>
      </c>
      <c r="F364" t="s">
        <v>2666</v>
      </c>
      <c r="G364" t="s">
        <v>2471</v>
      </c>
      <c r="H364" t="s">
        <v>2472</v>
      </c>
      <c r="I364" t="s">
        <v>2667</v>
      </c>
      <c r="J364" t="s">
        <v>2668</v>
      </c>
      <c r="K364" t="s">
        <v>1677</v>
      </c>
      <c r="L364" t="s">
        <v>908</v>
      </c>
      <c r="M364" t="s">
        <v>5</v>
      </c>
      <c r="N364">
        <v>42740</v>
      </c>
      <c r="O364" t="s">
        <v>1678</v>
      </c>
      <c r="P364">
        <v>37.6</v>
      </c>
      <c r="Q364">
        <v>-85.9</v>
      </c>
      <c r="S364">
        <v>86</v>
      </c>
      <c r="T364" t="s">
        <v>1690</v>
      </c>
      <c r="U364" t="s">
        <v>1679</v>
      </c>
      <c r="V364" t="s">
        <v>1675</v>
      </c>
      <c r="W364" t="s">
        <v>1681</v>
      </c>
      <c r="X364" t="s">
        <v>1232</v>
      </c>
      <c r="Y364" t="s">
        <v>1682</v>
      </c>
      <c r="Z364" t="s">
        <v>174</v>
      </c>
      <c r="AA364">
        <v>45096</v>
      </c>
      <c r="AB364" t="s">
        <v>2669</v>
      </c>
      <c r="AC364" t="s">
        <v>2670</v>
      </c>
      <c r="AD364">
        <v>12</v>
      </c>
      <c r="AE364" t="s">
        <v>2671</v>
      </c>
      <c r="AJ364" t="s">
        <v>2672</v>
      </c>
    </row>
    <row r="365" spans="1:36">
      <c r="A365">
        <v>5037</v>
      </c>
      <c r="B365" t="s">
        <v>176</v>
      </c>
      <c r="C365" t="s">
        <v>2445</v>
      </c>
      <c r="D365" t="s">
        <v>2677</v>
      </c>
      <c r="E365" t="s">
        <v>166</v>
      </c>
      <c r="F365" t="s">
        <v>2678</v>
      </c>
      <c r="G365" t="s">
        <v>2471</v>
      </c>
      <c r="H365" t="s">
        <v>2472</v>
      </c>
      <c r="I365" t="s">
        <v>2679</v>
      </c>
      <c r="J365" t="s">
        <v>2680</v>
      </c>
      <c r="K365" t="s">
        <v>2182</v>
      </c>
      <c r="L365" t="s">
        <v>805</v>
      </c>
      <c r="M365" t="s">
        <v>5</v>
      </c>
      <c r="N365">
        <v>29651</v>
      </c>
      <c r="O365" t="s">
        <v>2681</v>
      </c>
      <c r="P365">
        <v>34.8946479772789</v>
      </c>
      <c r="Q365">
        <v>-82.180365673943697</v>
      </c>
      <c r="R365">
        <v>120</v>
      </c>
      <c r="S365">
        <v>22500</v>
      </c>
      <c r="T365" t="s">
        <v>2682</v>
      </c>
      <c r="U365" t="s">
        <v>1701</v>
      </c>
      <c r="V365" t="s">
        <v>2683</v>
      </c>
      <c r="W365" t="s">
        <v>1703</v>
      </c>
      <c r="X365" t="s">
        <v>1704</v>
      </c>
      <c r="Y365" t="s">
        <v>940</v>
      </c>
      <c r="Z365" t="s">
        <v>2455</v>
      </c>
      <c r="AA365">
        <v>44417</v>
      </c>
      <c r="AB365" t="s">
        <v>2684</v>
      </c>
      <c r="AC365" t="s">
        <v>2685</v>
      </c>
      <c r="AD365">
        <v>24</v>
      </c>
      <c r="AE365" t="s">
        <v>2686</v>
      </c>
      <c r="AJ365" t="s">
        <v>2679</v>
      </c>
    </row>
    <row r="366" spans="1:36">
      <c r="A366">
        <v>5038</v>
      </c>
      <c r="B366" t="s">
        <v>176</v>
      </c>
      <c r="C366" t="s">
        <v>2445</v>
      </c>
      <c r="D366" t="s">
        <v>2687</v>
      </c>
      <c r="E366" t="s">
        <v>166</v>
      </c>
      <c r="F366" t="s">
        <v>2687</v>
      </c>
      <c r="G366" t="s">
        <v>2471</v>
      </c>
      <c r="H366" t="s">
        <v>2472</v>
      </c>
      <c r="I366" t="s">
        <v>2688</v>
      </c>
      <c r="J366" t="s">
        <v>2689</v>
      </c>
      <c r="K366" t="s">
        <v>2690</v>
      </c>
      <c r="L366" t="s">
        <v>1485</v>
      </c>
      <c r="M366" t="s">
        <v>5</v>
      </c>
      <c r="N366">
        <v>34243</v>
      </c>
      <c r="O366" t="s">
        <v>2691</v>
      </c>
      <c r="P366">
        <v>27.4174068288131</v>
      </c>
      <c r="Q366">
        <v>-82.545678987562297</v>
      </c>
      <c r="R366">
        <v>15</v>
      </c>
      <c r="U366" t="s">
        <v>2692</v>
      </c>
      <c r="V366" t="s">
        <v>2688</v>
      </c>
      <c r="W366" t="s">
        <v>2690</v>
      </c>
      <c r="X366" t="s">
        <v>1485</v>
      </c>
      <c r="Y366" t="s">
        <v>5</v>
      </c>
      <c r="Z366" t="s">
        <v>174</v>
      </c>
      <c r="AA366">
        <v>44781</v>
      </c>
      <c r="AB366" t="s">
        <v>2693</v>
      </c>
      <c r="AC366" t="s">
        <v>2694</v>
      </c>
      <c r="AD366">
        <v>10</v>
      </c>
      <c r="AE366" t="s">
        <v>2695</v>
      </c>
      <c r="AJ366" t="s">
        <v>2696</v>
      </c>
    </row>
    <row r="367" spans="1:36">
      <c r="A367">
        <v>5039</v>
      </c>
      <c r="B367" t="s">
        <v>201</v>
      </c>
      <c r="C367" t="s">
        <v>2445</v>
      </c>
      <c r="D367" t="s">
        <v>1721</v>
      </c>
      <c r="E367" t="s">
        <v>166</v>
      </c>
      <c r="F367" t="s">
        <v>1721</v>
      </c>
      <c r="G367" t="s">
        <v>2471</v>
      </c>
      <c r="H367" t="s">
        <v>2472</v>
      </c>
      <c r="I367" t="s">
        <v>2697</v>
      </c>
      <c r="J367" t="s">
        <v>1723</v>
      </c>
      <c r="K367" t="s">
        <v>485</v>
      </c>
      <c r="L367" t="s">
        <v>151</v>
      </c>
      <c r="M367" t="s">
        <v>6</v>
      </c>
      <c r="N367" t="s">
        <v>1724</v>
      </c>
      <c r="O367" t="s">
        <v>1725</v>
      </c>
      <c r="P367">
        <v>45.62</v>
      </c>
      <c r="Q367">
        <v>-73.5</v>
      </c>
      <c r="S367">
        <v>60</v>
      </c>
      <c r="T367" t="s">
        <v>1690</v>
      </c>
      <c r="U367" t="s">
        <v>1721</v>
      </c>
      <c r="V367" t="s">
        <v>2697</v>
      </c>
      <c r="W367" t="s">
        <v>1726</v>
      </c>
      <c r="X367" t="s">
        <v>1727</v>
      </c>
      <c r="Y367" t="s">
        <v>317</v>
      </c>
      <c r="Z367" t="s">
        <v>662</v>
      </c>
      <c r="AA367">
        <v>44777</v>
      </c>
      <c r="AB367" t="s">
        <v>1728</v>
      </c>
      <c r="AC367" t="s">
        <v>1729</v>
      </c>
      <c r="AD367">
        <v>28</v>
      </c>
      <c r="AE367" t="s">
        <v>1678</v>
      </c>
      <c r="AJ367" t="s">
        <v>1730</v>
      </c>
    </row>
    <row r="368" spans="1:36">
      <c r="A368">
        <v>5040</v>
      </c>
      <c r="B368" t="s">
        <v>176</v>
      </c>
      <c r="C368" t="s">
        <v>2445</v>
      </c>
      <c r="D368" t="s">
        <v>8315</v>
      </c>
      <c r="E368" t="s">
        <v>178</v>
      </c>
      <c r="F368" t="s">
        <v>8315</v>
      </c>
      <c r="G368" t="s">
        <v>8080</v>
      </c>
      <c r="H368" t="s">
        <v>8079</v>
      </c>
      <c r="I368" t="s">
        <v>8095</v>
      </c>
      <c r="J368" t="s">
        <v>8096</v>
      </c>
      <c r="K368" t="s">
        <v>8097</v>
      </c>
      <c r="L368" t="s">
        <v>771</v>
      </c>
      <c r="M368" t="s">
        <v>5</v>
      </c>
      <c r="N368">
        <v>75309</v>
      </c>
      <c r="P368">
        <v>32.870364740976498</v>
      </c>
      <c r="Q368">
        <v>-96.939507404453096</v>
      </c>
      <c r="U368" t="s">
        <v>8315</v>
      </c>
      <c r="V368" t="s">
        <v>8092</v>
      </c>
      <c r="W368" t="s">
        <v>8098</v>
      </c>
      <c r="X368" t="s">
        <v>771</v>
      </c>
      <c r="Y368" t="s">
        <v>5</v>
      </c>
      <c r="Z368" t="s">
        <v>776</v>
      </c>
      <c r="AA368">
        <v>45527</v>
      </c>
      <c r="AB368" t="s">
        <v>8093</v>
      </c>
      <c r="AC368" t="s">
        <v>8544</v>
      </c>
      <c r="AD368">
        <v>28</v>
      </c>
      <c r="AE368" t="s">
        <v>8094</v>
      </c>
    </row>
    <row r="369" spans="1:36">
      <c r="A369">
        <v>5041</v>
      </c>
      <c r="B369" t="s">
        <v>176</v>
      </c>
      <c r="C369" t="s">
        <v>2445</v>
      </c>
      <c r="D369" t="s">
        <v>2698</v>
      </c>
      <c r="E369" t="s">
        <v>166</v>
      </c>
      <c r="F369" t="s">
        <v>2698</v>
      </c>
      <c r="G369" t="s">
        <v>2471</v>
      </c>
      <c r="H369" t="s">
        <v>6762</v>
      </c>
      <c r="I369" t="s">
        <v>2699</v>
      </c>
      <c r="J369" t="s">
        <v>2700</v>
      </c>
      <c r="K369" t="s">
        <v>2701</v>
      </c>
      <c r="L369" t="s">
        <v>1365</v>
      </c>
      <c r="M369" t="s">
        <v>5</v>
      </c>
      <c r="N369">
        <v>15522</v>
      </c>
      <c r="O369" t="s">
        <v>2702</v>
      </c>
      <c r="P369">
        <v>39.937091653565197</v>
      </c>
      <c r="Q369">
        <v>-78.581477744964502</v>
      </c>
      <c r="R369">
        <v>30</v>
      </c>
      <c r="U369" t="s">
        <v>2703</v>
      </c>
      <c r="V369" t="s">
        <v>2699</v>
      </c>
      <c r="W369" t="s">
        <v>2704</v>
      </c>
      <c r="X369" t="s">
        <v>1365</v>
      </c>
      <c r="Y369" t="s">
        <v>5</v>
      </c>
      <c r="Z369" t="s">
        <v>6763</v>
      </c>
      <c r="AB369" t="s">
        <v>2705</v>
      </c>
      <c r="AC369" t="s">
        <v>8398</v>
      </c>
      <c r="AD369">
        <v>28</v>
      </c>
      <c r="AE369" t="s">
        <v>2706</v>
      </c>
      <c r="AJ369" t="s">
        <v>2699</v>
      </c>
    </row>
    <row r="370" spans="1:36">
      <c r="A370">
        <v>5042</v>
      </c>
      <c r="B370" t="s">
        <v>176</v>
      </c>
      <c r="C370" t="s">
        <v>2445</v>
      </c>
      <c r="D370" t="s">
        <v>1743</v>
      </c>
      <c r="E370" t="s">
        <v>178</v>
      </c>
      <c r="F370" t="s">
        <v>1743</v>
      </c>
      <c r="G370" t="s">
        <v>2471</v>
      </c>
      <c r="H370" t="s">
        <v>2472</v>
      </c>
      <c r="I370" t="s">
        <v>2707</v>
      </c>
      <c r="J370" t="s">
        <v>1747</v>
      </c>
      <c r="K370" t="s">
        <v>1748</v>
      </c>
      <c r="L370" t="s">
        <v>444</v>
      </c>
      <c r="M370" t="s">
        <v>5</v>
      </c>
      <c r="N370">
        <v>49423</v>
      </c>
      <c r="O370" t="s">
        <v>1749</v>
      </c>
      <c r="P370">
        <v>42.752922484303298</v>
      </c>
      <c r="Q370">
        <v>-86.108513328817295</v>
      </c>
      <c r="U370" t="s">
        <v>2708</v>
      </c>
      <c r="V370" t="s">
        <v>2709</v>
      </c>
      <c r="W370" t="s">
        <v>1021</v>
      </c>
      <c r="X370" t="s">
        <v>1022</v>
      </c>
      <c r="Y370" t="s">
        <v>5</v>
      </c>
      <c r="Z370" t="s">
        <v>2455</v>
      </c>
      <c r="AA370">
        <v>44417</v>
      </c>
      <c r="AB370" t="s">
        <v>2710</v>
      </c>
      <c r="AC370" t="s">
        <v>2711</v>
      </c>
      <c r="AD370">
        <v>21</v>
      </c>
      <c r="AE370" t="s">
        <v>2712</v>
      </c>
      <c r="AJ370" t="s">
        <v>1754</v>
      </c>
    </row>
    <row r="371" spans="1:36">
      <c r="A371">
        <v>5043</v>
      </c>
      <c r="B371" t="s">
        <v>176</v>
      </c>
      <c r="C371" t="s">
        <v>2445</v>
      </c>
      <c r="D371" t="s">
        <v>2713</v>
      </c>
      <c r="E371" t="s">
        <v>166</v>
      </c>
      <c r="F371" t="s">
        <v>2713</v>
      </c>
      <c r="G371" t="s">
        <v>2471</v>
      </c>
      <c r="H371" t="s">
        <v>2472</v>
      </c>
      <c r="J371" t="s">
        <v>2714</v>
      </c>
      <c r="K371" t="s">
        <v>2715</v>
      </c>
      <c r="L371" t="s">
        <v>829</v>
      </c>
      <c r="M371" t="s">
        <v>5</v>
      </c>
      <c r="N371">
        <v>14850</v>
      </c>
      <c r="O371" t="s">
        <v>2716</v>
      </c>
      <c r="P371">
        <v>42.44</v>
      </c>
      <c r="Q371">
        <v>-76.459999999999994</v>
      </c>
      <c r="R371">
        <v>14</v>
      </c>
      <c r="S371" t="s">
        <v>1678</v>
      </c>
      <c r="T371" t="s">
        <v>1678</v>
      </c>
      <c r="U371" t="s">
        <v>2713</v>
      </c>
      <c r="W371" t="s">
        <v>1337</v>
      </c>
      <c r="X371" t="s">
        <v>2717</v>
      </c>
      <c r="Y371" t="s">
        <v>5</v>
      </c>
      <c r="Z371" t="s">
        <v>174</v>
      </c>
      <c r="AA371">
        <v>45243</v>
      </c>
      <c r="AB371" t="s">
        <v>1678</v>
      </c>
      <c r="AC371" t="s">
        <v>2718</v>
      </c>
      <c r="AD371">
        <v>30</v>
      </c>
      <c r="AE371" t="s">
        <v>2719</v>
      </c>
      <c r="AJ371" t="s">
        <v>2720</v>
      </c>
    </row>
    <row r="372" spans="1:36">
      <c r="A372">
        <v>5044</v>
      </c>
      <c r="B372" t="s">
        <v>176</v>
      </c>
      <c r="C372" t="s">
        <v>2445</v>
      </c>
      <c r="D372" t="s">
        <v>2721</v>
      </c>
      <c r="E372" t="s">
        <v>178</v>
      </c>
      <c r="F372" t="s">
        <v>2721</v>
      </c>
      <c r="G372" t="s">
        <v>2471</v>
      </c>
      <c r="H372" t="s">
        <v>2472</v>
      </c>
      <c r="I372" t="s">
        <v>2722</v>
      </c>
      <c r="J372" t="s">
        <v>2723</v>
      </c>
      <c r="K372" t="s">
        <v>2724</v>
      </c>
      <c r="L372" t="s">
        <v>172</v>
      </c>
      <c r="M372" t="s">
        <v>5</v>
      </c>
      <c r="N372">
        <v>94577</v>
      </c>
      <c r="O372" t="s">
        <v>2725</v>
      </c>
      <c r="P372">
        <v>37.71</v>
      </c>
      <c r="Q372">
        <v>-122.1</v>
      </c>
      <c r="R372">
        <v>5</v>
      </c>
      <c r="S372" t="s">
        <v>1678</v>
      </c>
      <c r="T372" t="s">
        <v>1678</v>
      </c>
      <c r="U372" t="s">
        <v>2721</v>
      </c>
      <c r="V372" t="s">
        <v>2722</v>
      </c>
      <c r="W372" t="s">
        <v>423</v>
      </c>
      <c r="X372" t="s">
        <v>172</v>
      </c>
      <c r="Y372" t="s">
        <v>5</v>
      </c>
      <c r="Z372" t="s">
        <v>662</v>
      </c>
      <c r="AA372">
        <v>44774</v>
      </c>
      <c r="AB372" t="s">
        <v>2726</v>
      </c>
      <c r="AC372" t="s">
        <v>2727</v>
      </c>
      <c r="AD372">
        <v>28</v>
      </c>
      <c r="AE372" t="s">
        <v>2728</v>
      </c>
      <c r="AJ372" t="s">
        <v>2729</v>
      </c>
    </row>
    <row r="373" spans="1:36">
      <c r="A373">
        <v>5045</v>
      </c>
      <c r="B373" t="s">
        <v>163</v>
      </c>
      <c r="C373" t="s">
        <v>2445</v>
      </c>
      <c r="D373" t="s">
        <v>2730</v>
      </c>
      <c r="E373" t="s">
        <v>166</v>
      </c>
      <c r="F373" t="s">
        <v>2731</v>
      </c>
      <c r="G373" t="s">
        <v>2471</v>
      </c>
      <c r="H373" t="s">
        <v>2472</v>
      </c>
      <c r="I373" t="s">
        <v>2732</v>
      </c>
      <c r="J373" t="s">
        <v>2733</v>
      </c>
      <c r="K373" t="s">
        <v>2734</v>
      </c>
      <c r="L373" t="s">
        <v>172</v>
      </c>
      <c r="M373" t="s">
        <v>5</v>
      </c>
      <c r="N373">
        <v>947608</v>
      </c>
      <c r="P373">
        <v>37.847688015409403</v>
      </c>
      <c r="Q373">
        <v>-122.28822684681001</v>
      </c>
      <c r="R373">
        <v>40</v>
      </c>
      <c r="U373" t="s">
        <v>2133</v>
      </c>
      <c r="V373" t="s">
        <v>2732</v>
      </c>
      <c r="W373" t="s">
        <v>2735</v>
      </c>
      <c r="X373" t="s">
        <v>2736</v>
      </c>
      <c r="Y373" t="s">
        <v>2737</v>
      </c>
      <c r="Z373" t="s">
        <v>174</v>
      </c>
      <c r="AA373">
        <v>44888</v>
      </c>
      <c r="AB373" t="s">
        <v>2738</v>
      </c>
      <c r="AC373" t="s">
        <v>2739</v>
      </c>
      <c r="AD373">
        <v>21</v>
      </c>
      <c r="AE373" t="s">
        <v>2740</v>
      </c>
      <c r="AJ373" t="s">
        <v>2741</v>
      </c>
    </row>
    <row r="374" spans="1:36">
      <c r="A374">
        <v>5046</v>
      </c>
      <c r="B374" t="s">
        <v>176</v>
      </c>
      <c r="C374" t="s">
        <v>2445</v>
      </c>
      <c r="D374" t="s">
        <v>2742</v>
      </c>
      <c r="E374" t="s">
        <v>166</v>
      </c>
      <c r="F374" t="s">
        <v>2742</v>
      </c>
      <c r="G374" t="s">
        <v>2471</v>
      </c>
      <c r="H374" t="s">
        <v>2472</v>
      </c>
      <c r="I374" t="s">
        <v>2743</v>
      </c>
      <c r="J374" t="s">
        <v>2744</v>
      </c>
      <c r="K374" t="s">
        <v>2745</v>
      </c>
      <c r="L374" t="s">
        <v>172</v>
      </c>
      <c r="M374" t="s">
        <v>5</v>
      </c>
      <c r="N374">
        <v>92708</v>
      </c>
      <c r="O374" t="s">
        <v>2746</v>
      </c>
      <c r="P374">
        <v>33.701599218303997</v>
      </c>
      <c r="Q374">
        <v>-117.93828546047899</v>
      </c>
      <c r="R374">
        <v>75</v>
      </c>
      <c r="U374" t="s">
        <v>2742</v>
      </c>
      <c r="V374" t="s">
        <v>2743</v>
      </c>
      <c r="W374" t="s">
        <v>2745</v>
      </c>
      <c r="X374" t="s">
        <v>172</v>
      </c>
      <c r="Y374" t="s">
        <v>5</v>
      </c>
      <c r="Z374" t="s">
        <v>174</v>
      </c>
      <c r="AA374">
        <v>44774</v>
      </c>
      <c r="AB374" t="s">
        <v>2747</v>
      </c>
      <c r="AC374" t="s">
        <v>2748</v>
      </c>
      <c r="AD374">
        <v>25</v>
      </c>
      <c r="AE374" t="s">
        <v>2749</v>
      </c>
      <c r="AJ374" t="s">
        <v>2750</v>
      </c>
    </row>
    <row r="375" spans="1:36">
      <c r="A375">
        <v>5047</v>
      </c>
      <c r="B375" t="s">
        <v>398</v>
      </c>
      <c r="C375" t="s">
        <v>2445</v>
      </c>
      <c r="D375" t="s">
        <v>2751</v>
      </c>
      <c r="E375" t="s">
        <v>166</v>
      </c>
      <c r="F375" t="s">
        <v>2752</v>
      </c>
      <c r="G375" t="s">
        <v>2471</v>
      </c>
      <c r="H375" t="s">
        <v>2472</v>
      </c>
      <c r="I375" t="s">
        <v>2753</v>
      </c>
      <c r="J375" t="s">
        <v>2754</v>
      </c>
      <c r="K375" t="s">
        <v>2755</v>
      </c>
      <c r="L375" t="s">
        <v>736</v>
      </c>
      <c r="M375" t="s">
        <v>5</v>
      </c>
      <c r="N375">
        <v>35490</v>
      </c>
      <c r="P375">
        <v>33.184291500796697</v>
      </c>
      <c r="Q375">
        <v>-87.262439429511204</v>
      </c>
      <c r="U375" t="s">
        <v>2756</v>
      </c>
      <c r="V375" t="s">
        <v>2753</v>
      </c>
      <c r="W375" t="s">
        <v>2757</v>
      </c>
      <c r="X375" t="s">
        <v>2758</v>
      </c>
      <c r="Y375" t="s">
        <v>940</v>
      </c>
      <c r="Z375" t="s">
        <v>174</v>
      </c>
      <c r="AA375">
        <v>44774</v>
      </c>
      <c r="AB375" t="s">
        <v>2759</v>
      </c>
      <c r="AC375" t="s">
        <v>2760</v>
      </c>
      <c r="AD375">
        <v>29</v>
      </c>
      <c r="AE375" t="s">
        <v>2761</v>
      </c>
      <c r="AJ375" t="s">
        <v>2762</v>
      </c>
    </row>
    <row r="376" spans="1:36">
      <c r="A376">
        <v>5048</v>
      </c>
      <c r="B376" t="s">
        <v>176</v>
      </c>
      <c r="C376" t="s">
        <v>2445</v>
      </c>
      <c r="D376" t="s">
        <v>8316</v>
      </c>
      <c r="E376" t="s">
        <v>178</v>
      </c>
      <c r="F376" t="s">
        <v>8103</v>
      </c>
      <c r="G376" t="s">
        <v>8080</v>
      </c>
      <c r="H376" t="s">
        <v>8317</v>
      </c>
      <c r="I376" t="s">
        <v>8101</v>
      </c>
      <c r="J376" t="s">
        <v>8102</v>
      </c>
      <c r="K376" t="s">
        <v>3633</v>
      </c>
      <c r="L376" t="s">
        <v>3634</v>
      </c>
      <c r="M376" t="s">
        <v>5</v>
      </c>
      <c r="N376">
        <v>97217</v>
      </c>
      <c r="P376">
        <v>45.574042002381503</v>
      </c>
      <c r="Q376">
        <v>-122.713800673996</v>
      </c>
      <c r="R376">
        <v>2800</v>
      </c>
      <c r="U376" t="s">
        <v>8316</v>
      </c>
      <c r="V376" t="s">
        <v>8101</v>
      </c>
      <c r="W376" t="s">
        <v>3633</v>
      </c>
      <c r="X376" t="s">
        <v>3634</v>
      </c>
      <c r="Y376" t="s">
        <v>5</v>
      </c>
      <c r="Z376" t="s">
        <v>776</v>
      </c>
      <c r="AA376">
        <v>45529</v>
      </c>
      <c r="AB376" t="s">
        <v>8104</v>
      </c>
      <c r="AC376" t="s">
        <v>8399</v>
      </c>
      <c r="AD376">
        <v>29</v>
      </c>
      <c r="AE376" t="s">
        <v>8318</v>
      </c>
      <c r="AJ376" t="s">
        <v>8105</v>
      </c>
    </row>
    <row r="377" spans="1:36">
      <c r="A377">
        <v>5049</v>
      </c>
      <c r="B377" t="s">
        <v>176</v>
      </c>
      <c r="C377" t="s">
        <v>2445</v>
      </c>
      <c r="D377" t="s">
        <v>2763</v>
      </c>
      <c r="E377" t="s">
        <v>166</v>
      </c>
      <c r="F377" t="s">
        <v>2763</v>
      </c>
      <c r="G377" t="s">
        <v>2471</v>
      </c>
      <c r="H377" t="s">
        <v>2472</v>
      </c>
      <c r="I377" t="s">
        <v>2764</v>
      </c>
      <c r="J377" t="s">
        <v>2765</v>
      </c>
      <c r="K377" t="s">
        <v>2766</v>
      </c>
      <c r="L377" t="s">
        <v>829</v>
      </c>
      <c r="M377" t="s">
        <v>5</v>
      </c>
      <c r="N377">
        <v>11793</v>
      </c>
      <c r="O377" t="s">
        <v>2767</v>
      </c>
      <c r="P377">
        <v>40.672924151431197</v>
      </c>
      <c r="Q377">
        <v>-73.517658829602297</v>
      </c>
      <c r="R377">
        <v>30</v>
      </c>
      <c r="U377" t="s">
        <v>2763</v>
      </c>
      <c r="V377" t="s">
        <v>2764</v>
      </c>
      <c r="W377" t="s">
        <v>2766</v>
      </c>
      <c r="X377" t="s">
        <v>829</v>
      </c>
      <c r="Y377" t="s">
        <v>5</v>
      </c>
      <c r="Z377" t="s">
        <v>174</v>
      </c>
      <c r="AA377">
        <v>44774</v>
      </c>
      <c r="AB377" t="s">
        <v>2705</v>
      </c>
      <c r="AC377" t="s">
        <v>2768</v>
      </c>
      <c r="AD377">
        <v>14</v>
      </c>
      <c r="AE377" t="s">
        <v>2769</v>
      </c>
      <c r="AJ377" t="s">
        <v>2764</v>
      </c>
    </row>
    <row r="378" spans="1:36">
      <c r="A378">
        <v>5050</v>
      </c>
      <c r="B378" t="s">
        <v>176</v>
      </c>
      <c r="C378" t="s">
        <v>2445</v>
      </c>
      <c r="D378" t="s">
        <v>1772</v>
      </c>
      <c r="E378" t="s">
        <v>178</v>
      </c>
      <c r="F378" t="s">
        <v>1787</v>
      </c>
      <c r="G378" t="s">
        <v>2471</v>
      </c>
      <c r="H378" t="s">
        <v>2472</v>
      </c>
      <c r="I378" t="s">
        <v>1775</v>
      </c>
      <c r="J378" t="s">
        <v>1790</v>
      </c>
      <c r="K378" t="s">
        <v>1791</v>
      </c>
      <c r="L378" t="s">
        <v>230</v>
      </c>
      <c r="M378" t="s">
        <v>6</v>
      </c>
      <c r="N378" t="s">
        <v>1792</v>
      </c>
      <c r="O378" t="s">
        <v>1793</v>
      </c>
      <c r="P378">
        <v>49.151970910832503</v>
      </c>
      <c r="Q378">
        <v>-122.859270715534</v>
      </c>
      <c r="U378" t="s">
        <v>2770</v>
      </c>
      <c r="V378" t="s">
        <v>1775</v>
      </c>
      <c r="W378" t="s">
        <v>499</v>
      </c>
      <c r="X378" t="s">
        <v>495</v>
      </c>
      <c r="Y378" t="s">
        <v>5</v>
      </c>
      <c r="Z378" t="s">
        <v>174</v>
      </c>
      <c r="AA378">
        <v>44415</v>
      </c>
      <c r="AB378" t="s">
        <v>1780</v>
      </c>
      <c r="AC378" t="s">
        <v>1781</v>
      </c>
      <c r="AD378">
        <v>23</v>
      </c>
      <c r="AE378" t="s">
        <v>2771</v>
      </c>
      <c r="AJ378" t="s">
        <v>1775</v>
      </c>
    </row>
    <row r="379" spans="1:36">
      <c r="A379">
        <v>5051</v>
      </c>
      <c r="B379" t="s">
        <v>176</v>
      </c>
      <c r="C379" t="s">
        <v>2445</v>
      </c>
      <c r="D379" t="s">
        <v>1772</v>
      </c>
      <c r="E379" t="s">
        <v>178</v>
      </c>
      <c r="F379" t="s">
        <v>1773</v>
      </c>
      <c r="G379" t="s">
        <v>2471</v>
      </c>
      <c r="H379" t="s">
        <v>2472</v>
      </c>
      <c r="I379" t="s">
        <v>1775</v>
      </c>
      <c r="J379" t="s">
        <v>1776</v>
      </c>
      <c r="K379" t="s">
        <v>1777</v>
      </c>
      <c r="L379" t="s">
        <v>495</v>
      </c>
      <c r="M379" t="s">
        <v>5</v>
      </c>
      <c r="N379">
        <v>64804</v>
      </c>
      <c r="O379" t="s">
        <v>1778</v>
      </c>
      <c r="P379">
        <v>37.0635414878614</v>
      </c>
      <c r="Q379">
        <v>-94.402179393441102</v>
      </c>
      <c r="U379" t="s">
        <v>2770</v>
      </c>
      <c r="V379" t="s">
        <v>1775</v>
      </c>
      <c r="W379" t="s">
        <v>499</v>
      </c>
      <c r="X379" t="s">
        <v>495</v>
      </c>
      <c r="Y379" t="s">
        <v>5</v>
      </c>
      <c r="Z379" t="s">
        <v>174</v>
      </c>
      <c r="AA379">
        <v>44415</v>
      </c>
      <c r="AB379" t="s">
        <v>1780</v>
      </c>
      <c r="AC379" t="s">
        <v>1781</v>
      </c>
      <c r="AD379">
        <v>23</v>
      </c>
      <c r="AE379" t="s">
        <v>2772</v>
      </c>
      <c r="AJ379" t="s">
        <v>1775</v>
      </c>
    </row>
    <row r="380" spans="1:36">
      <c r="A380">
        <v>5052</v>
      </c>
      <c r="B380" t="s">
        <v>176</v>
      </c>
      <c r="C380" t="s">
        <v>2445</v>
      </c>
      <c r="D380" t="s">
        <v>1772</v>
      </c>
      <c r="E380" t="s">
        <v>178</v>
      </c>
      <c r="F380" t="s">
        <v>1783</v>
      </c>
      <c r="G380" t="s">
        <v>2471</v>
      </c>
      <c r="H380" t="s">
        <v>2472</v>
      </c>
      <c r="I380" t="s">
        <v>1775</v>
      </c>
      <c r="J380" t="s">
        <v>1784</v>
      </c>
      <c r="K380" t="s">
        <v>1777</v>
      </c>
      <c r="L380" t="s">
        <v>495</v>
      </c>
      <c r="M380" t="s">
        <v>5</v>
      </c>
      <c r="N380">
        <v>64801</v>
      </c>
      <c r="O380" t="s">
        <v>1785</v>
      </c>
      <c r="P380">
        <v>37.094713185978101</v>
      </c>
      <c r="Q380">
        <v>-94.528059591012294</v>
      </c>
      <c r="U380" t="s">
        <v>2770</v>
      </c>
      <c r="V380" t="s">
        <v>1775</v>
      </c>
      <c r="W380" t="s">
        <v>499</v>
      </c>
      <c r="X380" t="s">
        <v>495</v>
      </c>
      <c r="Y380" t="s">
        <v>5</v>
      </c>
      <c r="Z380" t="s">
        <v>174</v>
      </c>
      <c r="AA380">
        <v>44415</v>
      </c>
      <c r="AB380" t="s">
        <v>1780</v>
      </c>
      <c r="AC380" t="s">
        <v>1781</v>
      </c>
      <c r="AD380">
        <v>23</v>
      </c>
      <c r="AE380" t="s">
        <v>2773</v>
      </c>
      <c r="AJ380" t="s">
        <v>1775</v>
      </c>
    </row>
    <row r="381" spans="1:36">
      <c r="A381">
        <v>5053</v>
      </c>
      <c r="B381" t="s">
        <v>176</v>
      </c>
      <c r="C381" t="s">
        <v>2445</v>
      </c>
      <c r="D381" t="s">
        <v>2774</v>
      </c>
      <c r="E381" t="s">
        <v>166</v>
      </c>
      <c r="F381" t="s">
        <v>2774</v>
      </c>
      <c r="G381" t="s">
        <v>2471</v>
      </c>
      <c r="H381" t="s">
        <v>2472</v>
      </c>
      <c r="I381" t="s">
        <v>2775</v>
      </c>
      <c r="J381" t="s">
        <v>8338</v>
      </c>
      <c r="K381" t="s">
        <v>5939</v>
      </c>
      <c r="L381" t="s">
        <v>190</v>
      </c>
      <c r="M381" t="s">
        <v>5</v>
      </c>
      <c r="N381">
        <v>27616</v>
      </c>
      <c r="P381">
        <v>36.477544896147897</v>
      </c>
      <c r="Q381">
        <v>-78.403395765964902</v>
      </c>
      <c r="R381">
        <v>650</v>
      </c>
      <c r="U381" t="s">
        <v>2774</v>
      </c>
      <c r="V381" t="s">
        <v>2775</v>
      </c>
      <c r="W381" t="s">
        <v>2776</v>
      </c>
      <c r="X381" t="s">
        <v>2777</v>
      </c>
      <c r="Y381" t="s">
        <v>208</v>
      </c>
      <c r="AB381" t="s">
        <v>2778</v>
      </c>
      <c r="AC381" t="s">
        <v>2779</v>
      </c>
      <c r="AD381">
        <v>29</v>
      </c>
      <c r="AE381" t="s">
        <v>2780</v>
      </c>
      <c r="AJ381" t="s">
        <v>2781</v>
      </c>
    </row>
    <row r="382" spans="1:36">
      <c r="A382">
        <v>5054</v>
      </c>
      <c r="B382" t="s">
        <v>163</v>
      </c>
      <c r="C382" t="s">
        <v>2445</v>
      </c>
      <c r="D382" t="s">
        <v>2782</v>
      </c>
      <c r="E382" t="s">
        <v>166</v>
      </c>
      <c r="F382" t="s">
        <v>2782</v>
      </c>
      <c r="G382" t="s">
        <v>2471</v>
      </c>
      <c r="H382" t="s">
        <v>2516</v>
      </c>
      <c r="I382" t="s">
        <v>2783</v>
      </c>
      <c r="J382" t="s">
        <v>2784</v>
      </c>
      <c r="K382" t="s">
        <v>2785</v>
      </c>
      <c r="L382" t="s">
        <v>392</v>
      </c>
      <c r="M382" t="s">
        <v>5</v>
      </c>
      <c r="N382">
        <v>84341</v>
      </c>
      <c r="O382" t="s">
        <v>2786</v>
      </c>
      <c r="P382">
        <v>41.783296982335301</v>
      </c>
      <c r="Q382">
        <v>-111.810063730689</v>
      </c>
      <c r="R382">
        <v>135</v>
      </c>
      <c r="U382" t="s">
        <v>2782</v>
      </c>
      <c r="V382" t="s">
        <v>2783</v>
      </c>
      <c r="W382" t="s">
        <v>2785</v>
      </c>
      <c r="X382" t="s">
        <v>392</v>
      </c>
      <c r="Y382" t="s">
        <v>5</v>
      </c>
      <c r="Z382" t="s">
        <v>174</v>
      </c>
      <c r="AA382">
        <v>44777</v>
      </c>
      <c r="AB382" t="s">
        <v>2787</v>
      </c>
      <c r="AC382" t="s">
        <v>2788</v>
      </c>
      <c r="AD382">
        <v>29</v>
      </c>
      <c r="AE382" t="s">
        <v>2789</v>
      </c>
      <c r="AJ382" t="s">
        <v>2790</v>
      </c>
    </row>
    <row r="383" spans="1:36">
      <c r="A383">
        <v>5055</v>
      </c>
      <c r="B383" t="s">
        <v>176</v>
      </c>
      <c r="C383" t="s">
        <v>2445</v>
      </c>
      <c r="D383" t="s">
        <v>1806</v>
      </c>
      <c r="E383" t="s">
        <v>166</v>
      </c>
      <c r="F383" t="s">
        <v>2791</v>
      </c>
      <c r="G383" t="s">
        <v>2471</v>
      </c>
      <c r="H383" t="s">
        <v>2472</v>
      </c>
      <c r="I383" t="s">
        <v>2792</v>
      </c>
      <c r="J383" t="s">
        <v>2793</v>
      </c>
      <c r="K383" t="s">
        <v>1809</v>
      </c>
      <c r="L383" t="s">
        <v>756</v>
      </c>
      <c r="M383" t="s">
        <v>5</v>
      </c>
      <c r="N383" t="s">
        <v>1810</v>
      </c>
      <c r="O383" t="s">
        <v>1811</v>
      </c>
      <c r="P383">
        <v>41.904315465635499</v>
      </c>
      <c r="Q383">
        <v>-71.024552602572996</v>
      </c>
      <c r="R383">
        <v>120</v>
      </c>
      <c r="U383" t="s">
        <v>1812</v>
      </c>
      <c r="V383" t="s">
        <v>1807</v>
      </c>
      <c r="W383" t="s">
        <v>1813</v>
      </c>
      <c r="X383" t="s">
        <v>771</v>
      </c>
      <c r="Y383" t="s">
        <v>5</v>
      </c>
      <c r="Z383" t="s">
        <v>174</v>
      </c>
      <c r="AA383">
        <v>44774</v>
      </c>
      <c r="AB383" t="s">
        <v>1814</v>
      </c>
      <c r="AC383" t="s">
        <v>1815</v>
      </c>
      <c r="AD383">
        <v>28</v>
      </c>
      <c r="AE383" t="s">
        <v>2794</v>
      </c>
      <c r="AJ383" t="s">
        <v>1817</v>
      </c>
    </row>
    <row r="384" spans="1:36">
      <c r="A384">
        <v>5056</v>
      </c>
      <c r="B384" t="s">
        <v>176</v>
      </c>
      <c r="C384" t="s">
        <v>2445</v>
      </c>
      <c r="D384" t="s">
        <v>2795</v>
      </c>
      <c r="E384" t="s">
        <v>166</v>
      </c>
      <c r="F384" t="s">
        <v>2795</v>
      </c>
      <c r="G384" t="s">
        <v>2448</v>
      </c>
      <c r="H384" t="s">
        <v>2483</v>
      </c>
      <c r="I384" t="s">
        <v>2796</v>
      </c>
      <c r="J384" t="s">
        <v>2797</v>
      </c>
      <c r="K384" t="s">
        <v>2798</v>
      </c>
      <c r="L384" t="s">
        <v>172</v>
      </c>
      <c r="M384" t="s">
        <v>5</v>
      </c>
      <c r="N384" t="s">
        <v>2799</v>
      </c>
      <c r="O384" t="s">
        <v>2800</v>
      </c>
      <c r="P384">
        <v>37.47</v>
      </c>
      <c r="Q384">
        <v>-122.19</v>
      </c>
      <c r="R384">
        <v>24</v>
      </c>
      <c r="S384" t="s">
        <v>1678</v>
      </c>
      <c r="T384" t="s">
        <v>1678</v>
      </c>
      <c r="U384" t="s">
        <v>2795</v>
      </c>
      <c r="V384" t="s">
        <v>2796</v>
      </c>
      <c r="W384" t="s">
        <v>2801</v>
      </c>
      <c r="X384" t="s">
        <v>172</v>
      </c>
      <c r="Y384" t="s">
        <v>5</v>
      </c>
      <c r="Z384" t="s">
        <v>174</v>
      </c>
      <c r="AA384">
        <v>44892</v>
      </c>
      <c r="AB384" t="s">
        <v>2802</v>
      </c>
      <c r="AC384" t="s">
        <v>2803</v>
      </c>
      <c r="AD384">
        <v>30</v>
      </c>
      <c r="AE384" t="s">
        <v>2804</v>
      </c>
      <c r="AJ384" t="s">
        <v>2805</v>
      </c>
    </row>
    <row r="385" spans="1:36">
      <c r="B385" t="s">
        <v>176</v>
      </c>
      <c r="C385" t="s">
        <v>2445</v>
      </c>
      <c r="D385" t="s">
        <v>8934</v>
      </c>
      <c r="E385" t="s">
        <v>166</v>
      </c>
      <c r="F385" t="s">
        <v>8942</v>
      </c>
      <c r="G385" t="s">
        <v>2471</v>
      </c>
      <c r="H385" t="s">
        <v>8305</v>
      </c>
      <c r="I385" t="s">
        <v>8946</v>
      </c>
      <c r="J385" t="s">
        <v>8943</v>
      </c>
      <c r="K385" t="s">
        <v>3231</v>
      </c>
      <c r="L385" t="s">
        <v>805</v>
      </c>
      <c r="M385" t="s">
        <v>5</v>
      </c>
      <c r="N385">
        <v>29605</v>
      </c>
      <c r="O385" t="s">
        <v>8944</v>
      </c>
      <c r="P385">
        <v>34.795623090965599</v>
      </c>
      <c r="Q385">
        <v>-82.421449246738703</v>
      </c>
      <c r="S385">
        <v>100000</v>
      </c>
      <c r="T385" t="s">
        <v>3297</v>
      </c>
      <c r="U385" t="s">
        <v>8938</v>
      </c>
      <c r="V385" t="s">
        <v>8941</v>
      </c>
      <c r="W385" t="s">
        <v>8939</v>
      </c>
      <c r="X385" t="s">
        <v>8940</v>
      </c>
      <c r="Y385" t="s">
        <v>940</v>
      </c>
      <c r="Z385" t="s">
        <v>8245</v>
      </c>
      <c r="AA385">
        <v>45688</v>
      </c>
      <c r="AB385" t="s">
        <v>319</v>
      </c>
      <c r="AC385" t="s">
        <v>8945</v>
      </c>
      <c r="AD385">
        <v>23</v>
      </c>
      <c r="AF385" t="s">
        <v>8935</v>
      </c>
      <c r="AG385" t="s">
        <v>8936</v>
      </c>
      <c r="AH385" t="s">
        <v>8937</v>
      </c>
    </row>
    <row r="386" spans="1:36">
      <c r="A386">
        <v>5057</v>
      </c>
      <c r="B386" t="s">
        <v>176</v>
      </c>
      <c r="C386" t="s">
        <v>2445</v>
      </c>
      <c r="D386" t="s">
        <v>8248</v>
      </c>
      <c r="E386" t="s">
        <v>166</v>
      </c>
      <c r="F386" t="s">
        <v>8249</v>
      </c>
      <c r="G386" t="s">
        <v>8080</v>
      </c>
      <c r="H386" t="s">
        <v>8400</v>
      </c>
      <c r="I386" t="s">
        <v>8251</v>
      </c>
      <c r="J386" t="s">
        <v>8270</v>
      </c>
      <c r="K386" t="s">
        <v>8252</v>
      </c>
      <c r="L386" t="s">
        <v>369</v>
      </c>
      <c r="M386" t="s">
        <v>5</v>
      </c>
      <c r="N386">
        <v>98271</v>
      </c>
      <c r="P386">
        <v>48.142240000000001</v>
      </c>
      <c r="Q386">
        <v>-122.15975</v>
      </c>
      <c r="R386">
        <v>25</v>
      </c>
      <c r="U386" t="s">
        <v>8248</v>
      </c>
      <c r="V386" t="s">
        <v>8251</v>
      </c>
      <c r="W386" t="s">
        <v>8253</v>
      </c>
      <c r="X386" t="s">
        <v>8254</v>
      </c>
      <c r="Y386" t="s">
        <v>2737</v>
      </c>
      <c r="Z386" t="s">
        <v>8301</v>
      </c>
      <c r="AA386">
        <v>45551</v>
      </c>
      <c r="AB386" t="s">
        <v>8250</v>
      </c>
      <c r="AC386" t="s">
        <v>8255</v>
      </c>
      <c r="AD386">
        <v>22</v>
      </c>
    </row>
    <row r="387" spans="1:36">
      <c r="A387">
        <v>5058</v>
      </c>
      <c r="B387" t="s">
        <v>176</v>
      </c>
      <c r="C387" t="s">
        <v>2445</v>
      </c>
      <c r="D387" t="s">
        <v>2806</v>
      </c>
      <c r="E387" t="s">
        <v>166</v>
      </c>
      <c r="F387" t="s">
        <v>2807</v>
      </c>
      <c r="G387" t="s">
        <v>2471</v>
      </c>
      <c r="H387" t="s">
        <v>2548</v>
      </c>
      <c r="I387" t="s">
        <v>2808</v>
      </c>
      <c r="J387" t="s">
        <v>2809</v>
      </c>
      <c r="K387" t="s">
        <v>1038</v>
      </c>
      <c r="L387" t="s">
        <v>1035</v>
      </c>
      <c r="M387" t="s">
        <v>6</v>
      </c>
      <c r="N387" t="s">
        <v>2810</v>
      </c>
      <c r="O387" t="s">
        <v>2811</v>
      </c>
      <c r="P387">
        <v>50.947831487998698</v>
      </c>
      <c r="Q387">
        <v>-113.991189275178</v>
      </c>
      <c r="R387">
        <v>15</v>
      </c>
      <c r="U387" t="s">
        <v>2806</v>
      </c>
      <c r="V387" t="s">
        <v>2808</v>
      </c>
      <c r="W387" t="s">
        <v>1038</v>
      </c>
      <c r="X387" t="s">
        <v>1126</v>
      </c>
      <c r="Y387" t="s">
        <v>6</v>
      </c>
      <c r="Z387" t="s">
        <v>174</v>
      </c>
      <c r="AA387">
        <v>44890</v>
      </c>
      <c r="AB387" t="s">
        <v>2812</v>
      </c>
      <c r="AC387" t="s">
        <v>2813</v>
      </c>
      <c r="AD387">
        <v>23</v>
      </c>
      <c r="AE387" t="s">
        <v>2814</v>
      </c>
      <c r="AJ387" t="s">
        <v>2808</v>
      </c>
    </row>
    <row r="388" spans="1:36">
      <c r="A388">
        <v>5059</v>
      </c>
      <c r="B388" t="s">
        <v>176</v>
      </c>
      <c r="C388" t="s">
        <v>2445</v>
      </c>
      <c r="D388" t="s">
        <v>2541</v>
      </c>
      <c r="E388" t="s">
        <v>178</v>
      </c>
      <c r="F388" t="s">
        <v>2541</v>
      </c>
      <c r="G388" t="s">
        <v>2471</v>
      </c>
      <c r="H388" t="s">
        <v>2472</v>
      </c>
      <c r="I388" t="s">
        <v>2537</v>
      </c>
      <c r="J388" t="s">
        <v>2538</v>
      </c>
      <c r="K388" t="s">
        <v>2539</v>
      </c>
      <c r="L388" t="s">
        <v>870</v>
      </c>
      <c r="M388" t="s">
        <v>5</v>
      </c>
      <c r="N388">
        <v>30024</v>
      </c>
      <c r="O388" t="s">
        <v>2540</v>
      </c>
      <c r="P388">
        <v>34.019066714157603</v>
      </c>
      <c r="Q388">
        <v>-84.069398816234596</v>
      </c>
      <c r="U388" t="s">
        <v>2541</v>
      </c>
      <c r="V388" t="s">
        <v>1593</v>
      </c>
      <c r="W388" t="s">
        <v>1594</v>
      </c>
      <c r="X388" t="s">
        <v>1365</v>
      </c>
      <c r="Y388" t="s">
        <v>5</v>
      </c>
      <c r="Z388" t="s">
        <v>174</v>
      </c>
      <c r="AA388">
        <v>44429</v>
      </c>
      <c r="AB388" t="s">
        <v>2542</v>
      </c>
      <c r="AC388" t="s">
        <v>2815</v>
      </c>
      <c r="AD388">
        <v>28</v>
      </c>
      <c r="AJ388" t="s">
        <v>2544</v>
      </c>
    </row>
    <row r="389" spans="1:36">
      <c r="A389">
        <v>5060</v>
      </c>
      <c r="B389" t="s">
        <v>176</v>
      </c>
      <c r="C389" t="s">
        <v>2445</v>
      </c>
      <c r="D389" t="s">
        <v>2816</v>
      </c>
      <c r="E389" t="s">
        <v>166</v>
      </c>
      <c r="F389" t="s">
        <v>2817</v>
      </c>
      <c r="G389" t="s">
        <v>2448</v>
      </c>
      <c r="H389" t="s">
        <v>2818</v>
      </c>
      <c r="I389" t="s">
        <v>2819</v>
      </c>
      <c r="J389" t="s">
        <v>2820</v>
      </c>
      <c r="K389" t="s">
        <v>2821</v>
      </c>
      <c r="L389" t="s">
        <v>444</v>
      </c>
      <c r="M389" t="s">
        <v>5</v>
      </c>
      <c r="N389">
        <v>49512</v>
      </c>
      <c r="O389" t="s">
        <v>2822</v>
      </c>
      <c r="P389">
        <v>42.870725599062901</v>
      </c>
      <c r="Q389">
        <v>-85.529792128814606</v>
      </c>
      <c r="R389">
        <v>95</v>
      </c>
      <c r="U389" t="s">
        <v>2816</v>
      </c>
      <c r="V389" t="s">
        <v>2819</v>
      </c>
      <c r="W389" t="s">
        <v>2823</v>
      </c>
      <c r="X389" t="s">
        <v>2824</v>
      </c>
      <c r="Y389" t="s">
        <v>940</v>
      </c>
      <c r="Z389" t="s">
        <v>174</v>
      </c>
      <c r="AA389">
        <v>44774</v>
      </c>
      <c r="AB389" t="s">
        <v>2825</v>
      </c>
      <c r="AC389" t="s">
        <v>2826</v>
      </c>
      <c r="AD389">
        <v>25</v>
      </c>
      <c r="AE389" t="s">
        <v>2827</v>
      </c>
      <c r="AJ389" t="s">
        <v>2819</v>
      </c>
    </row>
    <row r="390" spans="1:36">
      <c r="A390">
        <v>5061</v>
      </c>
      <c r="B390" t="s">
        <v>176</v>
      </c>
      <c r="C390" t="s">
        <v>2445</v>
      </c>
      <c r="D390" t="s">
        <v>2816</v>
      </c>
      <c r="E390" t="s">
        <v>166</v>
      </c>
      <c r="F390" t="s">
        <v>2828</v>
      </c>
      <c r="G390" t="s">
        <v>2448</v>
      </c>
      <c r="H390" t="s">
        <v>2561</v>
      </c>
      <c r="I390" t="s">
        <v>2819</v>
      </c>
      <c r="J390" t="s">
        <v>2829</v>
      </c>
      <c r="K390" t="s">
        <v>2830</v>
      </c>
      <c r="L390" t="s">
        <v>2831</v>
      </c>
      <c r="M390" t="s">
        <v>991</v>
      </c>
      <c r="N390">
        <v>76246</v>
      </c>
      <c r="O390" t="s">
        <v>2832</v>
      </c>
      <c r="P390">
        <v>20.5548949618968</v>
      </c>
      <c r="Q390">
        <v>-100.28143591534599</v>
      </c>
      <c r="U390" t="s">
        <v>2816</v>
      </c>
      <c r="V390" t="s">
        <v>2819</v>
      </c>
      <c r="W390" t="s">
        <v>2823</v>
      </c>
      <c r="X390" t="s">
        <v>2824</v>
      </c>
      <c r="Y390" t="s">
        <v>940</v>
      </c>
      <c r="Z390" t="s">
        <v>174</v>
      </c>
      <c r="AA390">
        <v>44774</v>
      </c>
      <c r="AB390" t="s">
        <v>2833</v>
      </c>
      <c r="AC390" t="s">
        <v>2826</v>
      </c>
      <c r="AD390">
        <v>25</v>
      </c>
      <c r="AE390" t="s">
        <v>2834</v>
      </c>
      <c r="AJ390" t="s">
        <v>2819</v>
      </c>
    </row>
    <row r="391" spans="1:36">
      <c r="A391">
        <v>5063</v>
      </c>
      <c r="B391" t="s">
        <v>176</v>
      </c>
      <c r="C391" t="s">
        <v>2445</v>
      </c>
      <c r="D391" t="s">
        <v>2835</v>
      </c>
      <c r="E391" t="s">
        <v>166</v>
      </c>
      <c r="F391" t="s">
        <v>2835</v>
      </c>
      <c r="G391" t="s">
        <v>2471</v>
      </c>
      <c r="H391" t="s">
        <v>2472</v>
      </c>
      <c r="I391" t="s">
        <v>2836</v>
      </c>
      <c r="J391" t="s">
        <v>2844</v>
      </c>
      <c r="K391" t="s">
        <v>2845</v>
      </c>
      <c r="L391" t="s">
        <v>825</v>
      </c>
      <c r="M391" t="s">
        <v>5</v>
      </c>
      <c r="N391">
        <v>46825</v>
      </c>
      <c r="O391" t="s">
        <v>2846</v>
      </c>
      <c r="P391">
        <v>41.149345648958501</v>
      </c>
      <c r="Q391">
        <v>-85.154134873421796</v>
      </c>
      <c r="R391">
        <v>100</v>
      </c>
      <c r="U391" t="s">
        <v>2835</v>
      </c>
      <c r="V391" t="s">
        <v>2836</v>
      </c>
      <c r="W391" t="s">
        <v>1021</v>
      </c>
      <c r="X391" t="s">
        <v>1022</v>
      </c>
      <c r="Y391" t="s">
        <v>5</v>
      </c>
      <c r="Z391" t="s">
        <v>2455</v>
      </c>
      <c r="AA391">
        <v>44418</v>
      </c>
      <c r="AB391" t="s">
        <v>2840</v>
      </c>
      <c r="AC391" t="s">
        <v>2841</v>
      </c>
      <c r="AD391">
        <v>8</v>
      </c>
      <c r="AE391" t="s">
        <v>2847</v>
      </c>
      <c r="AJ391" t="s">
        <v>2843</v>
      </c>
    </row>
    <row r="392" spans="1:36">
      <c r="A392">
        <v>5064</v>
      </c>
      <c r="B392" t="s">
        <v>176</v>
      </c>
      <c r="C392" t="s">
        <v>2445</v>
      </c>
      <c r="D392" t="s">
        <v>2835</v>
      </c>
      <c r="E392" t="s">
        <v>166</v>
      </c>
      <c r="F392" t="s">
        <v>2835</v>
      </c>
      <c r="G392" t="s">
        <v>2471</v>
      </c>
      <c r="H392" t="s">
        <v>2472</v>
      </c>
      <c r="I392" t="s">
        <v>2836</v>
      </c>
      <c r="J392" t="s">
        <v>2848</v>
      </c>
      <c r="K392" t="s">
        <v>2849</v>
      </c>
      <c r="L392" t="s">
        <v>771</v>
      </c>
      <c r="M392" t="s">
        <v>5</v>
      </c>
      <c r="N392">
        <v>75032</v>
      </c>
      <c r="O392" t="s">
        <v>2850</v>
      </c>
      <c r="P392">
        <v>32.913412969143501</v>
      </c>
      <c r="Q392">
        <v>-96.422632560499693</v>
      </c>
      <c r="R392">
        <v>100</v>
      </c>
      <c r="U392" t="s">
        <v>2835</v>
      </c>
      <c r="V392" t="s">
        <v>2836</v>
      </c>
      <c r="W392" t="s">
        <v>1021</v>
      </c>
      <c r="X392" t="s">
        <v>1022</v>
      </c>
      <c r="Y392" t="s">
        <v>5</v>
      </c>
      <c r="Z392" t="s">
        <v>2455</v>
      </c>
      <c r="AA392">
        <v>44418</v>
      </c>
      <c r="AB392" t="s">
        <v>2840</v>
      </c>
      <c r="AC392" t="s">
        <v>2841</v>
      </c>
      <c r="AD392">
        <v>8</v>
      </c>
      <c r="AE392" t="s">
        <v>2851</v>
      </c>
      <c r="AJ392" t="s">
        <v>2843</v>
      </c>
    </row>
    <row r="393" spans="1:36">
      <c r="A393">
        <v>5062</v>
      </c>
      <c r="B393" t="s">
        <v>176</v>
      </c>
      <c r="C393" t="s">
        <v>2445</v>
      </c>
      <c r="D393" t="s">
        <v>2835</v>
      </c>
      <c r="E393" t="s">
        <v>166</v>
      </c>
      <c r="F393" t="s">
        <v>2835</v>
      </c>
      <c r="G393" t="s">
        <v>2471</v>
      </c>
      <c r="H393" t="s">
        <v>2472</v>
      </c>
      <c r="I393" t="s">
        <v>2836</v>
      </c>
      <c r="J393" t="s">
        <v>2837</v>
      </c>
      <c r="K393" t="s">
        <v>2838</v>
      </c>
      <c r="L393" t="s">
        <v>863</v>
      </c>
      <c r="M393" t="s">
        <v>5</v>
      </c>
      <c r="N393">
        <v>60188</v>
      </c>
      <c r="O393" t="s">
        <v>2839</v>
      </c>
      <c r="P393">
        <v>41.897035312781199</v>
      </c>
      <c r="Q393">
        <v>-88.116064116004395</v>
      </c>
      <c r="R393">
        <v>100</v>
      </c>
      <c r="U393" t="s">
        <v>2835</v>
      </c>
      <c r="V393" t="s">
        <v>2836</v>
      </c>
      <c r="W393" t="s">
        <v>1021</v>
      </c>
      <c r="X393" t="s">
        <v>1022</v>
      </c>
      <c r="Y393" t="s">
        <v>5</v>
      </c>
      <c r="Z393" t="s">
        <v>174</v>
      </c>
      <c r="AA393">
        <v>44766</v>
      </c>
      <c r="AB393" t="s">
        <v>2840</v>
      </c>
      <c r="AC393" t="s">
        <v>2841</v>
      </c>
      <c r="AD393">
        <v>8</v>
      </c>
      <c r="AE393" t="s">
        <v>2842</v>
      </c>
      <c r="AJ393" t="s">
        <v>2843</v>
      </c>
    </row>
    <row r="394" spans="1:36">
      <c r="A394">
        <v>5065</v>
      </c>
      <c r="B394" t="s">
        <v>176</v>
      </c>
      <c r="C394" t="s">
        <v>2445</v>
      </c>
      <c r="D394" t="s">
        <v>2852</v>
      </c>
      <c r="E394" t="s">
        <v>178</v>
      </c>
      <c r="F394" t="s">
        <v>2853</v>
      </c>
      <c r="G394" t="s">
        <v>2471</v>
      </c>
      <c r="H394" t="s">
        <v>2472</v>
      </c>
      <c r="I394" t="s">
        <v>2854</v>
      </c>
      <c r="J394" t="s">
        <v>8407</v>
      </c>
      <c r="K394" t="s">
        <v>2855</v>
      </c>
      <c r="L394" t="s">
        <v>756</v>
      </c>
      <c r="M394" t="s">
        <v>5</v>
      </c>
      <c r="N394">
        <v>1801</v>
      </c>
      <c r="O394" t="s">
        <v>2856</v>
      </c>
      <c r="P394">
        <v>42.524667462342997</v>
      </c>
      <c r="Q394">
        <v>-71.1392038322453</v>
      </c>
      <c r="R394">
        <v>100</v>
      </c>
      <c r="U394" t="s">
        <v>2857</v>
      </c>
      <c r="V394" t="s">
        <v>2854</v>
      </c>
      <c r="W394" t="s">
        <v>2858</v>
      </c>
      <c r="X394" t="s">
        <v>756</v>
      </c>
      <c r="Y394" t="s">
        <v>5</v>
      </c>
      <c r="Z394" t="s">
        <v>662</v>
      </c>
      <c r="AA394">
        <v>44774</v>
      </c>
      <c r="AC394" t="s">
        <v>2859</v>
      </c>
      <c r="AD394">
        <v>13</v>
      </c>
      <c r="AJ394" t="s">
        <v>2860</v>
      </c>
    </row>
    <row r="395" spans="1:36">
      <c r="A395">
        <v>5066</v>
      </c>
      <c r="B395" t="s">
        <v>176</v>
      </c>
      <c r="C395" t="s">
        <v>2445</v>
      </c>
      <c r="D395" t="s">
        <v>2861</v>
      </c>
      <c r="E395" t="s">
        <v>166</v>
      </c>
      <c r="F395" t="s">
        <v>2862</v>
      </c>
      <c r="G395" t="s">
        <v>2471</v>
      </c>
      <c r="H395" t="s">
        <v>2472</v>
      </c>
      <c r="I395" t="s">
        <v>2863</v>
      </c>
      <c r="J395" t="s">
        <v>2864</v>
      </c>
      <c r="K395" t="s">
        <v>2865</v>
      </c>
      <c r="L395" t="s">
        <v>1022</v>
      </c>
      <c r="M395" t="s">
        <v>5</v>
      </c>
      <c r="N395" t="s">
        <v>2866</v>
      </c>
      <c r="O395" t="s">
        <v>2867</v>
      </c>
      <c r="P395">
        <v>43.790373193774499</v>
      </c>
      <c r="Q395">
        <v>-88.496349118996093</v>
      </c>
      <c r="R395">
        <v>36</v>
      </c>
      <c r="U395" t="s">
        <v>2861</v>
      </c>
      <c r="V395" t="s">
        <v>2863</v>
      </c>
      <c r="W395" t="s">
        <v>2865</v>
      </c>
      <c r="X395" t="s">
        <v>1022</v>
      </c>
      <c r="Y395" t="s">
        <v>5</v>
      </c>
      <c r="Z395" t="s">
        <v>318</v>
      </c>
      <c r="AA395">
        <v>45412</v>
      </c>
      <c r="AC395" t="s">
        <v>8401</v>
      </c>
      <c r="AD395">
        <v>20</v>
      </c>
      <c r="AF395" t="s">
        <v>2868</v>
      </c>
      <c r="AG395" t="s">
        <v>2869</v>
      </c>
      <c r="AH395" t="s">
        <v>2870</v>
      </c>
      <c r="AJ395" t="s">
        <v>2863</v>
      </c>
    </row>
    <row r="396" spans="1:36">
      <c r="A396">
        <v>5067</v>
      </c>
      <c r="B396" t="s">
        <v>176</v>
      </c>
      <c r="C396" t="s">
        <v>2445</v>
      </c>
      <c r="D396" t="s">
        <v>8266</v>
      </c>
      <c r="E396" t="s">
        <v>166</v>
      </c>
      <c r="F396" t="s">
        <v>8266</v>
      </c>
      <c r="G396" t="s">
        <v>8080</v>
      </c>
      <c r="H396" t="s">
        <v>8305</v>
      </c>
      <c r="I396" t="s">
        <v>8267</v>
      </c>
      <c r="J396" t="s">
        <v>8269</v>
      </c>
      <c r="K396" t="s">
        <v>3836</v>
      </c>
      <c r="L396" t="s">
        <v>736</v>
      </c>
      <c r="M396" t="s">
        <v>5</v>
      </c>
      <c r="N396">
        <v>35203</v>
      </c>
      <c r="P396">
        <v>33.510260000000002</v>
      </c>
      <c r="Q396">
        <v>-86.823640999999995</v>
      </c>
      <c r="R396">
        <v>12</v>
      </c>
      <c r="U396" t="s">
        <v>8266</v>
      </c>
      <c r="V396" t="s">
        <v>8267</v>
      </c>
      <c r="W396" t="s">
        <v>3836</v>
      </c>
      <c r="X396" t="s">
        <v>736</v>
      </c>
      <c r="Y396" t="s">
        <v>5</v>
      </c>
      <c r="Z396" t="s">
        <v>8301</v>
      </c>
      <c r="AB396" t="s">
        <v>8271</v>
      </c>
      <c r="AC396" t="s">
        <v>8268</v>
      </c>
      <c r="AD396">
        <v>23</v>
      </c>
      <c r="AE396" t="s">
        <v>8272</v>
      </c>
    </row>
    <row r="397" spans="1:36">
      <c r="A397">
        <v>5068</v>
      </c>
      <c r="B397" t="s">
        <v>201</v>
      </c>
      <c r="C397" t="s">
        <v>2445</v>
      </c>
      <c r="D397" t="s">
        <v>2871</v>
      </c>
      <c r="E397" t="s">
        <v>178</v>
      </c>
      <c r="F397" t="s">
        <v>2872</v>
      </c>
      <c r="G397" t="s">
        <v>2471</v>
      </c>
      <c r="H397" t="s">
        <v>2472</v>
      </c>
      <c r="I397" t="s">
        <v>2873</v>
      </c>
      <c r="J397" t="s">
        <v>8333</v>
      </c>
      <c r="K397" t="s">
        <v>8334</v>
      </c>
      <c r="L397" t="s">
        <v>217</v>
      </c>
      <c r="M397" t="s">
        <v>6</v>
      </c>
      <c r="N397" t="s">
        <v>8335</v>
      </c>
      <c r="P397">
        <v>42.278894694023897</v>
      </c>
      <c r="Q397">
        <v>-82.964628446361701</v>
      </c>
      <c r="U397" t="s">
        <v>2871</v>
      </c>
      <c r="V397" t="s">
        <v>2873</v>
      </c>
      <c r="W397" t="s">
        <v>1147</v>
      </c>
      <c r="X397" t="s">
        <v>444</v>
      </c>
      <c r="Y397" t="s">
        <v>5</v>
      </c>
      <c r="Z397" t="s">
        <v>8336</v>
      </c>
      <c r="AB397" t="s">
        <v>319</v>
      </c>
      <c r="AC397" t="s">
        <v>2874</v>
      </c>
      <c r="AD397">
        <v>16</v>
      </c>
      <c r="AJ397" t="s">
        <v>2873</v>
      </c>
    </row>
    <row r="398" spans="1:36">
      <c r="A398">
        <v>5069</v>
      </c>
      <c r="B398" t="s">
        <v>176</v>
      </c>
      <c r="C398" t="s">
        <v>2445</v>
      </c>
      <c r="D398" t="s">
        <v>2875</v>
      </c>
      <c r="E398" t="s">
        <v>166</v>
      </c>
      <c r="F398" t="s">
        <v>2875</v>
      </c>
      <c r="G398" t="s">
        <v>2471</v>
      </c>
      <c r="H398" t="s">
        <v>2472</v>
      </c>
      <c r="I398" t="s">
        <v>2876</v>
      </c>
      <c r="J398" t="s">
        <v>2877</v>
      </c>
      <c r="K398" t="s">
        <v>2878</v>
      </c>
      <c r="L398" t="s">
        <v>771</v>
      </c>
      <c r="M398" t="s">
        <v>5</v>
      </c>
      <c r="N398">
        <v>77479</v>
      </c>
      <c r="O398" t="s">
        <v>2879</v>
      </c>
      <c r="P398">
        <v>29.59</v>
      </c>
      <c r="Q398">
        <v>-95.6</v>
      </c>
      <c r="R398">
        <v>2</v>
      </c>
      <c r="S398" t="s">
        <v>1678</v>
      </c>
      <c r="T398" t="s">
        <v>1678</v>
      </c>
      <c r="U398" t="s">
        <v>2875</v>
      </c>
      <c r="V398" t="s">
        <v>2876</v>
      </c>
      <c r="W398" t="s">
        <v>2878</v>
      </c>
      <c r="X398" t="s">
        <v>771</v>
      </c>
      <c r="Y398" t="s">
        <v>5</v>
      </c>
      <c r="Z398" t="s">
        <v>662</v>
      </c>
      <c r="AA398">
        <v>44774</v>
      </c>
      <c r="AB398" t="s">
        <v>1678</v>
      </c>
      <c r="AC398" t="s">
        <v>2880</v>
      </c>
      <c r="AD398">
        <v>11</v>
      </c>
      <c r="AE398" t="s">
        <v>2881</v>
      </c>
      <c r="AJ398" t="s">
        <v>2876</v>
      </c>
    </row>
    <row r="399" spans="1:36">
      <c r="B399" t="s">
        <v>176</v>
      </c>
      <c r="C399" t="s">
        <v>2445</v>
      </c>
      <c r="D399" t="s">
        <v>8983</v>
      </c>
      <c r="E399" t="s">
        <v>166</v>
      </c>
      <c r="F399" t="s">
        <v>8983</v>
      </c>
      <c r="G399" t="s">
        <v>2189</v>
      </c>
      <c r="H399" t="s">
        <v>8233</v>
      </c>
      <c r="I399" t="s">
        <v>8987</v>
      </c>
      <c r="J399" t="s">
        <v>8988</v>
      </c>
      <c r="K399" t="s">
        <v>8989</v>
      </c>
      <c r="L399" t="s">
        <v>392</v>
      </c>
      <c r="M399" t="s">
        <v>5</v>
      </c>
      <c r="N399">
        <v>84107</v>
      </c>
      <c r="P399">
        <v>40.632615166947801</v>
      </c>
      <c r="Q399">
        <v>-111.878552199963</v>
      </c>
      <c r="R399">
        <v>600</v>
      </c>
      <c r="U399" t="s">
        <v>8983</v>
      </c>
      <c r="V399" t="s">
        <v>8987</v>
      </c>
      <c r="W399" t="s">
        <v>8984</v>
      </c>
      <c r="X399" t="s">
        <v>1713</v>
      </c>
      <c r="Y399" t="s">
        <v>5</v>
      </c>
      <c r="Z399" t="s">
        <v>8245</v>
      </c>
      <c r="AA399">
        <v>45689</v>
      </c>
      <c r="AB399" t="s">
        <v>8985</v>
      </c>
      <c r="AC399" t="s">
        <v>8986</v>
      </c>
      <c r="AD399">
        <v>18</v>
      </c>
    </row>
    <row r="400" spans="1:36">
      <c r="A400">
        <v>5070</v>
      </c>
      <c r="B400" t="s">
        <v>176</v>
      </c>
      <c r="C400" t="s">
        <v>2445</v>
      </c>
      <c r="D400" t="s">
        <v>2882</v>
      </c>
      <c r="E400" t="s">
        <v>166</v>
      </c>
      <c r="F400" t="s">
        <v>2882</v>
      </c>
      <c r="G400" t="s">
        <v>2471</v>
      </c>
      <c r="H400" t="s">
        <v>2472</v>
      </c>
      <c r="I400" t="s">
        <v>2883</v>
      </c>
      <c r="J400" t="s">
        <v>2884</v>
      </c>
      <c r="K400" t="s">
        <v>2885</v>
      </c>
      <c r="L400" t="s">
        <v>172</v>
      </c>
      <c r="M400" t="s">
        <v>5</v>
      </c>
      <c r="N400">
        <v>92081</v>
      </c>
      <c r="O400" t="s">
        <v>2886</v>
      </c>
      <c r="P400">
        <v>33.130000000000003</v>
      </c>
      <c r="Q400">
        <v>-117.24</v>
      </c>
      <c r="R400">
        <v>121</v>
      </c>
      <c r="U400" t="s">
        <v>2882</v>
      </c>
      <c r="V400" t="s">
        <v>2883</v>
      </c>
      <c r="W400" t="s">
        <v>2885</v>
      </c>
      <c r="X400" t="s">
        <v>172</v>
      </c>
      <c r="Y400" t="s">
        <v>5</v>
      </c>
      <c r="Z400" t="s">
        <v>662</v>
      </c>
      <c r="AA400">
        <v>44774</v>
      </c>
      <c r="AB400" t="s">
        <v>2887</v>
      </c>
      <c r="AC400" t="s">
        <v>2888</v>
      </c>
      <c r="AD400">
        <v>26</v>
      </c>
      <c r="AE400" t="s">
        <v>2889</v>
      </c>
      <c r="AJ400" t="s">
        <v>2890</v>
      </c>
    </row>
    <row r="401" spans="1:38">
      <c r="A401">
        <v>5073</v>
      </c>
      <c r="B401" t="s">
        <v>176</v>
      </c>
      <c r="C401" t="s">
        <v>2445</v>
      </c>
      <c r="D401" t="s">
        <v>1872</v>
      </c>
      <c r="E401" t="s">
        <v>166</v>
      </c>
      <c r="F401" t="s">
        <v>2905</v>
      </c>
      <c r="G401" t="s">
        <v>2471</v>
      </c>
      <c r="H401" t="s">
        <v>2472</v>
      </c>
      <c r="I401" t="s">
        <v>1875</v>
      </c>
      <c r="J401" t="s">
        <v>2906</v>
      </c>
      <c r="K401" t="s">
        <v>2907</v>
      </c>
      <c r="L401" t="s">
        <v>444</v>
      </c>
      <c r="M401" t="s">
        <v>5</v>
      </c>
      <c r="N401">
        <v>48197</v>
      </c>
      <c r="O401" t="s">
        <v>2908</v>
      </c>
      <c r="P401">
        <v>42.202821145924503</v>
      </c>
      <c r="Q401">
        <v>-83.557561643049098</v>
      </c>
      <c r="R401">
        <v>900</v>
      </c>
      <c r="U401" t="s">
        <v>1872</v>
      </c>
      <c r="V401" t="s">
        <v>1875</v>
      </c>
      <c r="W401" t="s">
        <v>2897</v>
      </c>
      <c r="X401" t="s">
        <v>444</v>
      </c>
      <c r="Y401" t="s">
        <v>5</v>
      </c>
      <c r="Z401" t="s">
        <v>2455</v>
      </c>
      <c r="AA401">
        <v>44418</v>
      </c>
      <c r="AB401" t="s">
        <v>2909</v>
      </c>
      <c r="AC401" t="s">
        <v>2899</v>
      </c>
      <c r="AD401">
        <v>19</v>
      </c>
      <c r="AE401" t="s">
        <v>2910</v>
      </c>
      <c r="AJ401" t="s">
        <v>2911</v>
      </c>
    </row>
    <row r="402" spans="1:38">
      <c r="A402">
        <v>5072</v>
      </c>
      <c r="B402" t="s">
        <v>201</v>
      </c>
      <c r="C402" t="s">
        <v>2445</v>
      </c>
      <c r="D402" t="s">
        <v>1872</v>
      </c>
      <c r="E402" t="s">
        <v>178</v>
      </c>
      <c r="F402" t="s">
        <v>2673</v>
      </c>
      <c r="G402" t="s">
        <v>2471</v>
      </c>
      <c r="H402" t="s">
        <v>2472</v>
      </c>
      <c r="I402" t="s">
        <v>2896</v>
      </c>
      <c r="J402" t="s">
        <v>2673</v>
      </c>
      <c r="K402" t="s">
        <v>1689</v>
      </c>
      <c r="L402" t="s">
        <v>314</v>
      </c>
      <c r="M402" t="s">
        <v>5</v>
      </c>
      <c r="N402" t="s">
        <v>2902</v>
      </c>
      <c r="O402" t="s">
        <v>1678</v>
      </c>
      <c r="P402">
        <v>35.46</v>
      </c>
      <c r="Q402">
        <v>-89.4</v>
      </c>
      <c r="S402">
        <v>43</v>
      </c>
      <c r="T402" t="s">
        <v>1690</v>
      </c>
      <c r="U402" t="s">
        <v>2903</v>
      </c>
      <c r="V402" t="s">
        <v>2896</v>
      </c>
      <c r="W402" t="s">
        <v>2897</v>
      </c>
      <c r="X402" t="s">
        <v>444</v>
      </c>
      <c r="Y402" t="s">
        <v>5</v>
      </c>
      <c r="Z402" t="s">
        <v>662</v>
      </c>
      <c r="AA402">
        <v>44777</v>
      </c>
      <c r="AB402" t="s">
        <v>2904</v>
      </c>
      <c r="AC402" t="s">
        <v>2899</v>
      </c>
      <c r="AD402">
        <v>19</v>
      </c>
      <c r="AE402" t="s">
        <v>1678</v>
      </c>
      <c r="AJ402" t="s">
        <v>2901</v>
      </c>
    </row>
    <row r="403" spans="1:38">
      <c r="A403">
        <v>5071</v>
      </c>
      <c r="B403" t="s">
        <v>201</v>
      </c>
      <c r="C403" t="s">
        <v>2445</v>
      </c>
      <c r="D403" t="s">
        <v>1872</v>
      </c>
      <c r="E403" t="s">
        <v>178</v>
      </c>
      <c r="F403" t="s">
        <v>2891</v>
      </c>
      <c r="G403" t="s">
        <v>2471</v>
      </c>
      <c r="H403" t="s">
        <v>2472</v>
      </c>
      <c r="I403" t="s">
        <v>2892</v>
      </c>
      <c r="J403" t="s">
        <v>2893</v>
      </c>
      <c r="K403" t="s">
        <v>2894</v>
      </c>
      <c r="L403" t="s">
        <v>217</v>
      </c>
      <c r="M403" t="s">
        <v>6</v>
      </c>
      <c r="P403">
        <v>43.482725000000002</v>
      </c>
      <c r="Q403">
        <v>-79.668475000000001</v>
      </c>
      <c r="S403">
        <v>25.641025641025642</v>
      </c>
      <c r="T403" t="s">
        <v>2895</v>
      </c>
      <c r="U403" t="s">
        <v>1872</v>
      </c>
      <c r="V403" t="s">
        <v>2896</v>
      </c>
      <c r="W403" t="s">
        <v>2897</v>
      </c>
      <c r="X403" t="s">
        <v>444</v>
      </c>
      <c r="Y403" t="s">
        <v>5</v>
      </c>
      <c r="Z403" t="s">
        <v>174</v>
      </c>
      <c r="AA403">
        <v>45289</v>
      </c>
      <c r="AB403" t="s">
        <v>2898</v>
      </c>
      <c r="AC403" t="s">
        <v>2899</v>
      </c>
      <c r="AD403">
        <v>19</v>
      </c>
      <c r="AE403" t="s">
        <v>2900</v>
      </c>
      <c r="AJ403" t="s">
        <v>2901</v>
      </c>
    </row>
    <row r="404" spans="1:38">
      <c r="A404">
        <v>5180</v>
      </c>
      <c r="B404" t="s">
        <v>201</v>
      </c>
      <c r="C404" t="s">
        <v>2445</v>
      </c>
      <c r="D404" t="s">
        <v>8814</v>
      </c>
      <c r="E404" t="s">
        <v>166</v>
      </c>
      <c r="F404" t="s">
        <v>8814</v>
      </c>
      <c r="G404" t="s">
        <v>2189</v>
      </c>
      <c r="H404" t="s">
        <v>2472</v>
      </c>
      <c r="I404" t="s">
        <v>8817</v>
      </c>
      <c r="J404" t="s">
        <v>8816</v>
      </c>
      <c r="K404" t="s">
        <v>8815</v>
      </c>
      <c r="L404" t="s">
        <v>1022</v>
      </c>
      <c r="M404" t="s">
        <v>5</v>
      </c>
      <c r="N404">
        <v>53177</v>
      </c>
      <c r="P404">
        <v>42.673919048166802</v>
      </c>
      <c r="Q404">
        <v>-87.922770196830896</v>
      </c>
      <c r="U404" t="s">
        <v>8818</v>
      </c>
      <c r="V404" t="s">
        <v>8817</v>
      </c>
      <c r="W404" t="s">
        <v>8819</v>
      </c>
      <c r="Y404" t="s">
        <v>3646</v>
      </c>
      <c r="Z404" t="s">
        <v>8245</v>
      </c>
      <c r="AA404">
        <v>45667</v>
      </c>
      <c r="AB404" t="s">
        <v>8822</v>
      </c>
      <c r="AC404" t="s">
        <v>8820</v>
      </c>
      <c r="AD404">
        <v>25</v>
      </c>
      <c r="AJ404" t="s">
        <v>8821</v>
      </c>
    </row>
    <row r="405" spans="1:38">
      <c r="A405">
        <v>5181</v>
      </c>
      <c r="B405" t="s">
        <v>201</v>
      </c>
      <c r="C405" t="s">
        <v>2445</v>
      </c>
      <c r="D405" t="s">
        <v>8814</v>
      </c>
      <c r="E405" t="s">
        <v>166</v>
      </c>
      <c r="F405" t="s">
        <v>8814</v>
      </c>
      <c r="G405" t="s">
        <v>2189</v>
      </c>
      <c r="H405" t="s">
        <v>2472</v>
      </c>
      <c r="I405" t="s">
        <v>8824</v>
      </c>
      <c r="J405" t="s">
        <v>8823</v>
      </c>
      <c r="K405" t="s">
        <v>1147</v>
      </c>
      <c r="L405" t="s">
        <v>949</v>
      </c>
      <c r="M405" t="s">
        <v>5</v>
      </c>
      <c r="N405">
        <v>44481</v>
      </c>
      <c r="P405">
        <v>41.895025394114199</v>
      </c>
      <c r="Q405">
        <v>-80.801850377468099</v>
      </c>
      <c r="U405" t="s">
        <v>8818</v>
      </c>
      <c r="V405" t="s">
        <v>8817</v>
      </c>
      <c r="W405" t="s">
        <v>8819</v>
      </c>
      <c r="Y405" t="s">
        <v>3646</v>
      </c>
      <c r="Z405" t="s">
        <v>8245</v>
      </c>
      <c r="AA405">
        <v>45668</v>
      </c>
      <c r="AB405" t="s">
        <v>8822</v>
      </c>
      <c r="AC405" t="s">
        <v>8820</v>
      </c>
      <c r="AD405">
        <v>25</v>
      </c>
      <c r="AJ405" t="s">
        <v>8821</v>
      </c>
    </row>
    <row r="406" spans="1:38">
      <c r="A406">
        <v>5074</v>
      </c>
      <c r="B406" t="s">
        <v>201</v>
      </c>
      <c r="C406" t="s">
        <v>2445</v>
      </c>
      <c r="D406" t="s">
        <v>2912</v>
      </c>
      <c r="E406" t="s">
        <v>178</v>
      </c>
      <c r="F406" t="s">
        <v>2913</v>
      </c>
      <c r="G406" t="s">
        <v>2471</v>
      </c>
      <c r="H406" t="s">
        <v>2516</v>
      </c>
      <c r="I406" t="s">
        <v>2914</v>
      </c>
      <c r="J406" t="s">
        <v>2915</v>
      </c>
      <c r="K406" t="s">
        <v>2916</v>
      </c>
      <c r="L406" t="s">
        <v>217</v>
      </c>
      <c r="M406" t="s">
        <v>6</v>
      </c>
      <c r="N406" t="s">
        <v>2918</v>
      </c>
      <c r="P406">
        <v>43.016798266099997</v>
      </c>
      <c r="Q406">
        <v>-79.114140210100004</v>
      </c>
      <c r="U406" t="s">
        <v>2919</v>
      </c>
      <c r="V406" t="s">
        <v>1912</v>
      </c>
      <c r="W406" t="s">
        <v>1877</v>
      </c>
      <c r="X406" t="s">
        <v>444</v>
      </c>
      <c r="Y406" t="s">
        <v>5</v>
      </c>
      <c r="Z406" t="s">
        <v>8331</v>
      </c>
      <c r="AB406" t="s">
        <v>2920</v>
      </c>
      <c r="AC406" t="s">
        <v>2921</v>
      </c>
      <c r="AD406">
        <v>20</v>
      </c>
    </row>
    <row r="407" spans="1:38">
      <c r="A407">
        <v>5075</v>
      </c>
      <c r="B407" t="s">
        <v>176</v>
      </c>
      <c r="C407" t="s">
        <v>2445</v>
      </c>
      <c r="D407" t="s">
        <v>2922</v>
      </c>
      <c r="E407" t="s">
        <v>178</v>
      </c>
      <c r="F407" t="s">
        <v>2923</v>
      </c>
      <c r="G407" t="s">
        <v>2471</v>
      </c>
      <c r="H407" t="s">
        <v>2472</v>
      </c>
      <c r="I407" t="s">
        <v>1912</v>
      </c>
      <c r="J407" t="s">
        <v>2924</v>
      </c>
      <c r="K407" t="s">
        <v>2925</v>
      </c>
      <c r="L407" t="s">
        <v>444</v>
      </c>
      <c r="M407" t="s">
        <v>5</v>
      </c>
      <c r="N407" t="s">
        <v>2926</v>
      </c>
      <c r="O407" t="s">
        <v>2927</v>
      </c>
      <c r="P407">
        <v>42.156027609958301</v>
      </c>
      <c r="Q407">
        <v>-83.240124544895096</v>
      </c>
      <c r="R407">
        <v>107</v>
      </c>
      <c r="U407" t="s">
        <v>2919</v>
      </c>
      <c r="V407" t="s">
        <v>1912</v>
      </c>
      <c r="W407" t="s">
        <v>1877</v>
      </c>
      <c r="X407" t="s">
        <v>444</v>
      </c>
      <c r="Y407" t="s">
        <v>5</v>
      </c>
      <c r="Z407" t="s">
        <v>2455</v>
      </c>
      <c r="AA407">
        <v>44418</v>
      </c>
      <c r="AB407" t="s">
        <v>2928</v>
      </c>
      <c r="AC407" t="s">
        <v>2929</v>
      </c>
      <c r="AD407">
        <v>29</v>
      </c>
      <c r="AE407" t="s">
        <v>2930</v>
      </c>
      <c r="AJ407" t="s">
        <v>2911</v>
      </c>
    </row>
    <row r="408" spans="1:38">
      <c r="A408">
        <v>5076</v>
      </c>
      <c r="B408" t="s">
        <v>201</v>
      </c>
      <c r="C408" t="s">
        <v>2445</v>
      </c>
      <c r="D408" t="s">
        <v>1130</v>
      </c>
      <c r="E408" t="s">
        <v>166</v>
      </c>
      <c r="F408" t="s">
        <v>2931</v>
      </c>
      <c r="G408" t="s">
        <v>2471</v>
      </c>
      <c r="H408" t="s">
        <v>1568</v>
      </c>
      <c r="I408" t="s">
        <v>1132</v>
      </c>
      <c r="J408" t="s">
        <v>1920</v>
      </c>
      <c r="K408" t="s">
        <v>1921</v>
      </c>
      <c r="L408" t="s">
        <v>863</v>
      </c>
      <c r="M408" t="s">
        <v>5</v>
      </c>
      <c r="P408">
        <v>41.245030505177603</v>
      </c>
      <c r="Q408">
        <v>-87.866012795943206</v>
      </c>
      <c r="S408">
        <v>10</v>
      </c>
      <c r="T408" t="s">
        <v>848</v>
      </c>
      <c r="U408" t="s">
        <v>1134</v>
      </c>
      <c r="V408" t="s">
        <v>1135</v>
      </c>
      <c r="W408" t="s">
        <v>1136</v>
      </c>
      <c r="X408" t="s">
        <v>1137</v>
      </c>
      <c r="Y408" t="s">
        <v>1138</v>
      </c>
      <c r="Z408" t="s">
        <v>174</v>
      </c>
      <c r="AA408">
        <v>45289</v>
      </c>
      <c r="AB408" t="s">
        <v>1922</v>
      </c>
      <c r="AC408" t="s">
        <v>1923</v>
      </c>
      <c r="AD408">
        <v>27</v>
      </c>
      <c r="AE408" t="s">
        <v>1924</v>
      </c>
      <c r="AJ408" t="s">
        <v>2932</v>
      </c>
    </row>
    <row r="409" spans="1:38">
      <c r="A409">
        <v>5077</v>
      </c>
      <c r="B409" t="s">
        <v>176</v>
      </c>
      <c r="C409" t="s">
        <v>2445</v>
      </c>
      <c r="D409" t="s">
        <v>2933</v>
      </c>
      <c r="E409" t="s">
        <v>166</v>
      </c>
      <c r="F409" t="s">
        <v>2934</v>
      </c>
      <c r="G409" t="s">
        <v>2471</v>
      </c>
      <c r="H409" t="s">
        <v>2472</v>
      </c>
      <c r="I409" t="s">
        <v>2935</v>
      </c>
      <c r="J409" t="s">
        <v>2936</v>
      </c>
      <c r="K409" t="s">
        <v>2937</v>
      </c>
      <c r="L409" t="s">
        <v>870</v>
      </c>
      <c r="M409" t="s">
        <v>5</v>
      </c>
      <c r="N409">
        <v>30076</v>
      </c>
      <c r="O409" t="s">
        <v>2938</v>
      </c>
      <c r="P409">
        <v>34.0625855775804</v>
      </c>
      <c r="Q409">
        <v>-84.315704417356997</v>
      </c>
      <c r="R409">
        <v>38</v>
      </c>
      <c r="U409" t="s">
        <v>2939</v>
      </c>
      <c r="V409" t="s">
        <v>2935</v>
      </c>
      <c r="W409" t="s">
        <v>2940</v>
      </c>
      <c r="X409" t="s">
        <v>2940</v>
      </c>
      <c r="Y409" t="s">
        <v>960</v>
      </c>
      <c r="AB409" t="s">
        <v>2941</v>
      </c>
      <c r="AC409" t="s">
        <v>2942</v>
      </c>
      <c r="AD409">
        <v>22</v>
      </c>
      <c r="AJ409" t="s">
        <v>2932</v>
      </c>
    </row>
    <row r="410" spans="1:38">
      <c r="A410">
        <v>5078</v>
      </c>
      <c r="B410" t="s">
        <v>176</v>
      </c>
      <c r="C410" t="s">
        <v>2445</v>
      </c>
      <c r="D410" t="s">
        <v>2943</v>
      </c>
      <c r="E410" t="s">
        <v>166</v>
      </c>
      <c r="F410" t="s">
        <v>2943</v>
      </c>
      <c r="G410" t="s">
        <v>2471</v>
      </c>
      <c r="H410" t="s">
        <v>2472</v>
      </c>
      <c r="I410" t="s">
        <v>2944</v>
      </c>
      <c r="J410" t="s">
        <v>2945</v>
      </c>
      <c r="K410" t="s">
        <v>1250</v>
      </c>
      <c r="L410" t="s">
        <v>172</v>
      </c>
      <c r="M410" t="s">
        <v>5</v>
      </c>
      <c r="N410">
        <v>94040</v>
      </c>
      <c r="O410" t="s">
        <v>2946</v>
      </c>
      <c r="P410">
        <v>37.380000000000003</v>
      </c>
      <c r="Q410">
        <v>-122.08</v>
      </c>
      <c r="R410">
        <v>120</v>
      </c>
      <c r="S410">
        <v>850</v>
      </c>
      <c r="T410" t="s">
        <v>2947</v>
      </c>
      <c r="U410" t="s">
        <v>2943</v>
      </c>
      <c r="V410" t="s">
        <v>2944</v>
      </c>
      <c r="W410" t="s">
        <v>2948</v>
      </c>
      <c r="X410" t="s">
        <v>2949</v>
      </c>
      <c r="Y410" t="s">
        <v>1138</v>
      </c>
      <c r="Z410" t="s">
        <v>662</v>
      </c>
      <c r="AA410">
        <v>44774</v>
      </c>
      <c r="AB410" t="s">
        <v>2950</v>
      </c>
      <c r="AC410" t="s">
        <v>2951</v>
      </c>
      <c r="AD410">
        <v>30</v>
      </c>
      <c r="AE410" t="s">
        <v>1678</v>
      </c>
      <c r="AJ410" t="s">
        <v>2944</v>
      </c>
    </row>
    <row r="411" spans="1:38">
      <c r="A411">
        <v>5079</v>
      </c>
      <c r="B411" t="s">
        <v>176</v>
      </c>
      <c r="C411" t="s">
        <v>2445</v>
      </c>
      <c r="D411" t="s">
        <v>7641</v>
      </c>
      <c r="E411" t="s">
        <v>166</v>
      </c>
      <c r="F411" t="s">
        <v>7641</v>
      </c>
      <c r="G411" t="s">
        <v>8080</v>
      </c>
      <c r="H411" t="s">
        <v>8079</v>
      </c>
      <c r="I411" t="s">
        <v>7642</v>
      </c>
      <c r="J411" t="s">
        <v>7643</v>
      </c>
      <c r="K411" t="s">
        <v>846</v>
      </c>
      <c r="L411" t="s">
        <v>172</v>
      </c>
      <c r="M411" t="s">
        <v>5</v>
      </c>
      <c r="N411">
        <v>94538</v>
      </c>
      <c r="P411">
        <v>37.478842012403597</v>
      </c>
      <c r="Q411">
        <v>-121.947703188213</v>
      </c>
      <c r="R411">
        <v>200</v>
      </c>
      <c r="U411" t="s">
        <v>7644</v>
      </c>
      <c r="V411" t="s">
        <v>7642</v>
      </c>
      <c r="W411" t="s">
        <v>7645</v>
      </c>
      <c r="X411" t="s">
        <v>1763</v>
      </c>
      <c r="Y411" t="s">
        <v>1138</v>
      </c>
      <c r="Z411" t="s">
        <v>8068</v>
      </c>
      <c r="AB411" t="s">
        <v>7642</v>
      </c>
      <c r="AC411" t="s">
        <v>7646</v>
      </c>
      <c r="AD411">
        <v>26</v>
      </c>
      <c r="AL411" t="s">
        <v>7813</v>
      </c>
    </row>
    <row r="412" spans="1:38">
      <c r="A412">
        <v>5080</v>
      </c>
      <c r="B412" t="s">
        <v>398</v>
      </c>
      <c r="C412" t="s">
        <v>2445</v>
      </c>
      <c r="D412" t="s">
        <v>1931</v>
      </c>
      <c r="E412" t="s">
        <v>178</v>
      </c>
      <c r="F412" t="s">
        <v>2952</v>
      </c>
      <c r="G412" t="s">
        <v>2471</v>
      </c>
      <c r="H412" t="s">
        <v>2472</v>
      </c>
      <c r="I412" t="s">
        <v>1925</v>
      </c>
      <c r="J412" t="s">
        <v>1933</v>
      </c>
      <c r="K412" t="s">
        <v>1934</v>
      </c>
      <c r="L412" t="s">
        <v>949</v>
      </c>
      <c r="M412" t="s">
        <v>5</v>
      </c>
      <c r="N412">
        <v>43128</v>
      </c>
      <c r="P412">
        <v>39.630107135506499</v>
      </c>
      <c r="Q412">
        <v>-83.565148093683803</v>
      </c>
      <c r="S412">
        <v>40</v>
      </c>
      <c r="T412" t="s">
        <v>848</v>
      </c>
      <c r="U412" t="s">
        <v>1935</v>
      </c>
      <c r="V412" t="s">
        <v>1925</v>
      </c>
      <c r="W412" t="s">
        <v>1936</v>
      </c>
      <c r="X412" t="s">
        <v>1233</v>
      </c>
      <c r="Y412" t="s">
        <v>1937</v>
      </c>
      <c r="Z412" t="s">
        <v>174</v>
      </c>
      <c r="AA412">
        <v>45088</v>
      </c>
      <c r="AB412" t="s">
        <v>2953</v>
      </c>
      <c r="AC412" t="s">
        <v>2954</v>
      </c>
      <c r="AD412">
        <v>13</v>
      </c>
      <c r="AE412" t="s">
        <v>1940</v>
      </c>
      <c r="AJ412" t="s">
        <v>1925</v>
      </c>
    </row>
    <row r="413" spans="1:38">
      <c r="A413">
        <v>5081</v>
      </c>
      <c r="B413" t="s">
        <v>176</v>
      </c>
      <c r="C413" t="s">
        <v>2445</v>
      </c>
      <c r="D413" t="s">
        <v>2955</v>
      </c>
      <c r="E413" t="s">
        <v>166</v>
      </c>
      <c r="F413" t="s">
        <v>2956</v>
      </c>
      <c r="G413" t="s">
        <v>2448</v>
      </c>
      <c r="H413" t="s">
        <v>1568</v>
      </c>
      <c r="I413" t="s">
        <v>2957</v>
      </c>
      <c r="J413" t="s">
        <v>2958</v>
      </c>
      <c r="K413" t="s">
        <v>1553</v>
      </c>
      <c r="L413" t="s">
        <v>771</v>
      </c>
      <c r="M413" t="s">
        <v>5</v>
      </c>
      <c r="N413">
        <v>28202</v>
      </c>
      <c r="O413" t="s">
        <v>2959</v>
      </c>
      <c r="P413">
        <v>29.7424134917134</v>
      </c>
      <c r="Q413">
        <v>-95.560475946623797</v>
      </c>
      <c r="R413">
        <v>850</v>
      </c>
      <c r="U413" t="s">
        <v>2955</v>
      </c>
      <c r="V413" t="s">
        <v>2957</v>
      </c>
      <c r="W413" t="s">
        <v>189</v>
      </c>
      <c r="X413" t="s">
        <v>190</v>
      </c>
      <c r="Y413" t="s">
        <v>5</v>
      </c>
      <c r="Z413" t="s">
        <v>174</v>
      </c>
      <c r="AA413">
        <v>45295</v>
      </c>
      <c r="AB413" t="s">
        <v>2960</v>
      </c>
      <c r="AC413" t="s">
        <v>2961</v>
      </c>
      <c r="AD413">
        <v>27</v>
      </c>
      <c r="AJ413" t="s">
        <v>2962</v>
      </c>
    </row>
    <row r="414" spans="1:38">
      <c r="A414">
        <v>5082</v>
      </c>
      <c r="B414" t="s">
        <v>176</v>
      </c>
      <c r="C414" t="s">
        <v>2445</v>
      </c>
      <c r="D414" t="s">
        <v>2963</v>
      </c>
      <c r="E414" t="s">
        <v>178</v>
      </c>
      <c r="F414" t="s">
        <v>2964</v>
      </c>
      <c r="G414" t="s">
        <v>2448</v>
      </c>
      <c r="H414" t="s">
        <v>2449</v>
      </c>
      <c r="I414" t="s">
        <v>2965</v>
      </c>
      <c r="J414" t="s">
        <v>2966</v>
      </c>
      <c r="K414" t="s">
        <v>2967</v>
      </c>
      <c r="L414" t="s">
        <v>369</v>
      </c>
      <c r="M414" t="s">
        <v>5</v>
      </c>
      <c r="N414">
        <v>99212</v>
      </c>
      <c r="O414" t="s">
        <v>2968</v>
      </c>
      <c r="P414">
        <v>47.6625535891704</v>
      </c>
      <c r="Q414">
        <v>-117.327436546477</v>
      </c>
      <c r="R414">
        <v>180</v>
      </c>
      <c r="U414" t="s">
        <v>2969</v>
      </c>
      <c r="V414" t="s">
        <v>2965</v>
      </c>
      <c r="W414" t="s">
        <v>2967</v>
      </c>
      <c r="X414" t="s">
        <v>369</v>
      </c>
      <c r="Y414" t="s">
        <v>5</v>
      </c>
      <c r="Z414" t="s">
        <v>174</v>
      </c>
      <c r="AA414">
        <v>44801</v>
      </c>
      <c r="AB414" t="s">
        <v>2970</v>
      </c>
      <c r="AC414" t="s">
        <v>2971</v>
      </c>
      <c r="AD414">
        <v>9</v>
      </c>
      <c r="AF414" t="s">
        <v>2972</v>
      </c>
      <c r="AG414" t="s">
        <v>2973</v>
      </c>
      <c r="AH414" t="s">
        <v>2974</v>
      </c>
      <c r="AJ414" t="s">
        <v>2975</v>
      </c>
    </row>
    <row r="415" spans="1:38">
      <c r="A415">
        <v>5083</v>
      </c>
      <c r="B415" t="s">
        <v>176</v>
      </c>
      <c r="C415" t="s">
        <v>2445</v>
      </c>
      <c r="D415" t="s">
        <v>2976</v>
      </c>
      <c r="E415" t="s">
        <v>166</v>
      </c>
      <c r="F415" t="s">
        <v>2977</v>
      </c>
      <c r="G415" t="s">
        <v>2471</v>
      </c>
      <c r="H415" t="s">
        <v>2472</v>
      </c>
      <c r="I415" t="s">
        <v>2978</v>
      </c>
      <c r="J415" t="s">
        <v>2979</v>
      </c>
      <c r="K415" t="s">
        <v>2980</v>
      </c>
      <c r="L415" t="s">
        <v>444</v>
      </c>
      <c r="M415" t="s">
        <v>5</v>
      </c>
      <c r="N415" t="s">
        <v>2981</v>
      </c>
      <c r="O415" t="s">
        <v>2982</v>
      </c>
      <c r="P415">
        <v>42.5395873128289</v>
      </c>
      <c r="Q415">
        <v>-83.096896328835101</v>
      </c>
      <c r="R415">
        <v>25</v>
      </c>
      <c r="U415" t="s">
        <v>2976</v>
      </c>
      <c r="V415" t="s">
        <v>2978</v>
      </c>
      <c r="W415" t="s">
        <v>2980</v>
      </c>
      <c r="X415" t="s">
        <v>444</v>
      </c>
      <c r="Y415" t="s">
        <v>5</v>
      </c>
      <c r="Z415" t="s">
        <v>318</v>
      </c>
      <c r="AA415">
        <v>45464</v>
      </c>
      <c r="AB415" t="s">
        <v>319</v>
      </c>
      <c r="AC415" t="s">
        <v>8402</v>
      </c>
      <c r="AD415">
        <v>28</v>
      </c>
      <c r="AF415" t="s">
        <v>2983</v>
      </c>
      <c r="AG415" t="s">
        <v>2984</v>
      </c>
      <c r="AH415" t="s">
        <v>2985</v>
      </c>
    </row>
    <row r="416" spans="1:38">
      <c r="A416">
        <v>5084</v>
      </c>
      <c r="B416" t="s">
        <v>163</v>
      </c>
      <c r="C416" t="s">
        <v>2445</v>
      </c>
      <c r="D416" t="s">
        <v>2986</v>
      </c>
      <c r="E416" t="s">
        <v>166</v>
      </c>
      <c r="G416" t="s">
        <v>2448</v>
      </c>
      <c r="H416" t="s">
        <v>2449</v>
      </c>
      <c r="I416" t="s">
        <v>2987</v>
      </c>
      <c r="J416" t="s">
        <v>2988</v>
      </c>
      <c r="K416" t="s">
        <v>2989</v>
      </c>
      <c r="L416" t="s">
        <v>771</v>
      </c>
      <c r="M416" t="s">
        <v>5</v>
      </c>
      <c r="N416">
        <v>78613</v>
      </c>
      <c r="O416" t="s">
        <v>2990</v>
      </c>
      <c r="P416">
        <v>30.499971780284501</v>
      </c>
      <c r="Q416">
        <v>-97.799590789392994</v>
      </c>
      <c r="R416">
        <v>60</v>
      </c>
      <c r="U416" t="s">
        <v>2986</v>
      </c>
      <c r="V416" t="s">
        <v>2987</v>
      </c>
      <c r="W416" t="s">
        <v>2989</v>
      </c>
      <c r="X416" t="s">
        <v>771</v>
      </c>
      <c r="Y416" t="s">
        <v>5</v>
      </c>
      <c r="AB416" t="s">
        <v>2991</v>
      </c>
      <c r="AC416" t="s">
        <v>2992</v>
      </c>
      <c r="AD416">
        <v>21</v>
      </c>
      <c r="AE416" t="s">
        <v>2993</v>
      </c>
      <c r="AJ416" t="s">
        <v>2994</v>
      </c>
    </row>
    <row r="417" spans="1:36">
      <c r="A417">
        <v>5085</v>
      </c>
      <c r="B417" t="s">
        <v>176</v>
      </c>
      <c r="C417" t="s">
        <v>2445</v>
      </c>
      <c r="D417" t="s">
        <v>2995</v>
      </c>
      <c r="E417" t="s">
        <v>178</v>
      </c>
      <c r="F417" t="s">
        <v>2995</v>
      </c>
      <c r="G417" t="s">
        <v>2448</v>
      </c>
      <c r="H417" t="s">
        <v>2483</v>
      </c>
      <c r="I417" t="s">
        <v>2996</v>
      </c>
      <c r="J417" t="s">
        <v>2997</v>
      </c>
      <c r="K417" t="s">
        <v>1813</v>
      </c>
      <c r="L417" t="s">
        <v>771</v>
      </c>
      <c r="M417" t="s">
        <v>5</v>
      </c>
      <c r="N417">
        <v>75074</v>
      </c>
      <c r="O417" t="s">
        <v>2998</v>
      </c>
      <c r="P417">
        <v>33.010252819351201</v>
      </c>
      <c r="Q417">
        <v>-96.689178459704806</v>
      </c>
      <c r="R417">
        <v>4</v>
      </c>
      <c r="U417" t="s">
        <v>2995</v>
      </c>
      <c r="V417" t="s">
        <v>2996</v>
      </c>
      <c r="W417" t="s">
        <v>1813</v>
      </c>
      <c r="X417" t="s">
        <v>771</v>
      </c>
      <c r="Y417" t="s">
        <v>5</v>
      </c>
      <c r="Z417" t="s">
        <v>2455</v>
      </c>
      <c r="AA417">
        <v>44418</v>
      </c>
      <c r="AB417" t="s">
        <v>2999</v>
      </c>
      <c r="AC417" t="s">
        <v>3000</v>
      </c>
      <c r="AD417">
        <v>14</v>
      </c>
      <c r="AE417" t="s">
        <v>3001</v>
      </c>
      <c r="AJ417" t="s">
        <v>2996</v>
      </c>
    </row>
    <row r="418" spans="1:36">
      <c r="A418">
        <v>5086</v>
      </c>
      <c r="B418" t="s">
        <v>201</v>
      </c>
      <c r="C418" t="s">
        <v>2445</v>
      </c>
      <c r="D418" t="s">
        <v>3002</v>
      </c>
      <c r="E418" t="s">
        <v>166</v>
      </c>
      <c r="F418" t="s">
        <v>3002</v>
      </c>
      <c r="G418" t="s">
        <v>2448</v>
      </c>
      <c r="H418" t="s">
        <v>2449</v>
      </c>
      <c r="I418" t="s">
        <v>3003</v>
      </c>
      <c r="J418" t="s">
        <v>3004</v>
      </c>
      <c r="K418" t="s">
        <v>3005</v>
      </c>
      <c r="L418" t="s">
        <v>736</v>
      </c>
      <c r="M418" t="s">
        <v>5</v>
      </c>
      <c r="N418">
        <v>36832</v>
      </c>
      <c r="P418">
        <v>32.552882619999998</v>
      </c>
      <c r="Q418">
        <v>-85.537348120000004</v>
      </c>
      <c r="R418">
        <v>30</v>
      </c>
      <c r="U418" t="s">
        <v>3006</v>
      </c>
      <c r="V418" t="s">
        <v>3003</v>
      </c>
      <c r="W418" t="s">
        <v>3007</v>
      </c>
      <c r="Y418" t="s">
        <v>1960</v>
      </c>
      <c r="Z418" t="s">
        <v>174</v>
      </c>
      <c r="AA418">
        <v>45305</v>
      </c>
      <c r="AB418" t="s">
        <v>3008</v>
      </c>
      <c r="AC418" t="s">
        <v>3009</v>
      </c>
      <c r="AD418">
        <v>27</v>
      </c>
    </row>
    <row r="419" spans="1:36">
      <c r="A419">
        <v>5087</v>
      </c>
      <c r="B419" t="s">
        <v>176</v>
      </c>
      <c r="C419" t="s">
        <v>2445</v>
      </c>
      <c r="D419" t="s">
        <v>8622</v>
      </c>
      <c r="E419" t="s">
        <v>166</v>
      </c>
      <c r="F419" t="s">
        <v>8622</v>
      </c>
      <c r="G419" t="s">
        <v>2189</v>
      </c>
      <c r="H419" t="s">
        <v>2472</v>
      </c>
      <c r="I419" t="s">
        <v>8626</v>
      </c>
      <c r="J419" t="s">
        <v>8627</v>
      </c>
      <c r="K419" t="s">
        <v>4311</v>
      </c>
      <c r="L419" t="s">
        <v>1485</v>
      </c>
      <c r="M419" t="s">
        <v>5</v>
      </c>
      <c r="N419">
        <v>32669</v>
      </c>
      <c r="O419" t="s">
        <v>8628</v>
      </c>
      <c r="P419">
        <v>29.655270899204201</v>
      </c>
      <c r="Q419">
        <v>-82.611612962307504</v>
      </c>
      <c r="R419">
        <v>105</v>
      </c>
      <c r="U419" t="s">
        <v>8622</v>
      </c>
      <c r="V419" t="s">
        <v>8626</v>
      </c>
      <c r="W419" t="s">
        <v>4311</v>
      </c>
      <c r="X419" t="s">
        <v>1485</v>
      </c>
      <c r="Y419" t="s">
        <v>5</v>
      </c>
      <c r="Z419" t="s">
        <v>8245</v>
      </c>
      <c r="AA419">
        <v>45584</v>
      </c>
      <c r="AB419" t="s">
        <v>319</v>
      </c>
      <c r="AC419" t="s">
        <v>8839</v>
      </c>
      <c r="AD419">
        <v>21</v>
      </c>
      <c r="AE419" t="s">
        <v>8629</v>
      </c>
      <c r="AF419" t="s">
        <v>8623</v>
      </c>
      <c r="AG419" t="s">
        <v>8624</v>
      </c>
      <c r="AH419" t="s">
        <v>8625</v>
      </c>
    </row>
    <row r="420" spans="1:36">
      <c r="A420">
        <v>5088</v>
      </c>
      <c r="B420" t="s">
        <v>201</v>
      </c>
      <c r="C420" t="s">
        <v>2445</v>
      </c>
      <c r="D420" t="s">
        <v>3010</v>
      </c>
      <c r="E420" t="s">
        <v>178</v>
      </c>
      <c r="F420" t="s">
        <v>3011</v>
      </c>
      <c r="G420" t="s">
        <v>2471</v>
      </c>
      <c r="H420" t="s">
        <v>2472</v>
      </c>
      <c r="I420" t="s">
        <v>3012</v>
      </c>
      <c r="J420" t="s">
        <v>3013</v>
      </c>
      <c r="K420" t="s">
        <v>3014</v>
      </c>
      <c r="L420" t="s">
        <v>863</v>
      </c>
      <c r="M420" t="s">
        <v>5</v>
      </c>
      <c r="N420">
        <v>60517</v>
      </c>
      <c r="O420" t="s">
        <v>3015</v>
      </c>
      <c r="P420">
        <v>41.697501031516097</v>
      </c>
      <c r="Q420">
        <v>-88.012012229491802</v>
      </c>
      <c r="U420" t="s">
        <v>3010</v>
      </c>
      <c r="V420" t="s">
        <v>3012</v>
      </c>
      <c r="W420" t="s">
        <v>3014</v>
      </c>
      <c r="X420" t="s">
        <v>863</v>
      </c>
      <c r="Y420" t="s">
        <v>5</v>
      </c>
      <c r="Z420" t="s">
        <v>174</v>
      </c>
      <c r="AA420">
        <v>44434</v>
      </c>
      <c r="AB420" t="s">
        <v>3016</v>
      </c>
      <c r="AC420" t="s">
        <v>3017</v>
      </c>
      <c r="AD420">
        <v>28</v>
      </c>
      <c r="AJ420" t="s">
        <v>3018</v>
      </c>
    </row>
    <row r="421" spans="1:36">
      <c r="A421">
        <v>5089</v>
      </c>
      <c r="B421" t="s">
        <v>176</v>
      </c>
      <c r="C421" t="s">
        <v>2445</v>
      </c>
      <c r="D421" t="s">
        <v>2004</v>
      </c>
      <c r="E421" t="s">
        <v>166</v>
      </c>
      <c r="F421" t="s">
        <v>2004</v>
      </c>
      <c r="G421" t="s">
        <v>2471</v>
      </c>
      <c r="H421" t="s">
        <v>2516</v>
      </c>
      <c r="I421" t="s">
        <v>2005</v>
      </c>
      <c r="J421" t="s">
        <v>3019</v>
      </c>
      <c r="K421" t="s">
        <v>3020</v>
      </c>
      <c r="L421" t="s">
        <v>172</v>
      </c>
      <c r="M421" t="s">
        <v>5</v>
      </c>
      <c r="N421">
        <v>94560</v>
      </c>
      <c r="O421" t="s">
        <v>3021</v>
      </c>
      <c r="P421">
        <v>37.53</v>
      </c>
      <c r="Q421">
        <v>-122.06</v>
      </c>
      <c r="R421">
        <v>32</v>
      </c>
      <c r="U421" t="s">
        <v>2004</v>
      </c>
      <c r="V421" t="s">
        <v>2005</v>
      </c>
      <c r="W421" t="s">
        <v>3020</v>
      </c>
      <c r="X421" t="s">
        <v>172</v>
      </c>
      <c r="Y421" t="s">
        <v>5</v>
      </c>
      <c r="Z421" t="s">
        <v>776</v>
      </c>
      <c r="AA421">
        <v>45307</v>
      </c>
      <c r="AB421" t="s">
        <v>3022</v>
      </c>
      <c r="AC421" t="s">
        <v>3023</v>
      </c>
      <c r="AD421">
        <v>30</v>
      </c>
      <c r="AE421" t="s">
        <v>3024</v>
      </c>
      <c r="AJ421" t="s">
        <v>2005</v>
      </c>
    </row>
    <row r="422" spans="1:36">
      <c r="A422">
        <v>5090</v>
      </c>
      <c r="B422" t="s">
        <v>201</v>
      </c>
      <c r="C422" t="s">
        <v>2445</v>
      </c>
      <c r="D422" t="s">
        <v>2011</v>
      </c>
      <c r="E422" t="s">
        <v>166</v>
      </c>
      <c r="F422" t="s">
        <v>2012</v>
      </c>
      <c r="G422" t="s">
        <v>2471</v>
      </c>
      <c r="H422" t="s">
        <v>2472</v>
      </c>
      <c r="I422" t="s">
        <v>2013</v>
      </c>
      <c r="J422" t="s">
        <v>2014</v>
      </c>
      <c r="K422" t="s">
        <v>2012</v>
      </c>
      <c r="L422" t="s">
        <v>190</v>
      </c>
      <c r="M422" t="s">
        <v>5</v>
      </c>
      <c r="N422">
        <v>27284</v>
      </c>
      <c r="O422" t="s">
        <v>3025</v>
      </c>
      <c r="P422">
        <v>36.137044680000002</v>
      </c>
      <c r="Q422">
        <v>-80.092901810000001</v>
      </c>
      <c r="S422">
        <v>2</v>
      </c>
      <c r="T422" t="s">
        <v>848</v>
      </c>
      <c r="U422" t="s">
        <v>2011</v>
      </c>
      <c r="V422" t="s">
        <v>2015</v>
      </c>
      <c r="W422" t="s">
        <v>2016</v>
      </c>
      <c r="X422" t="s">
        <v>863</v>
      </c>
      <c r="Y422" t="s">
        <v>5</v>
      </c>
      <c r="Z422" t="s">
        <v>174</v>
      </c>
      <c r="AA422">
        <v>45292</v>
      </c>
      <c r="AB422" t="s">
        <v>3026</v>
      </c>
      <c r="AC422" t="s">
        <v>3027</v>
      </c>
      <c r="AD422">
        <v>30</v>
      </c>
      <c r="AE422" t="s">
        <v>3028</v>
      </c>
    </row>
    <row r="423" spans="1:36">
      <c r="A423">
        <v>5091</v>
      </c>
      <c r="B423" t="s">
        <v>176</v>
      </c>
      <c r="C423" t="s">
        <v>2445</v>
      </c>
      <c r="D423" t="s">
        <v>3029</v>
      </c>
      <c r="E423" t="s">
        <v>178</v>
      </c>
      <c r="F423" t="s">
        <v>3029</v>
      </c>
      <c r="G423" t="s">
        <v>2448</v>
      </c>
      <c r="H423" t="s">
        <v>2818</v>
      </c>
      <c r="I423" t="s">
        <v>3030</v>
      </c>
      <c r="J423" t="s">
        <v>3031</v>
      </c>
      <c r="K423" t="s">
        <v>2980</v>
      </c>
      <c r="L423" t="s">
        <v>444</v>
      </c>
      <c r="M423" t="s">
        <v>5</v>
      </c>
      <c r="N423">
        <v>48083</v>
      </c>
      <c r="O423" t="s">
        <v>3032</v>
      </c>
      <c r="P423">
        <v>42.32</v>
      </c>
      <c r="Q423">
        <v>-83.07</v>
      </c>
      <c r="R423">
        <v>900</v>
      </c>
      <c r="U423" t="s">
        <v>3029</v>
      </c>
      <c r="V423" t="s">
        <v>3030</v>
      </c>
      <c r="W423" t="s">
        <v>3033</v>
      </c>
      <c r="X423" t="s">
        <v>3034</v>
      </c>
      <c r="Y423" t="s">
        <v>940</v>
      </c>
      <c r="Z423" t="s">
        <v>662</v>
      </c>
      <c r="AA423">
        <v>44774</v>
      </c>
      <c r="AC423" t="s">
        <v>3035</v>
      </c>
      <c r="AD423">
        <v>30</v>
      </c>
      <c r="AJ423" t="s">
        <v>3036</v>
      </c>
    </row>
    <row r="424" spans="1:36">
      <c r="A424">
        <v>5092</v>
      </c>
      <c r="B424" t="s">
        <v>201</v>
      </c>
      <c r="C424" t="s">
        <v>2445</v>
      </c>
      <c r="D424" t="s">
        <v>2020</v>
      </c>
      <c r="E424" t="s">
        <v>178</v>
      </c>
      <c r="F424" t="s">
        <v>2020</v>
      </c>
      <c r="G424" t="s">
        <v>2471</v>
      </c>
      <c r="H424" t="s">
        <v>2472</v>
      </c>
      <c r="I424" t="s">
        <v>2021</v>
      </c>
      <c r="J424" t="s">
        <v>2022</v>
      </c>
      <c r="K424" t="s">
        <v>2023</v>
      </c>
      <c r="L424" t="s">
        <v>1089</v>
      </c>
      <c r="M424" t="s">
        <v>5</v>
      </c>
      <c r="N424">
        <v>85326</v>
      </c>
      <c r="O424" t="s">
        <v>2024</v>
      </c>
      <c r="P424">
        <v>33.375249605238899</v>
      </c>
      <c r="Q424">
        <v>-112.62219117672799</v>
      </c>
      <c r="S424">
        <v>12</v>
      </c>
      <c r="T424" t="s">
        <v>848</v>
      </c>
      <c r="U424" t="s">
        <v>2020</v>
      </c>
      <c r="V424" t="s">
        <v>2021</v>
      </c>
      <c r="W424" t="s">
        <v>2025</v>
      </c>
      <c r="X424" t="s">
        <v>113</v>
      </c>
      <c r="Y424" t="s">
        <v>5</v>
      </c>
      <c r="Z424" t="s">
        <v>174</v>
      </c>
      <c r="AA424">
        <v>44780</v>
      </c>
      <c r="AB424" t="s">
        <v>2026</v>
      </c>
      <c r="AC424" t="s">
        <v>3037</v>
      </c>
      <c r="AD424">
        <v>16</v>
      </c>
      <c r="AJ424" t="s">
        <v>2029</v>
      </c>
    </row>
    <row r="425" spans="1:36">
      <c r="A425">
        <v>5093</v>
      </c>
      <c r="B425" t="s">
        <v>176</v>
      </c>
      <c r="C425" t="s">
        <v>2445</v>
      </c>
      <c r="D425" t="s">
        <v>3038</v>
      </c>
      <c r="E425" t="s">
        <v>166</v>
      </c>
      <c r="F425" t="s">
        <v>3038</v>
      </c>
      <c r="G425" t="s">
        <v>2448</v>
      </c>
      <c r="H425" t="s">
        <v>2449</v>
      </c>
      <c r="I425" t="s">
        <v>3039</v>
      </c>
      <c r="J425" t="s">
        <v>3040</v>
      </c>
      <c r="K425" t="s">
        <v>1558</v>
      </c>
      <c r="L425" t="s">
        <v>172</v>
      </c>
      <c r="M425" t="s">
        <v>5</v>
      </c>
      <c r="N425">
        <v>92111</v>
      </c>
      <c r="O425" t="s">
        <v>3041</v>
      </c>
      <c r="P425">
        <v>32.830077194536599</v>
      </c>
      <c r="Q425">
        <v>-117.162959845131</v>
      </c>
      <c r="R425">
        <v>52</v>
      </c>
      <c r="U425" t="s">
        <v>3042</v>
      </c>
      <c r="V425" t="s">
        <v>3039</v>
      </c>
      <c r="W425" t="s">
        <v>1558</v>
      </c>
      <c r="X425" t="s">
        <v>172</v>
      </c>
      <c r="Y425" t="s">
        <v>5</v>
      </c>
      <c r="Z425" t="s">
        <v>174</v>
      </c>
      <c r="AA425">
        <v>44801</v>
      </c>
      <c r="AB425" t="s">
        <v>3043</v>
      </c>
      <c r="AC425" t="s">
        <v>3044</v>
      </c>
      <c r="AD425">
        <v>18</v>
      </c>
      <c r="AJ425" t="s">
        <v>3045</v>
      </c>
    </row>
    <row r="426" spans="1:36">
      <c r="A426">
        <v>5094</v>
      </c>
      <c r="B426" t="s">
        <v>176</v>
      </c>
      <c r="C426" t="s">
        <v>2445</v>
      </c>
      <c r="D426" t="s">
        <v>3046</v>
      </c>
      <c r="E426" t="s">
        <v>166</v>
      </c>
      <c r="F426" t="s">
        <v>3046</v>
      </c>
      <c r="G426" t="s">
        <v>2448</v>
      </c>
      <c r="H426" t="s">
        <v>2449</v>
      </c>
      <c r="I426" t="s">
        <v>3047</v>
      </c>
      <c r="J426" t="s">
        <v>3048</v>
      </c>
      <c r="K426" t="s">
        <v>3049</v>
      </c>
      <c r="L426" t="s">
        <v>739</v>
      </c>
      <c r="M426" t="s">
        <v>5</v>
      </c>
      <c r="N426">
        <v>80403</v>
      </c>
      <c r="O426" t="s">
        <v>3050</v>
      </c>
      <c r="P426">
        <v>39.778538133094301</v>
      </c>
      <c r="Q426">
        <v>-105.234576130734</v>
      </c>
      <c r="R426">
        <v>10</v>
      </c>
      <c r="U426" t="s">
        <v>3051</v>
      </c>
      <c r="V426" t="s">
        <v>3047</v>
      </c>
      <c r="W426" t="s">
        <v>3049</v>
      </c>
      <c r="X426" t="s">
        <v>739</v>
      </c>
      <c r="Y426" t="s">
        <v>5</v>
      </c>
      <c r="Z426" t="s">
        <v>2455</v>
      </c>
      <c r="AA426">
        <v>44418</v>
      </c>
      <c r="AB426" t="s">
        <v>3052</v>
      </c>
      <c r="AC426" t="s">
        <v>3053</v>
      </c>
      <c r="AD426">
        <v>12</v>
      </c>
      <c r="AJ426" t="s">
        <v>3054</v>
      </c>
    </row>
    <row r="427" spans="1:36">
      <c r="A427">
        <v>5095</v>
      </c>
      <c r="B427" t="s">
        <v>176</v>
      </c>
      <c r="C427" t="s">
        <v>2445</v>
      </c>
      <c r="D427" t="s">
        <v>3046</v>
      </c>
      <c r="E427" t="s">
        <v>166</v>
      </c>
      <c r="F427" t="s">
        <v>3046</v>
      </c>
      <c r="G427" t="s">
        <v>2448</v>
      </c>
      <c r="H427" t="s">
        <v>2449</v>
      </c>
      <c r="I427" t="s">
        <v>3047</v>
      </c>
      <c r="J427" t="s">
        <v>3048</v>
      </c>
      <c r="K427" t="s">
        <v>3049</v>
      </c>
      <c r="L427" t="s">
        <v>739</v>
      </c>
      <c r="M427" t="s">
        <v>5</v>
      </c>
      <c r="N427">
        <v>80403</v>
      </c>
      <c r="O427" t="s">
        <v>3050</v>
      </c>
      <c r="P427">
        <v>39.778538133094301</v>
      </c>
      <c r="Q427">
        <v>-105.234576130734</v>
      </c>
      <c r="R427">
        <v>10</v>
      </c>
      <c r="U427" t="s">
        <v>3051</v>
      </c>
      <c r="V427" t="s">
        <v>3047</v>
      </c>
      <c r="W427" t="s">
        <v>3049</v>
      </c>
      <c r="X427" t="s">
        <v>739</v>
      </c>
      <c r="Y427" t="s">
        <v>5</v>
      </c>
      <c r="Z427" t="s">
        <v>2455</v>
      </c>
      <c r="AA427">
        <v>44418</v>
      </c>
      <c r="AB427" t="s">
        <v>3052</v>
      </c>
      <c r="AC427" t="s">
        <v>3053</v>
      </c>
      <c r="AD427">
        <v>12</v>
      </c>
      <c r="AJ427" t="s">
        <v>3054</v>
      </c>
    </row>
    <row r="428" spans="1:36">
      <c r="A428">
        <v>5096</v>
      </c>
      <c r="B428" t="s">
        <v>176</v>
      </c>
      <c r="C428" t="s">
        <v>2445</v>
      </c>
      <c r="D428" t="s">
        <v>3046</v>
      </c>
      <c r="E428" t="s">
        <v>166</v>
      </c>
      <c r="F428" t="s">
        <v>3051</v>
      </c>
      <c r="G428" t="s">
        <v>2448</v>
      </c>
      <c r="H428" t="s">
        <v>2449</v>
      </c>
      <c r="I428" t="s">
        <v>3047</v>
      </c>
      <c r="J428" t="s">
        <v>3055</v>
      </c>
      <c r="K428" t="s">
        <v>3056</v>
      </c>
      <c r="L428" t="s">
        <v>949</v>
      </c>
      <c r="M428" t="s">
        <v>5</v>
      </c>
      <c r="N428">
        <v>45439</v>
      </c>
      <c r="O428" t="s">
        <v>3050</v>
      </c>
      <c r="P428">
        <v>39.721280062802101</v>
      </c>
      <c r="Q428">
        <v>-84.220594617915395</v>
      </c>
      <c r="U428" t="s">
        <v>3051</v>
      </c>
      <c r="V428" t="s">
        <v>3047</v>
      </c>
      <c r="W428" t="s">
        <v>3049</v>
      </c>
      <c r="X428" t="s">
        <v>739</v>
      </c>
      <c r="Y428" t="s">
        <v>5</v>
      </c>
      <c r="Z428" t="s">
        <v>2455</v>
      </c>
      <c r="AA428">
        <v>44418</v>
      </c>
      <c r="AB428" t="s">
        <v>3057</v>
      </c>
      <c r="AC428" t="s">
        <v>3053</v>
      </c>
      <c r="AD428">
        <v>12</v>
      </c>
      <c r="AE428" t="s">
        <v>3058</v>
      </c>
      <c r="AJ428" t="s">
        <v>3054</v>
      </c>
    </row>
    <row r="429" spans="1:36">
      <c r="A429">
        <v>5097</v>
      </c>
      <c r="B429" t="s">
        <v>201</v>
      </c>
      <c r="C429" t="s">
        <v>2445</v>
      </c>
      <c r="D429" t="s">
        <v>1227</v>
      </c>
      <c r="E429" t="s">
        <v>166</v>
      </c>
      <c r="F429" t="s">
        <v>3059</v>
      </c>
      <c r="G429" t="s">
        <v>2471</v>
      </c>
      <c r="H429" t="s">
        <v>2472</v>
      </c>
      <c r="I429" t="s">
        <v>3060</v>
      </c>
      <c r="J429" t="s">
        <v>2033</v>
      </c>
      <c r="K429" t="s">
        <v>2034</v>
      </c>
      <c r="L429" t="s">
        <v>1089</v>
      </c>
      <c r="M429" t="s">
        <v>5</v>
      </c>
      <c r="N429">
        <v>85142</v>
      </c>
      <c r="O429" t="s">
        <v>2035</v>
      </c>
      <c r="P429">
        <v>33.25</v>
      </c>
      <c r="Q429">
        <v>-111.63</v>
      </c>
      <c r="S429">
        <v>11</v>
      </c>
      <c r="T429" t="s">
        <v>1690</v>
      </c>
      <c r="U429" t="s">
        <v>1227</v>
      </c>
      <c r="V429" t="s">
        <v>3060</v>
      </c>
      <c r="W429" t="s">
        <v>1232</v>
      </c>
      <c r="X429" t="s">
        <v>1233</v>
      </c>
      <c r="Y429" t="s">
        <v>997</v>
      </c>
      <c r="Z429" t="s">
        <v>174</v>
      </c>
      <c r="AA429">
        <v>44781</v>
      </c>
      <c r="AB429" t="s">
        <v>3061</v>
      </c>
      <c r="AC429" t="s">
        <v>3062</v>
      </c>
      <c r="AD429">
        <v>8</v>
      </c>
      <c r="AE429" t="s">
        <v>1678</v>
      </c>
      <c r="AJ429" t="s">
        <v>3063</v>
      </c>
    </row>
    <row r="430" spans="1:36">
      <c r="A430">
        <v>5098</v>
      </c>
      <c r="B430" t="s">
        <v>176</v>
      </c>
      <c r="C430" t="s">
        <v>2445</v>
      </c>
      <c r="D430" t="s">
        <v>2043</v>
      </c>
      <c r="E430" t="s">
        <v>166</v>
      </c>
      <c r="F430" t="s">
        <v>3064</v>
      </c>
      <c r="G430" t="s">
        <v>2471</v>
      </c>
      <c r="H430" t="s">
        <v>2472</v>
      </c>
      <c r="I430" t="s">
        <v>3065</v>
      </c>
      <c r="J430" t="s">
        <v>2046</v>
      </c>
      <c r="K430" t="s">
        <v>1748</v>
      </c>
      <c r="L430" t="s">
        <v>444</v>
      </c>
      <c r="M430" t="s">
        <v>5</v>
      </c>
      <c r="N430">
        <v>49423</v>
      </c>
      <c r="O430" t="s">
        <v>2047</v>
      </c>
      <c r="P430">
        <v>42.755714621959697</v>
      </c>
      <c r="Q430">
        <v>-86.069521803511506</v>
      </c>
      <c r="R430">
        <v>1495</v>
      </c>
      <c r="S430">
        <v>5</v>
      </c>
      <c r="T430" t="s">
        <v>2895</v>
      </c>
      <c r="U430" t="s">
        <v>3066</v>
      </c>
      <c r="V430" t="s">
        <v>2036</v>
      </c>
      <c r="W430" t="s">
        <v>1232</v>
      </c>
      <c r="X430" t="s">
        <v>1233</v>
      </c>
      <c r="Y430" t="s">
        <v>997</v>
      </c>
      <c r="Z430" t="s">
        <v>174</v>
      </c>
      <c r="AA430">
        <v>45096</v>
      </c>
      <c r="AB430" t="s">
        <v>3067</v>
      </c>
      <c r="AC430" t="s">
        <v>3068</v>
      </c>
      <c r="AD430">
        <v>25</v>
      </c>
      <c r="AE430" t="s">
        <v>3069</v>
      </c>
      <c r="AJ430" t="s">
        <v>3070</v>
      </c>
    </row>
    <row r="431" spans="1:36">
      <c r="A431">
        <v>5099</v>
      </c>
      <c r="B431" t="s">
        <v>398</v>
      </c>
      <c r="C431" t="s">
        <v>2445</v>
      </c>
      <c r="D431" t="s">
        <v>2043</v>
      </c>
      <c r="E431" t="s">
        <v>166</v>
      </c>
      <c r="F431" t="s">
        <v>3064</v>
      </c>
      <c r="G431" t="s">
        <v>2471</v>
      </c>
      <c r="H431" t="s">
        <v>2472</v>
      </c>
      <c r="I431" t="s">
        <v>3065</v>
      </c>
      <c r="J431" t="s">
        <v>2046</v>
      </c>
      <c r="K431" t="s">
        <v>1748</v>
      </c>
      <c r="L431" t="s">
        <v>444</v>
      </c>
      <c r="M431" t="s">
        <v>5</v>
      </c>
      <c r="N431">
        <v>49423</v>
      </c>
      <c r="O431" t="s">
        <v>2047</v>
      </c>
      <c r="P431">
        <v>42.755714621959697</v>
      </c>
      <c r="Q431">
        <v>-86.069521803511506</v>
      </c>
      <c r="S431">
        <v>20</v>
      </c>
      <c r="T431" t="s">
        <v>848</v>
      </c>
      <c r="U431" t="s">
        <v>3066</v>
      </c>
      <c r="V431" t="s">
        <v>2036</v>
      </c>
      <c r="W431" t="s">
        <v>1232</v>
      </c>
      <c r="X431" t="s">
        <v>1233</v>
      </c>
      <c r="Y431" t="s">
        <v>997</v>
      </c>
      <c r="Z431" t="s">
        <v>174</v>
      </c>
      <c r="AA431">
        <v>45096</v>
      </c>
      <c r="AB431" t="s">
        <v>3071</v>
      </c>
      <c r="AC431" t="s">
        <v>3068</v>
      </c>
      <c r="AD431">
        <v>25</v>
      </c>
      <c r="AE431" t="s">
        <v>3072</v>
      </c>
      <c r="AJ431" t="s">
        <v>3070</v>
      </c>
    </row>
    <row r="432" spans="1:36">
      <c r="A432">
        <v>5100</v>
      </c>
      <c r="B432" t="s">
        <v>176</v>
      </c>
      <c r="C432" t="s">
        <v>2445</v>
      </c>
      <c r="D432" t="s">
        <v>8716</v>
      </c>
      <c r="E432" t="s">
        <v>166</v>
      </c>
      <c r="F432" t="s">
        <v>8717</v>
      </c>
      <c r="G432" t="s">
        <v>8080</v>
      </c>
      <c r="H432" t="s">
        <v>8718</v>
      </c>
      <c r="I432" t="s">
        <v>8719</v>
      </c>
      <c r="J432" t="s">
        <v>8720</v>
      </c>
      <c r="K432" t="s">
        <v>911</v>
      </c>
      <c r="L432" t="s">
        <v>756</v>
      </c>
      <c r="M432" t="s">
        <v>5</v>
      </c>
      <c r="N432">
        <v>1581</v>
      </c>
      <c r="O432" t="s">
        <v>8721</v>
      </c>
      <c r="P432">
        <v>42.275462109916198</v>
      </c>
      <c r="Q432">
        <v>-71.5675585426482</v>
      </c>
      <c r="S432">
        <v>11</v>
      </c>
      <c r="T432" t="s">
        <v>2895</v>
      </c>
      <c r="U432" t="s">
        <v>1227</v>
      </c>
      <c r="V432" t="s">
        <v>3060</v>
      </c>
      <c r="W432" t="s">
        <v>1232</v>
      </c>
      <c r="X432" t="s">
        <v>1233</v>
      </c>
      <c r="Y432" t="s">
        <v>1960</v>
      </c>
      <c r="Z432" t="s">
        <v>8245</v>
      </c>
      <c r="AA432">
        <v>45602</v>
      </c>
      <c r="AB432" t="s">
        <v>8722</v>
      </c>
      <c r="AC432" t="s">
        <v>8723</v>
      </c>
      <c r="AD432">
        <v>15</v>
      </c>
      <c r="AG432">
        <v>1</v>
      </c>
    </row>
    <row r="433" spans="1:36">
      <c r="A433">
        <v>5101</v>
      </c>
      <c r="B433" t="s">
        <v>398</v>
      </c>
      <c r="C433" t="s">
        <v>2445</v>
      </c>
      <c r="D433" t="s">
        <v>2064</v>
      </c>
      <c r="E433" t="s">
        <v>166</v>
      </c>
      <c r="F433" t="s">
        <v>2065</v>
      </c>
      <c r="G433" t="s">
        <v>2471</v>
      </c>
      <c r="H433" t="s">
        <v>2472</v>
      </c>
      <c r="I433" t="s">
        <v>2066</v>
      </c>
      <c r="J433" t="s">
        <v>2067</v>
      </c>
      <c r="K433" t="s">
        <v>2068</v>
      </c>
      <c r="L433" t="s">
        <v>151</v>
      </c>
      <c r="M433" t="s">
        <v>6</v>
      </c>
      <c r="N433" t="s">
        <v>2069</v>
      </c>
      <c r="O433" t="s">
        <v>2070</v>
      </c>
      <c r="P433">
        <v>45.681473588788101</v>
      </c>
      <c r="Q433">
        <v>-74.081395718152905</v>
      </c>
      <c r="S433">
        <v>5</v>
      </c>
      <c r="T433" t="s">
        <v>1690</v>
      </c>
      <c r="U433" t="s">
        <v>2064</v>
      </c>
      <c r="V433" t="s">
        <v>2066</v>
      </c>
      <c r="W433" t="s">
        <v>485</v>
      </c>
      <c r="X433" t="s">
        <v>151</v>
      </c>
      <c r="Y433" t="s">
        <v>6</v>
      </c>
      <c r="Z433" t="s">
        <v>174</v>
      </c>
      <c r="AA433">
        <v>45096</v>
      </c>
      <c r="AB433" t="s">
        <v>2071</v>
      </c>
      <c r="AC433" t="s">
        <v>2072</v>
      </c>
      <c r="AD433">
        <v>29</v>
      </c>
      <c r="AE433" t="s">
        <v>2073</v>
      </c>
      <c r="AJ433" t="s">
        <v>2066</v>
      </c>
    </row>
    <row r="434" spans="1:36">
      <c r="A434">
        <v>5102</v>
      </c>
      <c r="B434" t="s">
        <v>176</v>
      </c>
      <c r="C434" t="s">
        <v>2445</v>
      </c>
      <c r="D434" t="s">
        <v>3073</v>
      </c>
      <c r="E434" t="s">
        <v>166</v>
      </c>
      <c r="F434" t="s">
        <v>2080</v>
      </c>
      <c r="G434" t="s">
        <v>2471</v>
      </c>
      <c r="H434" t="s">
        <v>2516</v>
      </c>
      <c r="I434" t="s">
        <v>2076</v>
      </c>
      <c r="J434" t="s">
        <v>3074</v>
      </c>
      <c r="K434" t="s">
        <v>1004</v>
      </c>
      <c r="L434" t="s">
        <v>184</v>
      </c>
      <c r="M434" t="s">
        <v>5</v>
      </c>
      <c r="N434">
        <v>89011</v>
      </c>
      <c r="O434" t="s">
        <v>2084</v>
      </c>
      <c r="P434">
        <v>36.0547823868745</v>
      </c>
      <c r="Q434">
        <v>-115.02413591731801</v>
      </c>
      <c r="R434">
        <v>250</v>
      </c>
      <c r="U434" t="s">
        <v>3073</v>
      </c>
      <c r="V434" t="s">
        <v>2076</v>
      </c>
      <c r="W434" t="s">
        <v>1004</v>
      </c>
      <c r="X434" t="s">
        <v>184</v>
      </c>
      <c r="Y434" t="s">
        <v>5</v>
      </c>
      <c r="Z434" t="s">
        <v>2455</v>
      </c>
      <c r="AA434">
        <v>44418</v>
      </c>
      <c r="AB434" t="s">
        <v>2081</v>
      </c>
      <c r="AC434" t="s">
        <v>2082</v>
      </c>
      <c r="AD434">
        <v>22</v>
      </c>
      <c r="AE434" t="s">
        <v>3075</v>
      </c>
      <c r="AJ434" t="s">
        <v>2076</v>
      </c>
    </row>
    <row r="435" spans="1:36">
      <c r="A435">
        <v>5103</v>
      </c>
      <c r="B435" t="s">
        <v>176</v>
      </c>
      <c r="C435" t="s">
        <v>2445</v>
      </c>
      <c r="D435" t="s">
        <v>3073</v>
      </c>
      <c r="E435" t="s">
        <v>166</v>
      </c>
      <c r="F435" t="s">
        <v>2080</v>
      </c>
      <c r="G435" t="s">
        <v>2471</v>
      </c>
      <c r="H435" t="s">
        <v>2472</v>
      </c>
      <c r="I435" t="s">
        <v>2076</v>
      </c>
      <c r="J435" t="s">
        <v>3076</v>
      </c>
      <c r="K435" t="s">
        <v>3077</v>
      </c>
      <c r="L435" t="s">
        <v>771</v>
      </c>
      <c r="M435" t="s">
        <v>5</v>
      </c>
      <c r="N435">
        <v>78655</v>
      </c>
      <c r="O435" t="s">
        <v>3078</v>
      </c>
      <c r="P435">
        <v>30.553188565654999</v>
      </c>
      <c r="Q435">
        <v>-97.683538819268094</v>
      </c>
      <c r="R435">
        <v>5</v>
      </c>
      <c r="U435" t="s">
        <v>3073</v>
      </c>
      <c r="V435" t="s">
        <v>2076</v>
      </c>
      <c r="W435" t="s">
        <v>1004</v>
      </c>
      <c r="X435" t="s">
        <v>184</v>
      </c>
      <c r="Y435" t="s">
        <v>5</v>
      </c>
      <c r="Z435" t="s">
        <v>2455</v>
      </c>
      <c r="AA435">
        <v>44418</v>
      </c>
      <c r="AB435" t="s">
        <v>2081</v>
      </c>
      <c r="AC435" t="s">
        <v>2082</v>
      </c>
      <c r="AD435">
        <v>22</v>
      </c>
      <c r="AE435" t="s">
        <v>3079</v>
      </c>
      <c r="AJ435" t="s">
        <v>2076</v>
      </c>
    </row>
    <row r="436" spans="1:36">
      <c r="A436">
        <v>5104</v>
      </c>
      <c r="B436" t="s">
        <v>176</v>
      </c>
      <c r="C436" t="s">
        <v>2445</v>
      </c>
      <c r="D436" t="s">
        <v>3073</v>
      </c>
      <c r="E436" t="s">
        <v>166</v>
      </c>
      <c r="F436" t="s">
        <v>3080</v>
      </c>
      <c r="G436" t="s">
        <v>2471</v>
      </c>
      <c r="H436" t="s">
        <v>2472</v>
      </c>
      <c r="I436" t="s">
        <v>2076</v>
      </c>
      <c r="J436" t="s">
        <v>3081</v>
      </c>
      <c r="K436" t="s">
        <v>3082</v>
      </c>
      <c r="L436" t="s">
        <v>756</v>
      </c>
      <c r="M436" t="s">
        <v>5</v>
      </c>
      <c r="N436" t="s">
        <v>3083</v>
      </c>
      <c r="O436" t="s">
        <v>3078</v>
      </c>
      <c r="P436">
        <v>42.603431525875401</v>
      </c>
      <c r="Q436">
        <v>-71.282438029461005</v>
      </c>
      <c r="U436" t="s">
        <v>3073</v>
      </c>
      <c r="V436" t="s">
        <v>2076</v>
      </c>
      <c r="W436" t="s">
        <v>1004</v>
      </c>
      <c r="X436" t="s">
        <v>184</v>
      </c>
      <c r="Y436" t="s">
        <v>5</v>
      </c>
      <c r="Z436" t="s">
        <v>2455</v>
      </c>
      <c r="AA436">
        <v>44418</v>
      </c>
      <c r="AB436" t="s">
        <v>2081</v>
      </c>
      <c r="AC436" t="s">
        <v>2082</v>
      </c>
      <c r="AD436">
        <v>22</v>
      </c>
      <c r="AE436" t="s">
        <v>3084</v>
      </c>
      <c r="AJ436" t="s">
        <v>2076</v>
      </c>
    </row>
    <row r="437" spans="1:36">
      <c r="A437">
        <v>5105</v>
      </c>
      <c r="B437" t="s">
        <v>176</v>
      </c>
      <c r="C437" t="s">
        <v>2445</v>
      </c>
      <c r="D437" t="s">
        <v>3085</v>
      </c>
      <c r="E437" t="s">
        <v>166</v>
      </c>
      <c r="F437" t="s">
        <v>3086</v>
      </c>
      <c r="G437" t="s">
        <v>2471</v>
      </c>
      <c r="H437" t="s">
        <v>2548</v>
      </c>
      <c r="I437" t="s">
        <v>3087</v>
      </c>
      <c r="J437" t="s">
        <v>3088</v>
      </c>
      <c r="K437" t="s">
        <v>3089</v>
      </c>
      <c r="L437" t="s">
        <v>771</v>
      </c>
      <c r="M437" t="s">
        <v>5</v>
      </c>
      <c r="N437">
        <v>75051</v>
      </c>
      <c r="O437" t="s">
        <v>3090</v>
      </c>
      <c r="P437">
        <v>32.717857900550101</v>
      </c>
      <c r="Q437">
        <v>-97.024639560449103</v>
      </c>
      <c r="R437">
        <v>100</v>
      </c>
      <c r="U437" t="s">
        <v>3091</v>
      </c>
      <c r="V437" t="s">
        <v>3087</v>
      </c>
      <c r="W437" t="s">
        <v>3092</v>
      </c>
      <c r="X437" t="s">
        <v>1994</v>
      </c>
      <c r="Y437" t="s">
        <v>5</v>
      </c>
      <c r="Z437" t="s">
        <v>2455</v>
      </c>
      <c r="AA437">
        <v>44418</v>
      </c>
      <c r="AB437" t="s">
        <v>3093</v>
      </c>
      <c r="AC437" t="s">
        <v>3094</v>
      </c>
      <c r="AD437">
        <v>30</v>
      </c>
      <c r="AE437" t="s">
        <v>3095</v>
      </c>
      <c r="AJ437" t="s">
        <v>3096</v>
      </c>
    </row>
    <row r="438" spans="1:36">
      <c r="B438" t="s">
        <v>176</v>
      </c>
      <c r="C438" t="s">
        <v>2445</v>
      </c>
      <c r="D438" t="s">
        <v>9061</v>
      </c>
      <c r="E438" t="s">
        <v>166</v>
      </c>
      <c r="F438" t="s">
        <v>9062</v>
      </c>
      <c r="G438" t="s">
        <v>2189</v>
      </c>
      <c r="H438" t="s">
        <v>8233</v>
      </c>
      <c r="I438" t="s">
        <v>9063</v>
      </c>
      <c r="J438" t="s">
        <v>9064</v>
      </c>
      <c r="K438" t="s">
        <v>7041</v>
      </c>
      <c r="L438" t="s">
        <v>1089</v>
      </c>
      <c r="M438" t="s">
        <v>5</v>
      </c>
      <c r="N438">
        <v>85193</v>
      </c>
      <c r="P438">
        <v>32.860922716143797</v>
      </c>
      <c r="Q438">
        <v>-111.777106617992</v>
      </c>
      <c r="R438">
        <v>250</v>
      </c>
      <c r="S438">
        <v>90000</v>
      </c>
      <c r="T438" t="s">
        <v>3297</v>
      </c>
      <c r="U438" t="s">
        <v>9061</v>
      </c>
      <c r="V438" t="s">
        <v>9063</v>
      </c>
      <c r="W438" t="s">
        <v>3020</v>
      </c>
      <c r="X438" t="s">
        <v>172</v>
      </c>
      <c r="Y438" t="s">
        <v>5</v>
      </c>
      <c r="Z438" t="s">
        <v>8245</v>
      </c>
      <c r="AA438">
        <v>45689</v>
      </c>
      <c r="AB438" t="s">
        <v>9065</v>
      </c>
      <c r="AC438" t="s">
        <v>9066</v>
      </c>
      <c r="AD438">
        <v>25</v>
      </c>
    </row>
    <row r="439" spans="1:36">
      <c r="A439">
        <v>5106</v>
      </c>
      <c r="B439" t="s">
        <v>176</v>
      </c>
      <c r="C439" t="s">
        <v>2445</v>
      </c>
      <c r="D439" t="s">
        <v>3097</v>
      </c>
      <c r="E439" t="s">
        <v>178</v>
      </c>
      <c r="F439" t="s">
        <v>3098</v>
      </c>
      <c r="G439" t="s">
        <v>2471</v>
      </c>
      <c r="H439" t="s">
        <v>2472</v>
      </c>
      <c r="I439" t="s">
        <v>3099</v>
      </c>
      <c r="J439" t="s">
        <v>3100</v>
      </c>
      <c r="K439" t="s">
        <v>2192</v>
      </c>
      <c r="L439" t="s">
        <v>172</v>
      </c>
      <c r="M439" t="s">
        <v>5</v>
      </c>
      <c r="N439">
        <v>95134</v>
      </c>
      <c r="O439" t="s">
        <v>3101</v>
      </c>
      <c r="P439">
        <v>37.4223</v>
      </c>
      <c r="Q439">
        <v>-121.956</v>
      </c>
      <c r="R439">
        <v>112</v>
      </c>
      <c r="U439" t="s">
        <v>3097</v>
      </c>
      <c r="V439" t="s">
        <v>3099</v>
      </c>
      <c r="W439" t="s">
        <v>2192</v>
      </c>
      <c r="X439" t="s">
        <v>172</v>
      </c>
      <c r="Y439" t="s">
        <v>5</v>
      </c>
      <c r="Z439" t="s">
        <v>662</v>
      </c>
      <c r="AA439">
        <v>44774</v>
      </c>
      <c r="AC439" t="s">
        <v>3102</v>
      </c>
      <c r="AD439">
        <v>30</v>
      </c>
      <c r="AJ439" t="s">
        <v>3099</v>
      </c>
    </row>
    <row r="440" spans="1:36">
      <c r="A440">
        <v>5107</v>
      </c>
      <c r="B440" t="s">
        <v>176</v>
      </c>
      <c r="C440" t="s">
        <v>2445</v>
      </c>
      <c r="D440" t="s">
        <v>3103</v>
      </c>
      <c r="E440" t="s">
        <v>166</v>
      </c>
      <c r="F440" t="s">
        <v>3104</v>
      </c>
      <c r="G440" t="s">
        <v>2448</v>
      </c>
      <c r="H440" t="s">
        <v>2818</v>
      </c>
      <c r="I440" t="s">
        <v>3105</v>
      </c>
      <c r="J440" t="s">
        <v>3106</v>
      </c>
      <c r="K440" t="s">
        <v>3107</v>
      </c>
      <c r="L440" t="s">
        <v>444</v>
      </c>
      <c r="M440" t="s">
        <v>5</v>
      </c>
      <c r="N440">
        <v>48079</v>
      </c>
      <c r="P440">
        <v>42.852591817131703</v>
      </c>
      <c r="Q440">
        <v>-82.495335004873198</v>
      </c>
      <c r="R440">
        <v>300</v>
      </c>
      <c r="U440" t="s">
        <v>3108</v>
      </c>
      <c r="V440" t="s">
        <v>3105</v>
      </c>
      <c r="W440" t="s">
        <v>919</v>
      </c>
      <c r="X440" t="s">
        <v>444</v>
      </c>
      <c r="Y440" t="s">
        <v>5</v>
      </c>
      <c r="Z440" t="s">
        <v>174</v>
      </c>
      <c r="AA440">
        <v>45096</v>
      </c>
      <c r="AB440" t="s">
        <v>3109</v>
      </c>
      <c r="AC440" t="s">
        <v>3110</v>
      </c>
      <c r="AD440">
        <v>30</v>
      </c>
      <c r="AJ440" t="s">
        <v>3111</v>
      </c>
    </row>
    <row r="441" spans="1:36">
      <c r="A441">
        <v>5108</v>
      </c>
      <c r="B441" t="s">
        <v>201</v>
      </c>
      <c r="C441" t="s">
        <v>2445</v>
      </c>
      <c r="D441" t="s">
        <v>3112</v>
      </c>
      <c r="E441" t="s">
        <v>166</v>
      </c>
      <c r="F441" t="s">
        <v>3112</v>
      </c>
      <c r="G441" t="s">
        <v>2471</v>
      </c>
      <c r="H441" t="s">
        <v>2472</v>
      </c>
      <c r="I441" t="s">
        <v>3113</v>
      </c>
      <c r="J441" t="s">
        <v>3114</v>
      </c>
      <c r="K441" t="s">
        <v>1977</v>
      </c>
      <c r="L441" t="s">
        <v>829</v>
      </c>
      <c r="M441" t="s">
        <v>5</v>
      </c>
      <c r="N441">
        <v>13760</v>
      </c>
      <c r="O441" t="s">
        <v>3115</v>
      </c>
      <c r="P441">
        <v>42.09</v>
      </c>
      <c r="Q441">
        <v>-76.040000000000006</v>
      </c>
      <c r="S441">
        <v>32</v>
      </c>
      <c r="T441" t="s">
        <v>1690</v>
      </c>
      <c r="U441" t="s">
        <v>3112</v>
      </c>
      <c r="V441" t="s">
        <v>3113</v>
      </c>
      <c r="W441" t="s">
        <v>1977</v>
      </c>
      <c r="X441" t="s">
        <v>829</v>
      </c>
      <c r="Y441" t="s">
        <v>5</v>
      </c>
      <c r="Z441" t="s">
        <v>662</v>
      </c>
      <c r="AA441">
        <v>44777</v>
      </c>
      <c r="AB441" t="s">
        <v>3116</v>
      </c>
      <c r="AC441" t="s">
        <v>3117</v>
      </c>
      <c r="AD441">
        <v>21</v>
      </c>
      <c r="AE441" t="s">
        <v>1678</v>
      </c>
      <c r="AJ441" t="s">
        <v>3118</v>
      </c>
    </row>
    <row r="442" spans="1:36">
      <c r="A442">
        <v>5109</v>
      </c>
      <c r="B442" t="s">
        <v>398</v>
      </c>
      <c r="C442" t="s">
        <v>2445</v>
      </c>
      <c r="D442" t="s">
        <v>2095</v>
      </c>
      <c r="E442" t="s">
        <v>166</v>
      </c>
      <c r="F442" t="s">
        <v>2096</v>
      </c>
      <c r="G442" t="s">
        <v>2471</v>
      </c>
      <c r="H442" t="s">
        <v>2472</v>
      </c>
      <c r="I442" t="s">
        <v>2098</v>
      </c>
      <c r="J442" t="s">
        <v>2099</v>
      </c>
      <c r="K442" t="s">
        <v>1231</v>
      </c>
      <c r="L442" t="s">
        <v>314</v>
      </c>
      <c r="M442" t="s">
        <v>5</v>
      </c>
      <c r="N442">
        <v>37040</v>
      </c>
      <c r="P442">
        <v>36.587270686140997</v>
      </c>
      <c r="Q442">
        <v>-87.260910730624602</v>
      </c>
      <c r="S442">
        <v>2</v>
      </c>
      <c r="T442" t="s">
        <v>2895</v>
      </c>
      <c r="U442" t="s">
        <v>2095</v>
      </c>
      <c r="V442" t="s">
        <v>2098</v>
      </c>
      <c r="W442" t="s">
        <v>2100</v>
      </c>
      <c r="X442" t="s">
        <v>771</v>
      </c>
      <c r="Y442" t="s">
        <v>5</v>
      </c>
      <c r="Z442" t="s">
        <v>174</v>
      </c>
      <c r="AA442">
        <v>45096</v>
      </c>
      <c r="AB442" t="s">
        <v>3119</v>
      </c>
      <c r="AC442" t="s">
        <v>3120</v>
      </c>
      <c r="AD442">
        <v>26</v>
      </c>
      <c r="AE442" t="s">
        <v>3121</v>
      </c>
      <c r="AJ442" t="s">
        <v>2104</v>
      </c>
    </row>
    <row r="443" spans="1:36">
      <c r="A443">
        <v>5110</v>
      </c>
      <c r="B443" t="s">
        <v>398</v>
      </c>
      <c r="C443" t="s">
        <v>2445</v>
      </c>
      <c r="D443" t="s">
        <v>2095</v>
      </c>
      <c r="E443" t="s">
        <v>166</v>
      </c>
      <c r="F443" t="s">
        <v>2096</v>
      </c>
      <c r="G443" t="s">
        <v>2471</v>
      </c>
      <c r="H443" t="s">
        <v>2516</v>
      </c>
      <c r="I443" t="s">
        <v>2098</v>
      </c>
      <c r="J443" t="s">
        <v>2099</v>
      </c>
      <c r="K443" t="s">
        <v>1231</v>
      </c>
      <c r="L443" t="s">
        <v>314</v>
      </c>
      <c r="M443" t="s">
        <v>5</v>
      </c>
      <c r="N443">
        <v>37040</v>
      </c>
      <c r="P443">
        <v>36.587270686140997</v>
      </c>
      <c r="Q443">
        <v>-87.260910730624602</v>
      </c>
      <c r="S443">
        <v>2</v>
      </c>
      <c r="T443" t="s">
        <v>2895</v>
      </c>
      <c r="U443" t="s">
        <v>2095</v>
      </c>
      <c r="V443" t="s">
        <v>2098</v>
      </c>
      <c r="W443" t="s">
        <v>2100</v>
      </c>
      <c r="X443" t="s">
        <v>771</v>
      </c>
      <c r="Y443" t="s">
        <v>5</v>
      </c>
      <c r="Z443" t="s">
        <v>174</v>
      </c>
      <c r="AA443">
        <v>45096</v>
      </c>
      <c r="AB443" t="s">
        <v>3122</v>
      </c>
      <c r="AC443" t="s">
        <v>3120</v>
      </c>
      <c r="AD443">
        <v>26</v>
      </c>
      <c r="AE443" t="s">
        <v>3123</v>
      </c>
      <c r="AJ443" t="s">
        <v>2104</v>
      </c>
    </row>
    <row r="444" spans="1:36">
      <c r="A444">
        <v>5111</v>
      </c>
      <c r="B444" t="s">
        <v>176</v>
      </c>
      <c r="C444" t="s">
        <v>2445</v>
      </c>
      <c r="D444" t="s">
        <v>3124</v>
      </c>
      <c r="E444" t="s">
        <v>166</v>
      </c>
      <c r="F444" t="s">
        <v>3125</v>
      </c>
      <c r="G444" t="s">
        <v>2448</v>
      </c>
      <c r="H444" t="s">
        <v>2449</v>
      </c>
      <c r="I444" t="s">
        <v>3126</v>
      </c>
      <c r="J444" t="s">
        <v>3127</v>
      </c>
      <c r="K444" t="s">
        <v>3125</v>
      </c>
      <c r="L444" t="s">
        <v>863</v>
      </c>
      <c r="M444" t="s">
        <v>5</v>
      </c>
      <c r="N444">
        <v>62640</v>
      </c>
      <c r="O444" t="s">
        <v>3128</v>
      </c>
      <c r="P444">
        <v>39.451264668396099</v>
      </c>
      <c r="Q444">
        <v>-89.777437089088195</v>
      </c>
      <c r="U444" t="s">
        <v>3124</v>
      </c>
      <c r="V444" t="s">
        <v>3129</v>
      </c>
      <c r="W444" t="s">
        <v>2122</v>
      </c>
      <c r="X444" t="s">
        <v>3130</v>
      </c>
      <c r="Y444" t="s">
        <v>317</v>
      </c>
      <c r="Z444" t="s">
        <v>174</v>
      </c>
      <c r="AA444">
        <v>44443</v>
      </c>
      <c r="AC444" t="s">
        <v>3131</v>
      </c>
      <c r="AD444">
        <v>30</v>
      </c>
    </row>
    <row r="445" spans="1:36">
      <c r="A445">
        <v>5112</v>
      </c>
      <c r="B445" t="s">
        <v>176</v>
      </c>
      <c r="C445" t="s">
        <v>2445</v>
      </c>
      <c r="D445" t="s">
        <v>3124</v>
      </c>
      <c r="E445" t="s">
        <v>166</v>
      </c>
      <c r="F445" t="s">
        <v>3132</v>
      </c>
      <c r="G445" t="s">
        <v>2448</v>
      </c>
      <c r="H445" t="s">
        <v>2449</v>
      </c>
      <c r="I445" t="s">
        <v>3126</v>
      </c>
      <c r="J445" t="s">
        <v>3133</v>
      </c>
      <c r="K445" t="s">
        <v>3132</v>
      </c>
      <c r="L445" t="s">
        <v>2158</v>
      </c>
      <c r="M445" t="s">
        <v>5</v>
      </c>
      <c r="N445">
        <v>66801</v>
      </c>
      <c r="O445" t="s">
        <v>3134</v>
      </c>
      <c r="P445">
        <v>38.400170976908598</v>
      </c>
      <c r="Q445">
        <v>-96.155013802613695</v>
      </c>
      <c r="U445" t="s">
        <v>3124</v>
      </c>
      <c r="V445" t="s">
        <v>3129</v>
      </c>
      <c r="W445" t="s">
        <v>2122</v>
      </c>
      <c r="X445" t="s">
        <v>3130</v>
      </c>
      <c r="Y445" t="s">
        <v>317</v>
      </c>
      <c r="Z445" t="s">
        <v>174</v>
      </c>
      <c r="AA445">
        <v>44443</v>
      </c>
      <c r="AC445" t="s">
        <v>3131</v>
      </c>
      <c r="AD445">
        <v>30</v>
      </c>
      <c r="AJ445" t="s">
        <v>3126</v>
      </c>
    </row>
    <row r="446" spans="1:36">
      <c r="A446">
        <v>5113</v>
      </c>
      <c r="B446" t="s">
        <v>176</v>
      </c>
      <c r="C446" t="s">
        <v>2445</v>
      </c>
      <c r="D446" t="s">
        <v>3124</v>
      </c>
      <c r="E446" t="s">
        <v>166</v>
      </c>
      <c r="F446" t="s">
        <v>3135</v>
      </c>
      <c r="G446" t="s">
        <v>2448</v>
      </c>
      <c r="H446" t="s">
        <v>2449</v>
      </c>
      <c r="I446" t="s">
        <v>3126</v>
      </c>
      <c r="J446" t="s">
        <v>3136</v>
      </c>
      <c r="K446" t="s">
        <v>3135</v>
      </c>
      <c r="L446" t="s">
        <v>870</v>
      </c>
      <c r="M446" t="s">
        <v>5</v>
      </c>
      <c r="N446">
        <v>30906</v>
      </c>
      <c r="O446" t="s">
        <v>3137</v>
      </c>
      <c r="P446">
        <v>33.435726299474602</v>
      </c>
      <c r="Q446">
        <v>-82.000986387414699</v>
      </c>
      <c r="U446" t="s">
        <v>3124</v>
      </c>
      <c r="V446" t="s">
        <v>3129</v>
      </c>
      <c r="W446" t="s">
        <v>2122</v>
      </c>
      <c r="X446" t="s">
        <v>3130</v>
      </c>
      <c r="Y446" t="s">
        <v>317</v>
      </c>
      <c r="Z446" t="s">
        <v>174</v>
      </c>
      <c r="AA446">
        <v>44443</v>
      </c>
      <c r="AC446" t="s">
        <v>3131</v>
      </c>
      <c r="AD446">
        <v>30</v>
      </c>
      <c r="AJ446" t="s">
        <v>3126</v>
      </c>
    </row>
    <row r="447" spans="1:36">
      <c r="A447">
        <v>5114</v>
      </c>
      <c r="B447" t="s">
        <v>176</v>
      </c>
      <c r="C447" t="s">
        <v>2445</v>
      </c>
      <c r="D447" t="s">
        <v>3124</v>
      </c>
      <c r="E447" t="s">
        <v>166</v>
      </c>
      <c r="F447" t="s">
        <v>3138</v>
      </c>
      <c r="G447" t="s">
        <v>2448</v>
      </c>
      <c r="H447" t="s">
        <v>2449</v>
      </c>
      <c r="I447" t="s">
        <v>3126</v>
      </c>
      <c r="J447" t="s">
        <v>3139</v>
      </c>
      <c r="K447" t="s">
        <v>3138</v>
      </c>
      <c r="L447" t="s">
        <v>825</v>
      </c>
      <c r="M447" t="s">
        <v>5</v>
      </c>
      <c r="N447">
        <v>46516</v>
      </c>
      <c r="O447" t="s">
        <v>3137</v>
      </c>
      <c r="P447">
        <v>41.6875897972796</v>
      </c>
      <c r="Q447">
        <v>-85.918635402507306</v>
      </c>
      <c r="U447" t="s">
        <v>3124</v>
      </c>
      <c r="V447" t="s">
        <v>3129</v>
      </c>
      <c r="W447" t="s">
        <v>2122</v>
      </c>
      <c r="X447" t="s">
        <v>3130</v>
      </c>
      <c r="Y447" t="s">
        <v>317</v>
      </c>
      <c r="Z447" t="s">
        <v>174</v>
      </c>
      <c r="AA447">
        <v>44443</v>
      </c>
      <c r="AC447" t="s">
        <v>3131</v>
      </c>
      <c r="AD447">
        <v>30</v>
      </c>
      <c r="AJ447" t="s">
        <v>3126</v>
      </c>
    </row>
    <row r="448" spans="1:36">
      <c r="A448">
        <v>5115</v>
      </c>
      <c r="B448" t="s">
        <v>163</v>
      </c>
      <c r="C448" t="s">
        <v>2445</v>
      </c>
      <c r="D448" t="s">
        <v>3140</v>
      </c>
      <c r="E448" t="s">
        <v>166</v>
      </c>
      <c r="F448" t="s">
        <v>3140</v>
      </c>
      <c r="G448" t="s">
        <v>2448</v>
      </c>
      <c r="H448" t="s">
        <v>2449</v>
      </c>
      <c r="I448" t="s">
        <v>3141</v>
      </c>
      <c r="J448" t="s">
        <v>3142</v>
      </c>
      <c r="K448" t="s">
        <v>1016</v>
      </c>
      <c r="L448" t="s">
        <v>756</v>
      </c>
      <c r="M448" t="s">
        <v>5</v>
      </c>
      <c r="N448" t="s">
        <v>3143</v>
      </c>
      <c r="O448" t="s">
        <v>3144</v>
      </c>
      <c r="P448">
        <v>42.344507147154701</v>
      </c>
      <c r="Q448">
        <v>-71.031102117183707</v>
      </c>
      <c r="R448">
        <v>18</v>
      </c>
      <c r="U448" t="s">
        <v>3140</v>
      </c>
      <c r="V448" t="s">
        <v>3141</v>
      </c>
      <c r="W448" t="s">
        <v>1016</v>
      </c>
      <c r="X448" t="s">
        <v>756</v>
      </c>
      <c r="Y448" t="s">
        <v>5</v>
      </c>
      <c r="Z448" t="s">
        <v>174</v>
      </c>
      <c r="AA448">
        <v>44774</v>
      </c>
      <c r="AB448" t="s">
        <v>3145</v>
      </c>
      <c r="AC448" t="s">
        <v>3146</v>
      </c>
      <c r="AD448">
        <v>30</v>
      </c>
      <c r="AE448" t="s">
        <v>3147</v>
      </c>
      <c r="AJ448" t="s">
        <v>3148</v>
      </c>
    </row>
    <row r="449" spans="1:36">
      <c r="A449">
        <v>5116</v>
      </c>
      <c r="B449" t="s">
        <v>201</v>
      </c>
      <c r="C449" t="s">
        <v>2445</v>
      </c>
      <c r="D449" t="s">
        <v>8684</v>
      </c>
      <c r="E449" t="s">
        <v>166</v>
      </c>
      <c r="F449" t="s">
        <v>8685</v>
      </c>
      <c r="G449" t="s">
        <v>2189</v>
      </c>
      <c r="H449" t="s">
        <v>8305</v>
      </c>
      <c r="I449" t="s">
        <v>8686</v>
      </c>
      <c r="J449" t="s">
        <v>8687</v>
      </c>
      <c r="K449" t="s">
        <v>1748</v>
      </c>
      <c r="L449" t="s">
        <v>444</v>
      </c>
      <c r="M449" t="s">
        <v>5</v>
      </c>
      <c r="N449">
        <v>49423</v>
      </c>
      <c r="P449">
        <v>42.753333862300401</v>
      </c>
      <c r="Q449">
        <v>-86.108918103903207</v>
      </c>
      <c r="U449" t="s">
        <v>8688</v>
      </c>
      <c r="V449" t="s">
        <v>8686</v>
      </c>
      <c r="W449" t="s">
        <v>885</v>
      </c>
      <c r="X449" t="s">
        <v>172</v>
      </c>
      <c r="Y449" t="s">
        <v>5</v>
      </c>
      <c r="Z449" t="s">
        <v>8245</v>
      </c>
      <c r="AA449">
        <v>45584</v>
      </c>
      <c r="AB449" t="s">
        <v>8690</v>
      </c>
      <c r="AC449" t="s">
        <v>8689</v>
      </c>
      <c r="AD449">
        <v>30</v>
      </c>
    </row>
    <row r="450" spans="1:36">
      <c r="A450">
        <v>5117</v>
      </c>
      <c r="B450" t="s">
        <v>163</v>
      </c>
      <c r="C450" t="s">
        <v>2445</v>
      </c>
      <c r="D450" t="s">
        <v>2114</v>
      </c>
      <c r="E450" t="s">
        <v>178</v>
      </c>
      <c r="F450" t="s">
        <v>3149</v>
      </c>
      <c r="G450" t="s">
        <v>2471</v>
      </c>
      <c r="H450" t="s">
        <v>2472</v>
      </c>
      <c r="I450" t="s">
        <v>2111</v>
      </c>
      <c r="J450" t="s">
        <v>3150</v>
      </c>
      <c r="K450" t="s">
        <v>1470</v>
      </c>
      <c r="L450" t="s">
        <v>444</v>
      </c>
      <c r="M450" t="s">
        <v>5</v>
      </c>
      <c r="N450">
        <v>48103</v>
      </c>
      <c r="O450" t="s">
        <v>2113</v>
      </c>
      <c r="P450">
        <v>42.288831620363503</v>
      </c>
      <c r="Q450">
        <v>-83.847144367015801</v>
      </c>
      <c r="R450">
        <v>118</v>
      </c>
      <c r="U450" t="s">
        <v>2114</v>
      </c>
      <c r="V450" t="s">
        <v>2111</v>
      </c>
      <c r="W450" t="s">
        <v>2115</v>
      </c>
      <c r="X450" t="s">
        <v>863</v>
      </c>
      <c r="Y450" t="s">
        <v>5</v>
      </c>
      <c r="Z450" t="s">
        <v>2455</v>
      </c>
      <c r="AA450">
        <v>44418</v>
      </c>
      <c r="AB450" t="s">
        <v>2116</v>
      </c>
      <c r="AC450" t="s">
        <v>2117</v>
      </c>
      <c r="AD450">
        <v>29</v>
      </c>
      <c r="AJ450" t="s">
        <v>2118</v>
      </c>
    </row>
    <row r="451" spans="1:36">
      <c r="A451">
        <v>5118</v>
      </c>
      <c r="B451" t="s">
        <v>176</v>
      </c>
      <c r="C451" t="s">
        <v>2445</v>
      </c>
      <c r="D451" t="s">
        <v>3151</v>
      </c>
      <c r="E451" t="s">
        <v>166</v>
      </c>
      <c r="F451" t="s">
        <v>3152</v>
      </c>
      <c r="G451" t="s">
        <v>2471</v>
      </c>
      <c r="H451" t="s">
        <v>2516</v>
      </c>
      <c r="I451" t="s">
        <v>3153</v>
      </c>
      <c r="J451" t="s">
        <v>3154</v>
      </c>
      <c r="K451" t="s">
        <v>3155</v>
      </c>
      <c r="L451" t="s">
        <v>1089</v>
      </c>
      <c r="M451" t="s">
        <v>5</v>
      </c>
      <c r="N451">
        <v>90058</v>
      </c>
      <c r="O451" t="s">
        <v>3156</v>
      </c>
      <c r="P451">
        <v>32.779160682033101</v>
      </c>
      <c r="Q451">
        <v>-111.50682859018499</v>
      </c>
      <c r="R451">
        <v>75</v>
      </c>
      <c r="U451" t="s">
        <v>3151</v>
      </c>
      <c r="V451" t="s">
        <v>3153</v>
      </c>
      <c r="W451" t="s">
        <v>3157</v>
      </c>
      <c r="X451" t="s">
        <v>1089</v>
      </c>
      <c r="Y451" t="s">
        <v>5</v>
      </c>
      <c r="Z451" t="s">
        <v>174</v>
      </c>
      <c r="AA451">
        <v>45096</v>
      </c>
      <c r="AB451" t="s">
        <v>3158</v>
      </c>
      <c r="AC451" t="s">
        <v>3159</v>
      </c>
      <c r="AD451">
        <v>29</v>
      </c>
      <c r="AE451" t="s">
        <v>3160</v>
      </c>
      <c r="AJ451" t="s">
        <v>3161</v>
      </c>
    </row>
    <row r="452" spans="1:36">
      <c r="A452">
        <v>5119</v>
      </c>
      <c r="B452" t="s">
        <v>176</v>
      </c>
      <c r="C452" t="s">
        <v>2445</v>
      </c>
      <c r="D452" t="s">
        <v>3151</v>
      </c>
      <c r="E452" t="s">
        <v>166</v>
      </c>
      <c r="F452" t="s">
        <v>3152</v>
      </c>
      <c r="G452" t="s">
        <v>2471</v>
      </c>
      <c r="H452" t="s">
        <v>2472</v>
      </c>
      <c r="I452" t="s">
        <v>3153</v>
      </c>
      <c r="J452" t="s">
        <v>3154</v>
      </c>
      <c r="K452" t="s">
        <v>3155</v>
      </c>
      <c r="L452" t="s">
        <v>1089</v>
      </c>
      <c r="M452" t="s">
        <v>5</v>
      </c>
      <c r="N452">
        <v>90058</v>
      </c>
      <c r="O452" t="s">
        <v>3156</v>
      </c>
      <c r="P452">
        <v>32.779160682033101</v>
      </c>
      <c r="Q452">
        <v>-111.50682859018499</v>
      </c>
      <c r="R452">
        <v>76</v>
      </c>
      <c r="U452" t="s">
        <v>3151</v>
      </c>
      <c r="V452" t="s">
        <v>3153</v>
      </c>
      <c r="W452" t="s">
        <v>3157</v>
      </c>
      <c r="X452" t="s">
        <v>1089</v>
      </c>
      <c r="Y452" t="s">
        <v>5</v>
      </c>
      <c r="Z452" t="s">
        <v>174</v>
      </c>
      <c r="AA452">
        <v>45096</v>
      </c>
      <c r="AB452" t="s">
        <v>3158</v>
      </c>
      <c r="AC452" t="s">
        <v>3159</v>
      </c>
      <c r="AD452">
        <v>29</v>
      </c>
      <c r="AE452" t="s">
        <v>3162</v>
      </c>
      <c r="AJ452" t="s">
        <v>3153</v>
      </c>
    </row>
    <row r="453" spans="1:36">
      <c r="A453">
        <v>5120</v>
      </c>
      <c r="B453" t="s">
        <v>176</v>
      </c>
      <c r="C453" t="s">
        <v>2445</v>
      </c>
      <c r="D453" t="s">
        <v>8212</v>
      </c>
      <c r="E453" t="s">
        <v>166</v>
      </c>
      <c r="F453" t="s">
        <v>8215</v>
      </c>
      <c r="G453" t="s">
        <v>4906</v>
      </c>
      <c r="H453" t="s">
        <v>8216</v>
      </c>
      <c r="I453" t="s">
        <v>7812</v>
      </c>
      <c r="J453" t="s">
        <v>8213</v>
      </c>
      <c r="K453" t="s">
        <v>2917</v>
      </c>
      <c r="L453" t="s">
        <v>172</v>
      </c>
      <c r="M453" t="s">
        <v>5</v>
      </c>
      <c r="N453">
        <v>91761</v>
      </c>
      <c r="P453">
        <v>34.040796828162797</v>
      </c>
      <c r="Q453">
        <v>-117.609898517768</v>
      </c>
      <c r="U453" t="s">
        <v>8212</v>
      </c>
      <c r="V453" t="s">
        <v>7812</v>
      </c>
      <c r="W453" t="s">
        <v>8218</v>
      </c>
      <c r="X453" t="s">
        <v>8217</v>
      </c>
      <c r="Y453" t="s">
        <v>1138</v>
      </c>
      <c r="Z453" t="s">
        <v>8214</v>
      </c>
      <c r="AB453" t="s">
        <v>7812</v>
      </c>
      <c r="AC453" t="s">
        <v>8403</v>
      </c>
      <c r="AD453">
        <v>23</v>
      </c>
      <c r="AJ453" t="s">
        <v>7812</v>
      </c>
    </row>
    <row r="454" spans="1:36">
      <c r="A454">
        <v>5121</v>
      </c>
      <c r="B454" t="s">
        <v>176</v>
      </c>
      <c r="C454" t="s">
        <v>2445</v>
      </c>
      <c r="D454" t="s">
        <v>3163</v>
      </c>
      <c r="E454" t="s">
        <v>178</v>
      </c>
      <c r="F454" t="s">
        <v>3163</v>
      </c>
      <c r="G454" t="s">
        <v>2448</v>
      </c>
      <c r="H454" t="s">
        <v>2483</v>
      </c>
      <c r="I454" t="s">
        <v>3164</v>
      </c>
      <c r="J454" t="s">
        <v>3165</v>
      </c>
      <c r="K454" t="s">
        <v>3166</v>
      </c>
      <c r="L454" t="s">
        <v>217</v>
      </c>
      <c r="M454" t="s">
        <v>6</v>
      </c>
      <c r="N454" t="s">
        <v>3167</v>
      </c>
      <c r="O454" t="s">
        <v>3168</v>
      </c>
      <c r="P454">
        <v>43.5066379659118</v>
      </c>
      <c r="Q454">
        <v>-80.537485327494807</v>
      </c>
      <c r="R454">
        <v>81</v>
      </c>
      <c r="U454" t="s">
        <v>3169</v>
      </c>
      <c r="V454" t="s">
        <v>3164</v>
      </c>
      <c r="W454" t="s">
        <v>1096</v>
      </c>
      <c r="X454" t="s">
        <v>172</v>
      </c>
      <c r="Y454" t="s">
        <v>5</v>
      </c>
      <c r="Z454" t="s">
        <v>2455</v>
      </c>
      <c r="AA454">
        <v>44418</v>
      </c>
      <c r="AB454" t="s">
        <v>3170</v>
      </c>
      <c r="AC454" t="s">
        <v>3171</v>
      </c>
      <c r="AD454">
        <v>9</v>
      </c>
      <c r="AE454" t="s">
        <v>3172</v>
      </c>
      <c r="AJ454" t="s">
        <v>3173</v>
      </c>
    </row>
    <row r="455" spans="1:36">
      <c r="A455">
        <v>5122</v>
      </c>
      <c r="B455" t="s">
        <v>201</v>
      </c>
      <c r="C455" t="s">
        <v>2445</v>
      </c>
      <c r="D455" t="s">
        <v>3174</v>
      </c>
      <c r="E455" t="s">
        <v>166</v>
      </c>
      <c r="F455" t="s">
        <v>3175</v>
      </c>
      <c r="G455" t="s">
        <v>2448</v>
      </c>
      <c r="H455" t="s">
        <v>2561</v>
      </c>
      <c r="I455" t="s">
        <v>3176</v>
      </c>
      <c r="J455" t="s">
        <v>3177</v>
      </c>
      <c r="K455" t="s">
        <v>3178</v>
      </c>
      <c r="L455" t="s">
        <v>870</v>
      </c>
      <c r="M455" t="s">
        <v>5</v>
      </c>
      <c r="P455">
        <v>33.3459</v>
      </c>
      <c r="Q455">
        <v>-84.109099999999998</v>
      </c>
      <c r="U455" t="s">
        <v>3174</v>
      </c>
      <c r="V455" t="s">
        <v>3176</v>
      </c>
      <c r="W455" t="s">
        <v>3179</v>
      </c>
      <c r="Y455" t="s">
        <v>1960</v>
      </c>
      <c r="Z455" t="s">
        <v>174</v>
      </c>
      <c r="AA455">
        <v>45305</v>
      </c>
      <c r="AB455" t="s">
        <v>3180</v>
      </c>
      <c r="AC455" t="s">
        <v>3181</v>
      </c>
      <c r="AD455">
        <v>30</v>
      </c>
      <c r="AE455" t="s">
        <v>3182</v>
      </c>
    </row>
    <row r="456" spans="1:36">
      <c r="A456">
        <v>5123</v>
      </c>
      <c r="B456" t="s">
        <v>176</v>
      </c>
      <c r="C456" t="s">
        <v>2445</v>
      </c>
      <c r="D456" t="s">
        <v>3183</v>
      </c>
      <c r="E456" t="s">
        <v>166</v>
      </c>
      <c r="F456" t="s">
        <v>3183</v>
      </c>
      <c r="G456" t="s">
        <v>2471</v>
      </c>
      <c r="H456" t="s">
        <v>2472</v>
      </c>
      <c r="I456" t="s">
        <v>3184</v>
      </c>
      <c r="J456" t="s">
        <v>3185</v>
      </c>
      <c r="K456" t="s">
        <v>2475</v>
      </c>
      <c r="L456" t="s">
        <v>172</v>
      </c>
      <c r="M456" t="s">
        <v>5</v>
      </c>
      <c r="N456">
        <v>94804</v>
      </c>
      <c r="O456" t="s">
        <v>3186</v>
      </c>
      <c r="P456">
        <v>37.909999999999997</v>
      </c>
      <c r="Q456">
        <v>-122.3</v>
      </c>
      <c r="R456">
        <v>400</v>
      </c>
      <c r="S456">
        <v>4</v>
      </c>
      <c r="T456" t="s">
        <v>1690</v>
      </c>
      <c r="U456" t="s">
        <v>3183</v>
      </c>
      <c r="V456" t="s">
        <v>3184</v>
      </c>
      <c r="W456" t="s">
        <v>2475</v>
      </c>
      <c r="X456" t="s">
        <v>172</v>
      </c>
      <c r="Y456" t="s">
        <v>5</v>
      </c>
      <c r="Z456" t="s">
        <v>662</v>
      </c>
      <c r="AA456">
        <v>44774</v>
      </c>
      <c r="AB456" t="s">
        <v>3187</v>
      </c>
      <c r="AC456" t="s">
        <v>3188</v>
      </c>
      <c r="AD456">
        <v>16</v>
      </c>
      <c r="AE456" t="s">
        <v>3189</v>
      </c>
      <c r="AJ456" t="s">
        <v>3190</v>
      </c>
    </row>
    <row r="457" spans="1:36">
      <c r="A457">
        <v>5124</v>
      </c>
      <c r="B457" t="s">
        <v>398</v>
      </c>
      <c r="C457" t="s">
        <v>2445</v>
      </c>
      <c r="D457" t="s">
        <v>2145</v>
      </c>
      <c r="E457" t="s">
        <v>166</v>
      </c>
      <c r="F457" t="s">
        <v>2146</v>
      </c>
      <c r="G457" t="s">
        <v>2471</v>
      </c>
      <c r="H457" t="s">
        <v>2472</v>
      </c>
      <c r="I457" t="s">
        <v>2147</v>
      </c>
      <c r="J457" t="s">
        <v>2148</v>
      </c>
      <c r="K457" t="s">
        <v>2149</v>
      </c>
      <c r="L457" t="s">
        <v>444</v>
      </c>
      <c r="M457" t="s">
        <v>5</v>
      </c>
      <c r="N457">
        <v>48111</v>
      </c>
      <c r="O457" t="s">
        <v>2150</v>
      </c>
      <c r="P457">
        <v>42.245867446516797</v>
      </c>
      <c r="Q457">
        <v>-83.546254357343301</v>
      </c>
      <c r="S457">
        <v>20</v>
      </c>
      <c r="T457" t="s">
        <v>848</v>
      </c>
      <c r="U457" t="s">
        <v>2145</v>
      </c>
      <c r="V457" t="s">
        <v>2147</v>
      </c>
      <c r="W457" t="s">
        <v>919</v>
      </c>
      <c r="X457" t="s">
        <v>444</v>
      </c>
      <c r="Y457" t="s">
        <v>5</v>
      </c>
      <c r="Z457" t="s">
        <v>174</v>
      </c>
      <c r="AA457">
        <v>45088</v>
      </c>
      <c r="AB457" t="s">
        <v>3191</v>
      </c>
      <c r="AC457" t="s">
        <v>3192</v>
      </c>
      <c r="AD457">
        <v>12</v>
      </c>
      <c r="AE457" t="s">
        <v>2153</v>
      </c>
      <c r="AJ457" t="s">
        <v>2154</v>
      </c>
    </row>
    <row r="458" spans="1:36">
      <c r="A458">
        <v>5125</v>
      </c>
      <c r="B458" t="s">
        <v>176</v>
      </c>
      <c r="C458" t="s">
        <v>2445</v>
      </c>
      <c r="D458" t="s">
        <v>3193</v>
      </c>
      <c r="E458" t="s">
        <v>178</v>
      </c>
      <c r="F458" t="s">
        <v>3193</v>
      </c>
      <c r="G458" t="s">
        <v>2471</v>
      </c>
      <c r="H458" t="s">
        <v>2548</v>
      </c>
      <c r="I458" t="s">
        <v>3194</v>
      </c>
      <c r="J458" t="s">
        <v>3195</v>
      </c>
      <c r="K458" t="s">
        <v>3196</v>
      </c>
      <c r="L458" t="s">
        <v>172</v>
      </c>
      <c r="M458" t="s">
        <v>5</v>
      </c>
      <c r="N458">
        <v>92592</v>
      </c>
      <c r="O458" t="s">
        <v>3197</v>
      </c>
      <c r="P458">
        <v>33.475909564958002</v>
      </c>
      <c r="Q458">
        <v>-117.09783027392101</v>
      </c>
      <c r="R458">
        <v>50</v>
      </c>
      <c r="U458" t="s">
        <v>3193</v>
      </c>
      <c r="V458" t="s">
        <v>3194</v>
      </c>
      <c r="W458" t="s">
        <v>3196</v>
      </c>
      <c r="X458" t="s">
        <v>172</v>
      </c>
      <c r="Y458" t="s">
        <v>5</v>
      </c>
      <c r="Z458" t="s">
        <v>174</v>
      </c>
      <c r="AA458">
        <v>44766</v>
      </c>
      <c r="AB458" t="s">
        <v>3198</v>
      </c>
      <c r="AC458" t="s">
        <v>3199</v>
      </c>
      <c r="AD458">
        <v>18</v>
      </c>
      <c r="AE458" t="s">
        <v>3200</v>
      </c>
      <c r="AJ458" t="s">
        <v>3194</v>
      </c>
    </row>
    <row r="459" spans="1:36">
      <c r="A459">
        <v>5126</v>
      </c>
      <c r="B459" t="s">
        <v>176</v>
      </c>
      <c r="C459" t="s">
        <v>2445</v>
      </c>
      <c r="D459" t="s">
        <v>3201</v>
      </c>
      <c r="E459" t="s">
        <v>178</v>
      </c>
      <c r="F459" t="s">
        <v>3202</v>
      </c>
      <c r="G459" t="s">
        <v>2448</v>
      </c>
      <c r="H459" t="s">
        <v>2449</v>
      </c>
      <c r="I459" t="s">
        <v>3203</v>
      </c>
      <c r="J459" t="s">
        <v>3204</v>
      </c>
      <c r="K459" t="s">
        <v>1854</v>
      </c>
      <c r="L459" t="s">
        <v>825</v>
      </c>
      <c r="M459" t="s">
        <v>5</v>
      </c>
      <c r="N459">
        <v>46220</v>
      </c>
      <c r="O459" t="s">
        <v>3205</v>
      </c>
      <c r="P459">
        <v>39.875533924177901</v>
      </c>
      <c r="Q459">
        <v>-86.084385115838003</v>
      </c>
      <c r="R459">
        <v>55</v>
      </c>
      <c r="U459" t="s">
        <v>3206</v>
      </c>
      <c r="V459" t="s">
        <v>3203</v>
      </c>
      <c r="W459" t="s">
        <v>3207</v>
      </c>
      <c r="X459" t="s">
        <v>190</v>
      </c>
      <c r="Y459" t="s">
        <v>5</v>
      </c>
      <c r="Z459" t="s">
        <v>2455</v>
      </c>
      <c r="AA459">
        <v>44418</v>
      </c>
      <c r="AB459" t="s">
        <v>319</v>
      </c>
      <c r="AC459" t="s">
        <v>3208</v>
      </c>
      <c r="AD459">
        <v>15</v>
      </c>
      <c r="AE459" t="s">
        <v>3209</v>
      </c>
      <c r="AJ459" t="s">
        <v>3203</v>
      </c>
    </row>
    <row r="460" spans="1:36">
      <c r="A460">
        <v>5127</v>
      </c>
      <c r="B460" t="s">
        <v>176</v>
      </c>
      <c r="C460" t="s">
        <v>2445</v>
      </c>
      <c r="D460" t="s">
        <v>3210</v>
      </c>
      <c r="E460" t="s">
        <v>166</v>
      </c>
      <c r="F460" t="s">
        <v>3210</v>
      </c>
      <c r="G460" t="s">
        <v>2471</v>
      </c>
      <c r="H460" t="s">
        <v>2472</v>
      </c>
      <c r="I460" t="s">
        <v>3211</v>
      </c>
      <c r="J460" t="s">
        <v>3212</v>
      </c>
      <c r="K460" t="s">
        <v>3213</v>
      </c>
      <c r="L460" t="s">
        <v>172</v>
      </c>
      <c r="M460" t="s">
        <v>5</v>
      </c>
      <c r="N460">
        <v>94710</v>
      </c>
      <c r="O460" t="s">
        <v>3214</v>
      </c>
      <c r="P460">
        <v>37.869999999999997</v>
      </c>
      <c r="Q460">
        <v>-122.27</v>
      </c>
      <c r="R460">
        <v>50</v>
      </c>
      <c r="S460">
        <v>2000</v>
      </c>
      <c r="T460" t="s">
        <v>3215</v>
      </c>
      <c r="U460" t="s">
        <v>3210</v>
      </c>
      <c r="V460" t="s">
        <v>3211</v>
      </c>
      <c r="W460" t="s">
        <v>3213</v>
      </c>
      <c r="X460" t="s">
        <v>172</v>
      </c>
      <c r="Y460" t="s">
        <v>5</v>
      </c>
      <c r="Z460" t="s">
        <v>662</v>
      </c>
      <c r="AA460">
        <v>44774</v>
      </c>
      <c r="AB460" t="s">
        <v>3216</v>
      </c>
      <c r="AC460" t="s">
        <v>3217</v>
      </c>
      <c r="AD460">
        <v>30</v>
      </c>
      <c r="AE460" t="s">
        <v>1678</v>
      </c>
      <c r="AJ460" t="s">
        <v>3218</v>
      </c>
    </row>
    <row r="461" spans="1:36">
      <c r="A461">
        <v>5128</v>
      </c>
      <c r="B461" t="s">
        <v>398</v>
      </c>
      <c r="C461" t="s">
        <v>2445</v>
      </c>
      <c r="D461" t="s">
        <v>2167</v>
      </c>
      <c r="E461" t="s">
        <v>178</v>
      </c>
      <c r="F461" t="s">
        <v>2168</v>
      </c>
      <c r="G461" t="s">
        <v>2471</v>
      </c>
      <c r="H461" t="s">
        <v>2548</v>
      </c>
      <c r="I461" t="s">
        <v>2169</v>
      </c>
      <c r="K461" t="s">
        <v>2170</v>
      </c>
      <c r="L461" t="s">
        <v>805</v>
      </c>
      <c r="M461" t="s">
        <v>5</v>
      </c>
      <c r="N461">
        <v>29488</v>
      </c>
      <c r="P461">
        <v>32.905006720180602</v>
      </c>
      <c r="Q461">
        <v>-80.668964685056295</v>
      </c>
      <c r="R461">
        <v>575</v>
      </c>
      <c r="S461">
        <v>3</v>
      </c>
      <c r="T461" t="s">
        <v>848</v>
      </c>
      <c r="U461" t="s">
        <v>2171</v>
      </c>
      <c r="V461" t="s">
        <v>2172</v>
      </c>
      <c r="W461" t="s">
        <v>2173</v>
      </c>
      <c r="Y461" t="s">
        <v>2174</v>
      </c>
      <c r="Z461" t="s">
        <v>174</v>
      </c>
      <c r="AA461">
        <v>45096</v>
      </c>
      <c r="AB461" t="s">
        <v>2175</v>
      </c>
      <c r="AC461" t="s">
        <v>8408</v>
      </c>
      <c r="AD461">
        <v>20</v>
      </c>
      <c r="AE461" t="s">
        <v>2177</v>
      </c>
      <c r="AJ461" t="s">
        <v>2169</v>
      </c>
    </row>
    <row r="462" spans="1:36">
      <c r="A462">
        <v>5129</v>
      </c>
      <c r="B462" t="s">
        <v>176</v>
      </c>
      <c r="C462" t="s">
        <v>2445</v>
      </c>
      <c r="D462" t="s">
        <v>3219</v>
      </c>
      <c r="E462" t="s">
        <v>166</v>
      </c>
      <c r="F462" t="s">
        <v>3219</v>
      </c>
      <c r="G462" t="s">
        <v>2471</v>
      </c>
      <c r="H462" t="s">
        <v>2472</v>
      </c>
      <c r="I462" t="s">
        <v>3220</v>
      </c>
      <c r="J462" t="s">
        <v>3221</v>
      </c>
      <c r="K462" t="s">
        <v>3222</v>
      </c>
      <c r="L462" t="s">
        <v>190</v>
      </c>
      <c r="M462" t="s">
        <v>5</v>
      </c>
      <c r="N462">
        <v>27041</v>
      </c>
      <c r="O462" t="s">
        <v>3223</v>
      </c>
      <c r="P462">
        <v>36.395202493988002</v>
      </c>
      <c r="Q462">
        <v>-80.469783360407504</v>
      </c>
      <c r="R462">
        <v>30</v>
      </c>
      <c r="U462" t="s">
        <v>3224</v>
      </c>
      <c r="V462" t="s">
        <v>3220</v>
      </c>
      <c r="W462" t="s">
        <v>3222</v>
      </c>
      <c r="X462" t="s">
        <v>190</v>
      </c>
      <c r="Y462" t="s">
        <v>5</v>
      </c>
      <c r="Z462" t="s">
        <v>174</v>
      </c>
      <c r="AA462">
        <v>44766</v>
      </c>
      <c r="AB462" t="s">
        <v>3225</v>
      </c>
      <c r="AC462" t="s">
        <v>3226</v>
      </c>
      <c r="AD462">
        <v>27</v>
      </c>
      <c r="AE462" t="s">
        <v>3227</v>
      </c>
      <c r="AJ462" t="s">
        <v>3228</v>
      </c>
    </row>
    <row r="463" spans="1:36">
      <c r="A463">
        <v>5131</v>
      </c>
      <c r="B463" t="s">
        <v>176</v>
      </c>
      <c r="C463" t="s">
        <v>2445</v>
      </c>
      <c r="D463" t="s">
        <v>2178</v>
      </c>
      <c r="E463" t="s">
        <v>166</v>
      </c>
      <c r="F463" t="s">
        <v>3236</v>
      </c>
      <c r="G463" t="s">
        <v>2471</v>
      </c>
      <c r="H463" t="s">
        <v>2472</v>
      </c>
      <c r="I463" t="s">
        <v>2180</v>
      </c>
      <c r="J463" t="s">
        <v>3237</v>
      </c>
      <c r="K463" t="s">
        <v>3238</v>
      </c>
      <c r="L463" t="s">
        <v>172</v>
      </c>
      <c r="M463" t="s">
        <v>5</v>
      </c>
      <c r="N463">
        <v>91789</v>
      </c>
      <c r="O463" t="s">
        <v>3232</v>
      </c>
      <c r="P463">
        <v>34.0151918411471</v>
      </c>
      <c r="Q463">
        <v>-117.847515731578</v>
      </c>
      <c r="R463">
        <v>350</v>
      </c>
      <c r="U463" t="s">
        <v>2178</v>
      </c>
      <c r="V463" t="s">
        <v>2180</v>
      </c>
      <c r="W463" t="s">
        <v>2183</v>
      </c>
      <c r="X463" t="s">
        <v>172</v>
      </c>
      <c r="Y463" t="s">
        <v>5</v>
      </c>
      <c r="Z463" t="s">
        <v>2455</v>
      </c>
      <c r="AA463">
        <v>44418</v>
      </c>
      <c r="AB463" t="s">
        <v>3233</v>
      </c>
      <c r="AC463" t="s">
        <v>3239</v>
      </c>
      <c r="AD463">
        <v>26</v>
      </c>
      <c r="AE463" t="s">
        <v>3240</v>
      </c>
      <c r="AJ463" t="s">
        <v>2186</v>
      </c>
    </row>
    <row r="464" spans="1:36">
      <c r="A464">
        <v>5130</v>
      </c>
      <c r="B464" t="s">
        <v>176</v>
      </c>
      <c r="C464" t="s">
        <v>2445</v>
      </c>
      <c r="D464" t="s">
        <v>2178</v>
      </c>
      <c r="E464" t="s">
        <v>166</v>
      </c>
      <c r="F464" t="s">
        <v>3229</v>
      </c>
      <c r="G464" t="s">
        <v>2471</v>
      </c>
      <c r="H464" t="s">
        <v>2472</v>
      </c>
      <c r="I464" t="s">
        <v>2180</v>
      </c>
      <c r="J464" t="s">
        <v>3230</v>
      </c>
      <c r="K464" t="s">
        <v>3231</v>
      </c>
      <c r="L464" t="s">
        <v>805</v>
      </c>
      <c r="M464" t="s">
        <v>5</v>
      </c>
      <c r="N464">
        <v>29607</v>
      </c>
      <c r="O464" t="s">
        <v>3232</v>
      </c>
      <c r="P464">
        <v>34.803860458121399</v>
      </c>
      <c r="Q464">
        <v>-82.348022104339094</v>
      </c>
      <c r="R464">
        <v>350</v>
      </c>
      <c r="U464" t="s">
        <v>2178</v>
      </c>
      <c r="V464" t="s">
        <v>2180</v>
      </c>
      <c r="W464" t="s">
        <v>2183</v>
      </c>
      <c r="X464" t="s">
        <v>172</v>
      </c>
      <c r="Y464" t="s">
        <v>5</v>
      </c>
      <c r="Z464" t="s">
        <v>174</v>
      </c>
      <c r="AA464">
        <v>45096</v>
      </c>
      <c r="AB464" t="s">
        <v>3233</v>
      </c>
      <c r="AC464" t="s">
        <v>3234</v>
      </c>
      <c r="AD464">
        <v>29</v>
      </c>
      <c r="AE464" t="s">
        <v>3235</v>
      </c>
      <c r="AJ464" t="s">
        <v>2186</v>
      </c>
    </row>
    <row r="465" spans="1:36">
      <c r="A465">
        <v>5132</v>
      </c>
      <c r="B465" t="s">
        <v>176</v>
      </c>
      <c r="C465" t="s">
        <v>2445</v>
      </c>
      <c r="D465" t="s">
        <v>3241</v>
      </c>
      <c r="E465" t="s">
        <v>178</v>
      </c>
      <c r="F465" t="s">
        <v>3242</v>
      </c>
      <c r="G465" t="s">
        <v>2471</v>
      </c>
      <c r="H465" t="s">
        <v>2516</v>
      </c>
      <c r="I465" t="s">
        <v>3243</v>
      </c>
      <c r="J465" t="s">
        <v>3244</v>
      </c>
      <c r="K465" t="s">
        <v>3245</v>
      </c>
      <c r="L465" t="s">
        <v>369</v>
      </c>
      <c r="M465" t="s">
        <v>5</v>
      </c>
      <c r="N465">
        <v>99216</v>
      </c>
      <c r="O465" t="s">
        <v>3246</v>
      </c>
      <c r="P465">
        <v>47.685159265169403</v>
      </c>
      <c r="Q465">
        <v>-117.18740066790301</v>
      </c>
      <c r="R465">
        <v>37</v>
      </c>
      <c r="U465" t="s">
        <v>2541</v>
      </c>
      <c r="V465" t="s">
        <v>1593</v>
      </c>
      <c r="W465" t="s">
        <v>1594</v>
      </c>
      <c r="X465" t="s">
        <v>1365</v>
      </c>
      <c r="Y465" t="s">
        <v>5</v>
      </c>
      <c r="Z465" t="s">
        <v>174</v>
      </c>
      <c r="AA465">
        <v>44429</v>
      </c>
      <c r="AB465" t="s">
        <v>3247</v>
      </c>
      <c r="AC465" t="s">
        <v>3248</v>
      </c>
      <c r="AD465">
        <v>28</v>
      </c>
      <c r="AJ465" t="s">
        <v>3249</v>
      </c>
    </row>
    <row r="466" spans="1:36">
      <c r="A466">
        <v>5133</v>
      </c>
      <c r="B466" t="s">
        <v>176</v>
      </c>
      <c r="C466" t="s">
        <v>2445</v>
      </c>
      <c r="D466" t="s">
        <v>3241</v>
      </c>
      <c r="E466" t="s">
        <v>178</v>
      </c>
      <c r="F466" t="s">
        <v>3242</v>
      </c>
      <c r="G466" t="s">
        <v>2471</v>
      </c>
      <c r="H466" t="s">
        <v>2472</v>
      </c>
      <c r="I466" t="s">
        <v>3243</v>
      </c>
      <c r="J466" t="s">
        <v>3244</v>
      </c>
      <c r="K466" t="s">
        <v>3245</v>
      </c>
      <c r="L466" t="s">
        <v>369</v>
      </c>
      <c r="M466" t="s">
        <v>5</v>
      </c>
      <c r="N466">
        <v>99216</v>
      </c>
      <c r="O466" t="s">
        <v>3246</v>
      </c>
      <c r="P466">
        <v>47.685159265169403</v>
      </c>
      <c r="Q466">
        <v>-117.18740066790301</v>
      </c>
      <c r="R466">
        <v>38</v>
      </c>
      <c r="U466" t="s">
        <v>2541</v>
      </c>
      <c r="V466" t="s">
        <v>1593</v>
      </c>
      <c r="W466" t="s">
        <v>1594</v>
      </c>
      <c r="X466" t="s">
        <v>1365</v>
      </c>
      <c r="Y466" t="s">
        <v>5</v>
      </c>
      <c r="Z466" t="s">
        <v>174</v>
      </c>
      <c r="AA466">
        <v>44429</v>
      </c>
      <c r="AB466" t="s">
        <v>3247</v>
      </c>
      <c r="AC466" t="s">
        <v>3248</v>
      </c>
      <c r="AD466">
        <v>28</v>
      </c>
      <c r="AJ466" t="s">
        <v>3249</v>
      </c>
    </row>
    <row r="467" spans="1:36">
      <c r="A467">
        <v>5134</v>
      </c>
      <c r="B467" t="s">
        <v>163</v>
      </c>
      <c r="C467" t="s">
        <v>2445</v>
      </c>
      <c r="D467" t="s">
        <v>3250</v>
      </c>
      <c r="E467" t="s">
        <v>166</v>
      </c>
      <c r="F467" t="s">
        <v>3251</v>
      </c>
      <c r="G467" t="s">
        <v>2471</v>
      </c>
      <c r="H467" t="s">
        <v>2472</v>
      </c>
      <c r="I467" t="s">
        <v>3252</v>
      </c>
      <c r="J467" t="s">
        <v>3253</v>
      </c>
      <c r="K467" t="s">
        <v>3254</v>
      </c>
      <c r="L467" t="s">
        <v>3255</v>
      </c>
      <c r="M467" t="s">
        <v>5</v>
      </c>
      <c r="N467" t="s">
        <v>3256</v>
      </c>
      <c r="O467" t="s">
        <v>3257</v>
      </c>
      <c r="P467">
        <v>42.7950916887674</v>
      </c>
      <c r="Q467">
        <v>-71.544073147872993</v>
      </c>
      <c r="R467">
        <v>60</v>
      </c>
      <c r="S467" t="s">
        <v>3258</v>
      </c>
      <c r="U467" t="s">
        <v>3250</v>
      </c>
      <c r="V467" t="s">
        <v>3252</v>
      </c>
      <c r="W467" t="s">
        <v>3259</v>
      </c>
      <c r="X467" t="s">
        <v>756</v>
      </c>
      <c r="Y467" t="s">
        <v>5</v>
      </c>
      <c r="Z467" t="s">
        <v>776</v>
      </c>
      <c r="AA467">
        <v>45335</v>
      </c>
      <c r="AC467" t="s">
        <v>3260</v>
      </c>
      <c r="AD467">
        <v>29</v>
      </c>
      <c r="AF467" t="s">
        <v>3261</v>
      </c>
      <c r="AG467" t="s">
        <v>3262</v>
      </c>
      <c r="AH467" t="s">
        <v>3263</v>
      </c>
      <c r="AJ467" t="s">
        <v>3264</v>
      </c>
    </row>
    <row r="468" spans="1:36">
      <c r="A468">
        <v>5135</v>
      </c>
      <c r="B468" t="s">
        <v>201</v>
      </c>
      <c r="C468" t="s">
        <v>2445</v>
      </c>
      <c r="D468" t="s">
        <v>3265</v>
      </c>
      <c r="E468" t="s">
        <v>166</v>
      </c>
      <c r="F468" t="s">
        <v>3265</v>
      </c>
      <c r="G468" t="s">
        <v>2471</v>
      </c>
      <c r="H468" t="s">
        <v>2472</v>
      </c>
      <c r="I468" t="s">
        <v>3266</v>
      </c>
      <c r="J468" t="s">
        <v>3267</v>
      </c>
      <c r="K468" t="s">
        <v>3268</v>
      </c>
      <c r="L468" t="s">
        <v>870</v>
      </c>
      <c r="M468" t="s">
        <v>5</v>
      </c>
      <c r="N468">
        <v>30308</v>
      </c>
      <c r="O468" t="s">
        <v>3269</v>
      </c>
      <c r="P468">
        <v>33.75</v>
      </c>
      <c r="Q468">
        <v>-84.38</v>
      </c>
      <c r="S468">
        <v>50</v>
      </c>
      <c r="T468" t="s">
        <v>1690</v>
      </c>
      <c r="U468" t="s">
        <v>3265</v>
      </c>
      <c r="V468" t="s">
        <v>3266</v>
      </c>
      <c r="W468" t="s">
        <v>3270</v>
      </c>
      <c r="X468" t="s">
        <v>172</v>
      </c>
      <c r="Y468" t="s">
        <v>5</v>
      </c>
      <c r="Z468" t="s">
        <v>662</v>
      </c>
      <c r="AA468">
        <v>44777</v>
      </c>
      <c r="AB468" t="s">
        <v>1678</v>
      </c>
      <c r="AC468" t="s">
        <v>3271</v>
      </c>
      <c r="AD468">
        <v>30</v>
      </c>
      <c r="AE468" t="s">
        <v>1678</v>
      </c>
      <c r="AJ468" t="s">
        <v>3272</v>
      </c>
    </row>
    <row r="469" spans="1:36">
      <c r="A469">
        <v>5136</v>
      </c>
      <c r="B469" t="s">
        <v>176</v>
      </c>
      <c r="C469" t="s">
        <v>2445</v>
      </c>
      <c r="D469" t="s">
        <v>3273</v>
      </c>
      <c r="E469" t="s">
        <v>166</v>
      </c>
      <c r="F469" t="s">
        <v>470</v>
      </c>
      <c r="G469" t="s">
        <v>2471</v>
      </c>
      <c r="H469" t="s">
        <v>2548</v>
      </c>
      <c r="I469" t="s">
        <v>3274</v>
      </c>
      <c r="J469" t="s">
        <v>3275</v>
      </c>
      <c r="K469" t="s">
        <v>470</v>
      </c>
      <c r="L469" t="s">
        <v>1485</v>
      </c>
      <c r="M469" t="s">
        <v>5</v>
      </c>
      <c r="N469">
        <v>32221</v>
      </c>
      <c r="O469" t="s">
        <v>2214</v>
      </c>
      <c r="P469">
        <v>30.2733333996383</v>
      </c>
      <c r="Q469">
        <v>-81.890526345223606</v>
      </c>
      <c r="R469">
        <v>90</v>
      </c>
      <c r="S469">
        <v>370</v>
      </c>
      <c r="T469" t="s">
        <v>3276</v>
      </c>
      <c r="U469" t="s">
        <v>2215</v>
      </c>
      <c r="V469" t="s">
        <v>3274</v>
      </c>
      <c r="W469" t="s">
        <v>2216</v>
      </c>
      <c r="X469" t="s">
        <v>2217</v>
      </c>
      <c r="Y469" t="s">
        <v>2218</v>
      </c>
      <c r="Z469" t="s">
        <v>174</v>
      </c>
      <c r="AA469">
        <v>44434</v>
      </c>
      <c r="AB469" t="s">
        <v>3277</v>
      </c>
      <c r="AC469" t="s">
        <v>3278</v>
      </c>
      <c r="AD469">
        <v>27</v>
      </c>
      <c r="AE469" t="s">
        <v>3279</v>
      </c>
      <c r="AJ469" t="s">
        <v>2221</v>
      </c>
    </row>
    <row r="470" spans="1:36">
      <c r="A470">
        <v>5137</v>
      </c>
      <c r="B470" t="s">
        <v>176</v>
      </c>
      <c r="C470" t="s">
        <v>2445</v>
      </c>
      <c r="D470" t="s">
        <v>3273</v>
      </c>
      <c r="E470" t="s">
        <v>166</v>
      </c>
      <c r="F470" t="s">
        <v>3280</v>
      </c>
      <c r="G470" t="s">
        <v>2471</v>
      </c>
      <c r="H470" t="s">
        <v>2516</v>
      </c>
      <c r="I470" t="s">
        <v>3274</v>
      </c>
      <c r="J470" t="s">
        <v>3281</v>
      </c>
      <c r="K470" t="s">
        <v>3282</v>
      </c>
      <c r="L470" t="s">
        <v>870</v>
      </c>
      <c r="M470" t="s">
        <v>5</v>
      </c>
      <c r="N470">
        <v>31601</v>
      </c>
      <c r="O470" t="s">
        <v>3283</v>
      </c>
      <c r="P470">
        <v>30.801726682857598</v>
      </c>
      <c r="Q470">
        <v>-83.286845987541497</v>
      </c>
      <c r="U470" t="s">
        <v>2215</v>
      </c>
      <c r="V470" t="s">
        <v>3274</v>
      </c>
      <c r="W470" t="s">
        <v>2216</v>
      </c>
      <c r="X470" t="s">
        <v>2217</v>
      </c>
      <c r="Y470" t="s">
        <v>2218</v>
      </c>
      <c r="Z470" t="s">
        <v>174</v>
      </c>
      <c r="AA470">
        <v>44434</v>
      </c>
      <c r="AB470" t="s">
        <v>3284</v>
      </c>
      <c r="AC470" t="s">
        <v>3278</v>
      </c>
      <c r="AD470">
        <v>27</v>
      </c>
      <c r="AE470" t="s">
        <v>3285</v>
      </c>
      <c r="AJ470" t="s">
        <v>2221</v>
      </c>
    </row>
    <row r="471" spans="1:36">
      <c r="A471">
        <v>5138</v>
      </c>
      <c r="B471" t="s">
        <v>176</v>
      </c>
      <c r="C471" t="s">
        <v>2445</v>
      </c>
      <c r="D471" t="s">
        <v>3273</v>
      </c>
      <c r="E471" t="s">
        <v>166</v>
      </c>
      <c r="F471" t="s">
        <v>3286</v>
      </c>
      <c r="G471" t="s">
        <v>2471</v>
      </c>
      <c r="H471" t="s">
        <v>2472</v>
      </c>
      <c r="I471" t="s">
        <v>3274</v>
      </c>
      <c r="J471" t="s">
        <v>3287</v>
      </c>
      <c r="K471" t="s">
        <v>3286</v>
      </c>
      <c r="L471" t="s">
        <v>190</v>
      </c>
      <c r="M471" t="s">
        <v>5</v>
      </c>
      <c r="N471">
        <v>28690</v>
      </c>
      <c r="O471" t="s">
        <v>3288</v>
      </c>
      <c r="P471">
        <v>35.765113658536798</v>
      </c>
      <c r="Q471">
        <v>-81.555430645085195</v>
      </c>
      <c r="U471" t="s">
        <v>2215</v>
      </c>
      <c r="V471" t="s">
        <v>3274</v>
      </c>
      <c r="W471" t="s">
        <v>2216</v>
      </c>
      <c r="X471" t="s">
        <v>2217</v>
      </c>
      <c r="Y471" t="s">
        <v>2218</v>
      </c>
      <c r="Z471" t="s">
        <v>174</v>
      </c>
      <c r="AA471">
        <v>44434</v>
      </c>
      <c r="AB471" t="s">
        <v>3289</v>
      </c>
      <c r="AC471" t="s">
        <v>3278</v>
      </c>
      <c r="AD471">
        <v>27</v>
      </c>
      <c r="AJ471" t="s">
        <v>2221</v>
      </c>
    </row>
    <row r="472" spans="1:36">
      <c r="A472">
        <v>5139</v>
      </c>
      <c r="B472" t="s">
        <v>176</v>
      </c>
      <c r="C472" t="s">
        <v>2445</v>
      </c>
      <c r="D472" t="s">
        <v>3290</v>
      </c>
      <c r="E472" t="s">
        <v>166</v>
      </c>
      <c r="F472" t="s">
        <v>3291</v>
      </c>
      <c r="G472" t="s">
        <v>2448</v>
      </c>
      <c r="H472" t="s">
        <v>2449</v>
      </c>
      <c r="I472" t="s">
        <v>3292</v>
      </c>
      <c r="J472" t="s">
        <v>3293</v>
      </c>
      <c r="K472" t="s">
        <v>3294</v>
      </c>
      <c r="L472" t="s">
        <v>829</v>
      </c>
      <c r="M472" t="s">
        <v>5</v>
      </c>
      <c r="N472" t="s">
        <v>3295</v>
      </c>
      <c r="O472" t="s">
        <v>3296</v>
      </c>
      <c r="P472">
        <v>43.079421628672698</v>
      </c>
      <c r="Q472">
        <v>-79.040273986505397</v>
      </c>
      <c r="S472">
        <v>20000</v>
      </c>
      <c r="T472" t="s">
        <v>3297</v>
      </c>
      <c r="U472" t="s">
        <v>3298</v>
      </c>
      <c r="W472" t="s">
        <v>3299</v>
      </c>
      <c r="X472" t="s">
        <v>1365</v>
      </c>
      <c r="Y472" t="s">
        <v>5</v>
      </c>
      <c r="Z472" t="s">
        <v>318</v>
      </c>
      <c r="AA472">
        <v>45464</v>
      </c>
      <c r="AB472" t="s">
        <v>319</v>
      </c>
      <c r="AC472" t="s">
        <v>8404</v>
      </c>
      <c r="AD472">
        <v>23</v>
      </c>
      <c r="AF472" t="s">
        <v>3300</v>
      </c>
      <c r="AG472" t="s">
        <v>3301</v>
      </c>
      <c r="AH472" t="s">
        <v>3302</v>
      </c>
    </row>
    <row r="473" spans="1:36">
      <c r="A473">
        <v>5140</v>
      </c>
      <c r="B473" t="s">
        <v>176</v>
      </c>
      <c r="C473" t="s">
        <v>2445</v>
      </c>
      <c r="D473" t="s">
        <v>2223</v>
      </c>
      <c r="E473" t="s">
        <v>166</v>
      </c>
      <c r="F473" t="s">
        <v>2224</v>
      </c>
      <c r="G473" t="s">
        <v>2471</v>
      </c>
      <c r="H473" t="s">
        <v>2516</v>
      </c>
      <c r="I473" t="s">
        <v>3303</v>
      </c>
      <c r="J473" t="s">
        <v>2226</v>
      </c>
      <c r="K473" t="s">
        <v>2224</v>
      </c>
      <c r="L473" t="s">
        <v>444</v>
      </c>
      <c r="M473" t="s">
        <v>5</v>
      </c>
      <c r="N473">
        <v>48326</v>
      </c>
      <c r="O473" t="s">
        <v>2227</v>
      </c>
      <c r="P473">
        <v>42.7004122349081</v>
      </c>
      <c r="Q473">
        <v>-83.270784057654296</v>
      </c>
      <c r="R473">
        <v>14</v>
      </c>
      <c r="U473" t="s">
        <v>3304</v>
      </c>
      <c r="V473" t="s">
        <v>3303</v>
      </c>
      <c r="W473" t="s">
        <v>2192</v>
      </c>
      <c r="X473" t="s">
        <v>172</v>
      </c>
      <c r="Y473" t="s">
        <v>5</v>
      </c>
      <c r="Z473" t="s">
        <v>174</v>
      </c>
      <c r="AA473">
        <v>44766</v>
      </c>
      <c r="AB473" t="s">
        <v>3305</v>
      </c>
      <c r="AC473" t="s">
        <v>2233</v>
      </c>
      <c r="AD473">
        <v>27</v>
      </c>
      <c r="AE473" t="s">
        <v>3306</v>
      </c>
      <c r="AJ473" t="s">
        <v>3307</v>
      </c>
    </row>
    <row r="474" spans="1:36">
      <c r="A474">
        <v>5141</v>
      </c>
      <c r="B474" t="s">
        <v>176</v>
      </c>
      <c r="C474" t="s">
        <v>2445</v>
      </c>
      <c r="D474" t="s">
        <v>2223</v>
      </c>
      <c r="E474" t="s">
        <v>166</v>
      </c>
      <c r="F474" t="s">
        <v>2224</v>
      </c>
      <c r="G474" t="s">
        <v>2471</v>
      </c>
      <c r="H474" t="s">
        <v>2472</v>
      </c>
      <c r="I474" t="s">
        <v>3303</v>
      </c>
      <c r="J474" t="s">
        <v>2226</v>
      </c>
      <c r="K474" t="s">
        <v>2224</v>
      </c>
      <c r="L474" t="s">
        <v>444</v>
      </c>
      <c r="M474" t="s">
        <v>5</v>
      </c>
      <c r="N474">
        <v>48326</v>
      </c>
      <c r="O474" t="s">
        <v>2227</v>
      </c>
      <c r="P474">
        <v>42.7004122349081</v>
      </c>
      <c r="Q474">
        <v>-83.270784057654296</v>
      </c>
      <c r="R474">
        <v>14</v>
      </c>
      <c r="U474" t="s">
        <v>3304</v>
      </c>
      <c r="V474" t="s">
        <v>3303</v>
      </c>
      <c r="W474" t="s">
        <v>2192</v>
      </c>
      <c r="X474" t="s">
        <v>172</v>
      </c>
      <c r="Y474" t="s">
        <v>5</v>
      </c>
      <c r="Z474" t="s">
        <v>174</v>
      </c>
      <c r="AA474">
        <v>44766</v>
      </c>
      <c r="AB474" t="s">
        <v>3305</v>
      </c>
      <c r="AC474" t="s">
        <v>2233</v>
      </c>
      <c r="AD474">
        <v>27</v>
      </c>
      <c r="AE474" t="s">
        <v>3308</v>
      </c>
      <c r="AJ474" t="s">
        <v>3307</v>
      </c>
    </row>
    <row r="475" spans="1:36">
      <c r="A475">
        <v>5142</v>
      </c>
      <c r="B475" t="s">
        <v>176</v>
      </c>
      <c r="C475" t="s">
        <v>2445</v>
      </c>
      <c r="D475" t="s">
        <v>3309</v>
      </c>
      <c r="E475" t="s">
        <v>166</v>
      </c>
      <c r="F475" t="s">
        <v>3310</v>
      </c>
      <c r="G475" t="s">
        <v>2448</v>
      </c>
      <c r="H475" t="s">
        <v>2449</v>
      </c>
      <c r="I475" t="s">
        <v>3311</v>
      </c>
      <c r="J475" t="s">
        <v>3312</v>
      </c>
      <c r="K475" t="s">
        <v>3313</v>
      </c>
      <c r="L475" t="s">
        <v>863</v>
      </c>
      <c r="M475" t="s">
        <v>5</v>
      </c>
      <c r="N475">
        <v>60103</v>
      </c>
      <c r="O475" t="s">
        <v>3314</v>
      </c>
      <c r="P475">
        <v>41.989299597891097</v>
      </c>
      <c r="Q475">
        <v>-88.178126342328099</v>
      </c>
      <c r="R475">
        <v>299</v>
      </c>
      <c r="U475" t="s">
        <v>3309</v>
      </c>
      <c r="V475" t="s">
        <v>3315</v>
      </c>
      <c r="W475" t="s">
        <v>3313</v>
      </c>
      <c r="X475" t="s">
        <v>863</v>
      </c>
      <c r="Y475" t="s">
        <v>5</v>
      </c>
      <c r="Z475" t="s">
        <v>174</v>
      </c>
      <c r="AA475">
        <v>44766</v>
      </c>
      <c r="AB475" t="s">
        <v>3316</v>
      </c>
      <c r="AC475" t="s">
        <v>3317</v>
      </c>
      <c r="AD475">
        <v>8</v>
      </c>
      <c r="AE475" t="s">
        <v>3318</v>
      </c>
      <c r="AJ475" t="s">
        <v>3319</v>
      </c>
    </row>
    <row r="476" spans="1:36">
      <c r="A476">
        <v>5143</v>
      </c>
      <c r="B476" t="s">
        <v>176</v>
      </c>
      <c r="C476" t="s">
        <v>2445</v>
      </c>
      <c r="D476" t="s">
        <v>3309</v>
      </c>
      <c r="E476" t="s">
        <v>166</v>
      </c>
      <c r="F476" t="s">
        <v>3320</v>
      </c>
      <c r="G476" t="s">
        <v>2448</v>
      </c>
      <c r="H476" t="s">
        <v>2449</v>
      </c>
      <c r="I476" t="s">
        <v>3311</v>
      </c>
      <c r="J476" t="s">
        <v>3321</v>
      </c>
      <c r="K476" t="s">
        <v>3322</v>
      </c>
      <c r="L476" t="s">
        <v>3323</v>
      </c>
      <c r="M476" t="s">
        <v>991</v>
      </c>
      <c r="N476">
        <v>25315</v>
      </c>
      <c r="P476">
        <v>25.362178573780799</v>
      </c>
      <c r="Q476">
        <v>-101.02376938723199</v>
      </c>
      <c r="U476" t="s">
        <v>3309</v>
      </c>
      <c r="V476" t="s">
        <v>3315</v>
      </c>
      <c r="W476" t="s">
        <v>3313</v>
      </c>
      <c r="X476" t="s">
        <v>863</v>
      </c>
      <c r="Y476" t="s">
        <v>5</v>
      </c>
      <c r="Z476" t="s">
        <v>174</v>
      </c>
      <c r="AA476">
        <v>44766</v>
      </c>
      <c r="AB476" t="s">
        <v>3324</v>
      </c>
      <c r="AC476" t="s">
        <v>3317</v>
      </c>
      <c r="AD476">
        <v>8</v>
      </c>
      <c r="AE476" t="s">
        <v>2993</v>
      </c>
      <c r="AJ476" t="s">
        <v>3319</v>
      </c>
    </row>
    <row r="477" spans="1:36">
      <c r="A477">
        <v>5145</v>
      </c>
      <c r="B477" t="s">
        <v>176</v>
      </c>
      <c r="C477" t="s">
        <v>2445</v>
      </c>
      <c r="D477" t="s">
        <v>1351</v>
      </c>
      <c r="E477" t="s">
        <v>166</v>
      </c>
      <c r="F477" t="s">
        <v>1362</v>
      </c>
      <c r="G477" t="s">
        <v>2448</v>
      </c>
      <c r="H477" t="s">
        <v>2449</v>
      </c>
      <c r="I477" t="s">
        <v>1353</v>
      </c>
      <c r="J477" t="s">
        <v>1363</v>
      </c>
      <c r="K477" t="s">
        <v>1364</v>
      </c>
      <c r="L477" t="s">
        <v>1365</v>
      </c>
      <c r="M477" t="s">
        <v>5</v>
      </c>
      <c r="N477">
        <v>19608</v>
      </c>
      <c r="O477" t="s">
        <v>1366</v>
      </c>
      <c r="P477">
        <v>40.304335499614503</v>
      </c>
      <c r="Q477">
        <v>-76.046881712878104</v>
      </c>
      <c r="U477" t="s">
        <v>1351</v>
      </c>
      <c r="V477" t="s">
        <v>1353</v>
      </c>
      <c r="W477" t="s">
        <v>1357</v>
      </c>
      <c r="X477" t="s">
        <v>1358</v>
      </c>
      <c r="Y477" t="s">
        <v>940</v>
      </c>
      <c r="Z477" t="s">
        <v>174</v>
      </c>
      <c r="AA477">
        <v>44426</v>
      </c>
      <c r="AB477" t="s">
        <v>1359</v>
      </c>
      <c r="AC477" t="s">
        <v>3326</v>
      </c>
      <c r="AD477">
        <v>30</v>
      </c>
      <c r="AE477" t="s">
        <v>3327</v>
      </c>
      <c r="AJ477" t="s">
        <v>3328</v>
      </c>
    </row>
    <row r="478" spans="1:36">
      <c r="A478">
        <v>5146</v>
      </c>
      <c r="B478" t="s">
        <v>176</v>
      </c>
      <c r="C478" t="s">
        <v>2445</v>
      </c>
      <c r="D478" t="s">
        <v>1351</v>
      </c>
      <c r="E478" t="s">
        <v>166</v>
      </c>
      <c r="F478" t="s">
        <v>1369</v>
      </c>
      <c r="G478" t="s">
        <v>2448</v>
      </c>
      <c r="H478" t="s">
        <v>2449</v>
      </c>
      <c r="I478" t="s">
        <v>1353</v>
      </c>
      <c r="J478" t="s">
        <v>1370</v>
      </c>
      <c r="K478" t="s">
        <v>1371</v>
      </c>
      <c r="L478" t="s">
        <v>1365</v>
      </c>
      <c r="M478" t="s">
        <v>5</v>
      </c>
      <c r="N478">
        <v>15857</v>
      </c>
      <c r="O478" t="s">
        <v>1372</v>
      </c>
      <c r="P478">
        <v>41.431434406432999</v>
      </c>
      <c r="Q478">
        <v>-78.543045646695305</v>
      </c>
      <c r="U478" t="s">
        <v>1351</v>
      </c>
      <c r="V478" t="s">
        <v>1353</v>
      </c>
      <c r="W478" t="s">
        <v>1357</v>
      </c>
      <c r="X478" t="s">
        <v>1358</v>
      </c>
      <c r="Y478" t="s">
        <v>940</v>
      </c>
      <c r="Z478" t="s">
        <v>174</v>
      </c>
      <c r="AA478">
        <v>44426</v>
      </c>
      <c r="AB478" t="s">
        <v>1359</v>
      </c>
      <c r="AC478" t="s">
        <v>3326</v>
      </c>
      <c r="AD478">
        <v>30</v>
      </c>
      <c r="AE478" t="s">
        <v>3327</v>
      </c>
      <c r="AJ478" t="s">
        <v>3328</v>
      </c>
    </row>
    <row r="479" spans="1:36">
      <c r="A479">
        <v>5147</v>
      </c>
      <c r="B479" t="s">
        <v>176</v>
      </c>
      <c r="C479" t="s">
        <v>2445</v>
      </c>
      <c r="D479" t="s">
        <v>1351</v>
      </c>
      <c r="E479" t="s">
        <v>166</v>
      </c>
      <c r="F479" t="s">
        <v>1373</v>
      </c>
      <c r="G479" t="s">
        <v>2448</v>
      </c>
      <c r="H479" t="s">
        <v>2449</v>
      </c>
      <c r="I479" t="s">
        <v>1353</v>
      </c>
      <c r="J479" t="s">
        <v>1374</v>
      </c>
      <c r="K479" t="s">
        <v>1375</v>
      </c>
      <c r="L479" t="s">
        <v>172</v>
      </c>
      <c r="M479" t="s">
        <v>5</v>
      </c>
      <c r="N479">
        <v>91355</v>
      </c>
      <c r="O479" t="s">
        <v>1376</v>
      </c>
      <c r="P479">
        <v>34.436055757100398</v>
      </c>
      <c r="Q479">
        <v>-118.588908832101</v>
      </c>
      <c r="U479" t="s">
        <v>1351</v>
      </c>
      <c r="V479" t="s">
        <v>1353</v>
      </c>
      <c r="W479" t="s">
        <v>1357</v>
      </c>
      <c r="X479" t="s">
        <v>1358</v>
      </c>
      <c r="Y479" t="s">
        <v>940</v>
      </c>
      <c r="Z479" t="s">
        <v>174</v>
      </c>
      <c r="AA479">
        <v>44426</v>
      </c>
      <c r="AB479" t="s">
        <v>1359</v>
      </c>
      <c r="AC479" t="s">
        <v>3326</v>
      </c>
      <c r="AD479">
        <v>30</v>
      </c>
      <c r="AE479" t="s">
        <v>3327</v>
      </c>
      <c r="AJ479" t="s">
        <v>3328</v>
      </c>
    </row>
    <row r="480" spans="1:36">
      <c r="A480">
        <v>5144</v>
      </c>
      <c r="B480" t="s">
        <v>176</v>
      </c>
      <c r="C480" t="s">
        <v>2445</v>
      </c>
      <c r="D480" t="s">
        <v>1351</v>
      </c>
      <c r="E480" t="s">
        <v>166</v>
      </c>
      <c r="F480" t="s">
        <v>1352</v>
      </c>
      <c r="G480" t="s">
        <v>2448</v>
      </c>
      <c r="H480" t="s">
        <v>2449</v>
      </c>
      <c r="I480" t="s">
        <v>1353</v>
      </c>
      <c r="J480" t="s">
        <v>1354</v>
      </c>
      <c r="K480" t="s">
        <v>1355</v>
      </c>
      <c r="L480" t="s">
        <v>190</v>
      </c>
      <c r="M480" t="s">
        <v>5</v>
      </c>
      <c r="N480">
        <v>28655</v>
      </c>
      <c r="O480" t="s">
        <v>1356</v>
      </c>
      <c r="P480">
        <v>35.7317910373324</v>
      </c>
      <c r="Q480">
        <v>-81.724254443171006</v>
      </c>
      <c r="R480">
        <v>4</v>
      </c>
      <c r="U480" t="s">
        <v>1351</v>
      </c>
      <c r="V480" t="s">
        <v>1353</v>
      </c>
      <c r="W480" t="s">
        <v>1357</v>
      </c>
      <c r="X480" t="s">
        <v>1358</v>
      </c>
      <c r="Y480" t="s">
        <v>940</v>
      </c>
      <c r="Z480" t="s">
        <v>174</v>
      </c>
      <c r="AA480">
        <v>44766</v>
      </c>
      <c r="AB480" t="s">
        <v>3325</v>
      </c>
      <c r="AC480" t="s">
        <v>3326</v>
      </c>
      <c r="AD480">
        <v>30</v>
      </c>
      <c r="AE480" t="s">
        <v>3327</v>
      </c>
      <c r="AJ480" t="s">
        <v>3328</v>
      </c>
    </row>
    <row r="481" spans="1:36">
      <c r="A481">
        <v>5148</v>
      </c>
      <c r="B481" t="s">
        <v>176</v>
      </c>
      <c r="C481" t="s">
        <v>2445</v>
      </c>
      <c r="D481" t="s">
        <v>3329</v>
      </c>
      <c r="E481" t="s">
        <v>166</v>
      </c>
      <c r="F481" t="s">
        <v>3329</v>
      </c>
      <c r="G481" t="s">
        <v>2471</v>
      </c>
      <c r="H481" t="s">
        <v>2548</v>
      </c>
      <c r="I481" t="s">
        <v>3330</v>
      </c>
      <c r="J481" t="s">
        <v>3331</v>
      </c>
      <c r="K481" t="s">
        <v>3332</v>
      </c>
      <c r="L481" t="s">
        <v>172</v>
      </c>
      <c r="M481" t="s">
        <v>5</v>
      </c>
      <c r="N481">
        <v>93030</v>
      </c>
      <c r="O481" t="s">
        <v>3333</v>
      </c>
      <c r="P481">
        <v>34.2043541243129</v>
      </c>
      <c r="Q481">
        <v>-119.132623531631</v>
      </c>
      <c r="R481">
        <v>17</v>
      </c>
      <c r="U481" t="s">
        <v>3329</v>
      </c>
      <c r="V481" t="s">
        <v>3330</v>
      </c>
      <c r="W481" t="s">
        <v>3332</v>
      </c>
      <c r="X481" t="s">
        <v>172</v>
      </c>
      <c r="Y481" t="s">
        <v>5</v>
      </c>
      <c r="Z481" t="s">
        <v>174</v>
      </c>
      <c r="AA481">
        <v>44766</v>
      </c>
      <c r="AB481" t="s">
        <v>3334</v>
      </c>
      <c r="AC481" t="s">
        <v>3335</v>
      </c>
      <c r="AD481">
        <v>8</v>
      </c>
      <c r="AE481" t="s">
        <v>3336</v>
      </c>
      <c r="AJ481" t="s">
        <v>3330</v>
      </c>
    </row>
    <row r="482" spans="1:36">
      <c r="A482">
        <v>5149</v>
      </c>
      <c r="B482" t="s">
        <v>176</v>
      </c>
      <c r="C482" t="s">
        <v>2445</v>
      </c>
      <c r="D482" t="s">
        <v>3329</v>
      </c>
      <c r="E482" t="s">
        <v>166</v>
      </c>
      <c r="F482" t="s">
        <v>3329</v>
      </c>
      <c r="G482" t="s">
        <v>2471</v>
      </c>
      <c r="H482" t="s">
        <v>2472</v>
      </c>
      <c r="I482" t="s">
        <v>3330</v>
      </c>
      <c r="J482" t="s">
        <v>3331</v>
      </c>
      <c r="K482" t="s">
        <v>3332</v>
      </c>
      <c r="L482" t="s">
        <v>172</v>
      </c>
      <c r="M482" t="s">
        <v>5</v>
      </c>
      <c r="N482">
        <v>93030</v>
      </c>
      <c r="O482" t="s">
        <v>3333</v>
      </c>
      <c r="P482">
        <v>34.2043541243129</v>
      </c>
      <c r="Q482">
        <v>-119.132623531631</v>
      </c>
      <c r="R482">
        <v>18</v>
      </c>
      <c r="U482" t="s">
        <v>3329</v>
      </c>
      <c r="V482" t="s">
        <v>3330</v>
      </c>
      <c r="W482" t="s">
        <v>3332</v>
      </c>
      <c r="X482" t="s">
        <v>172</v>
      </c>
      <c r="Y482" t="s">
        <v>5</v>
      </c>
      <c r="Z482" t="s">
        <v>174</v>
      </c>
      <c r="AA482">
        <v>44766</v>
      </c>
      <c r="AB482" t="s">
        <v>3334</v>
      </c>
      <c r="AC482" t="s">
        <v>3335</v>
      </c>
      <c r="AD482">
        <v>8</v>
      </c>
      <c r="AE482" t="s">
        <v>3337</v>
      </c>
      <c r="AJ482" t="s">
        <v>3338</v>
      </c>
    </row>
    <row r="483" spans="1:36">
      <c r="A483">
        <v>5150</v>
      </c>
      <c r="B483" t="s">
        <v>176</v>
      </c>
      <c r="C483" t="s">
        <v>2445</v>
      </c>
      <c r="D483" t="s">
        <v>3339</v>
      </c>
      <c r="E483" t="s">
        <v>166</v>
      </c>
      <c r="F483" t="s">
        <v>3339</v>
      </c>
      <c r="G483" t="s">
        <v>2471</v>
      </c>
      <c r="H483" t="s">
        <v>2472</v>
      </c>
      <c r="I483" t="s">
        <v>3340</v>
      </c>
      <c r="J483" t="s">
        <v>3341</v>
      </c>
      <c r="K483" t="s">
        <v>3342</v>
      </c>
      <c r="L483" t="s">
        <v>190</v>
      </c>
      <c r="M483" t="s">
        <v>5</v>
      </c>
      <c r="N483">
        <v>27410</v>
      </c>
      <c r="O483" t="s">
        <v>3343</v>
      </c>
      <c r="P483">
        <v>36.07</v>
      </c>
      <c r="Q483">
        <v>-79.790000000000006</v>
      </c>
      <c r="R483">
        <v>20</v>
      </c>
      <c r="S483">
        <v>1</v>
      </c>
      <c r="T483" t="s">
        <v>1690</v>
      </c>
      <c r="U483" t="s">
        <v>3339</v>
      </c>
      <c r="V483" t="s">
        <v>3340</v>
      </c>
      <c r="W483" t="s">
        <v>3342</v>
      </c>
      <c r="X483" t="s">
        <v>190</v>
      </c>
      <c r="Y483" t="s">
        <v>5</v>
      </c>
      <c r="Z483" t="s">
        <v>662</v>
      </c>
      <c r="AA483">
        <v>44774</v>
      </c>
      <c r="AB483" t="s">
        <v>3344</v>
      </c>
      <c r="AC483" t="s">
        <v>3345</v>
      </c>
      <c r="AD483">
        <v>27</v>
      </c>
      <c r="AE483" t="s">
        <v>3346</v>
      </c>
      <c r="AJ483" t="s">
        <v>3340</v>
      </c>
    </row>
    <row r="484" spans="1:36">
      <c r="A484">
        <v>5151</v>
      </c>
      <c r="B484" t="s">
        <v>176</v>
      </c>
      <c r="C484" t="s">
        <v>2445</v>
      </c>
      <c r="D484" t="s">
        <v>3347</v>
      </c>
      <c r="E484" t="s">
        <v>166</v>
      </c>
      <c r="F484" t="s">
        <v>3347</v>
      </c>
      <c r="G484" t="s">
        <v>2471</v>
      </c>
      <c r="H484" t="s">
        <v>2472</v>
      </c>
      <c r="I484" t="s">
        <v>3348</v>
      </c>
      <c r="J484" t="s">
        <v>3349</v>
      </c>
      <c r="K484" t="s">
        <v>3350</v>
      </c>
      <c r="L484" t="s">
        <v>172</v>
      </c>
      <c r="M484" t="s">
        <v>5</v>
      </c>
      <c r="N484">
        <v>94550</v>
      </c>
      <c r="O484" t="s">
        <v>3351</v>
      </c>
      <c r="P484">
        <v>37.68</v>
      </c>
      <c r="Q484">
        <v>-121.76</v>
      </c>
      <c r="R484">
        <v>50</v>
      </c>
      <c r="S484">
        <v>1</v>
      </c>
      <c r="T484" t="s">
        <v>1690</v>
      </c>
      <c r="U484" t="s">
        <v>3347</v>
      </c>
      <c r="V484" t="s">
        <v>3348</v>
      </c>
      <c r="W484" t="s">
        <v>3350</v>
      </c>
      <c r="X484" t="s">
        <v>172</v>
      </c>
      <c r="Y484" t="s">
        <v>5</v>
      </c>
      <c r="Z484" t="s">
        <v>662</v>
      </c>
      <c r="AA484">
        <v>44774</v>
      </c>
      <c r="AB484" t="s">
        <v>3352</v>
      </c>
      <c r="AC484" t="s">
        <v>3353</v>
      </c>
      <c r="AD484">
        <v>25</v>
      </c>
      <c r="AE484" t="s">
        <v>1678</v>
      </c>
      <c r="AJ484" t="s">
        <v>3348</v>
      </c>
    </row>
    <row r="485" spans="1:36">
      <c r="A485">
        <v>5152</v>
      </c>
      <c r="B485" t="s">
        <v>176</v>
      </c>
      <c r="C485" t="s">
        <v>2445</v>
      </c>
      <c r="D485" t="s">
        <v>3354</v>
      </c>
      <c r="E485" t="s">
        <v>166</v>
      </c>
      <c r="F485" t="s">
        <v>3355</v>
      </c>
      <c r="G485" t="s">
        <v>2471</v>
      </c>
      <c r="H485" t="s">
        <v>2472</v>
      </c>
      <c r="I485" t="s">
        <v>3264</v>
      </c>
      <c r="J485" t="s">
        <v>3356</v>
      </c>
      <c r="K485" t="s">
        <v>3357</v>
      </c>
      <c r="L485" t="s">
        <v>172</v>
      </c>
      <c r="M485" t="s">
        <v>5</v>
      </c>
      <c r="N485" t="s">
        <v>3358</v>
      </c>
      <c r="O485" t="s">
        <v>3359</v>
      </c>
      <c r="P485">
        <v>37.651574455679302</v>
      </c>
      <c r="Q485">
        <v>-122.41473968861099</v>
      </c>
      <c r="R485">
        <v>37</v>
      </c>
      <c r="S485" t="s">
        <v>2651</v>
      </c>
      <c r="U485" t="s">
        <v>3354</v>
      </c>
      <c r="V485" t="s">
        <v>3264</v>
      </c>
      <c r="W485" t="s">
        <v>3357</v>
      </c>
      <c r="X485" t="s">
        <v>172</v>
      </c>
      <c r="Y485" t="s">
        <v>5</v>
      </c>
      <c r="Z485" t="s">
        <v>776</v>
      </c>
      <c r="AA485">
        <v>45335</v>
      </c>
      <c r="AC485" t="s">
        <v>3360</v>
      </c>
      <c r="AD485">
        <v>19</v>
      </c>
      <c r="AF485" t="s">
        <v>3361</v>
      </c>
      <c r="AG485" t="s">
        <v>3362</v>
      </c>
      <c r="AH485" t="s">
        <v>3363</v>
      </c>
      <c r="AJ485" t="s">
        <v>3264</v>
      </c>
    </row>
    <row r="486" spans="1:36">
      <c r="A486">
        <v>5153</v>
      </c>
      <c r="B486" t="s">
        <v>176</v>
      </c>
      <c r="C486" t="s">
        <v>2445</v>
      </c>
      <c r="D486" t="s">
        <v>3354</v>
      </c>
      <c r="E486" t="s">
        <v>166</v>
      </c>
      <c r="F486" t="s">
        <v>3355</v>
      </c>
      <c r="G486" t="s">
        <v>2448</v>
      </c>
      <c r="H486" t="s">
        <v>2483</v>
      </c>
      <c r="I486" t="s">
        <v>3264</v>
      </c>
      <c r="J486" t="s">
        <v>3356</v>
      </c>
      <c r="K486" t="s">
        <v>3357</v>
      </c>
      <c r="L486" t="s">
        <v>172</v>
      </c>
      <c r="M486" t="s">
        <v>5</v>
      </c>
      <c r="N486" t="s">
        <v>3358</v>
      </c>
      <c r="O486" t="s">
        <v>3359</v>
      </c>
      <c r="P486">
        <v>37.651574455679302</v>
      </c>
      <c r="Q486">
        <v>-122.41473968861099</v>
      </c>
      <c r="R486">
        <v>38</v>
      </c>
      <c r="S486" t="s">
        <v>2651</v>
      </c>
      <c r="U486" t="s">
        <v>3354</v>
      </c>
      <c r="V486" t="s">
        <v>3264</v>
      </c>
      <c r="W486" t="s">
        <v>3357</v>
      </c>
      <c r="X486" t="s">
        <v>172</v>
      </c>
      <c r="Y486" t="s">
        <v>5</v>
      </c>
      <c r="Z486" t="s">
        <v>776</v>
      </c>
      <c r="AA486">
        <v>45335</v>
      </c>
      <c r="AC486" t="s">
        <v>3360</v>
      </c>
      <c r="AD486">
        <v>19</v>
      </c>
      <c r="AF486" t="s">
        <v>3361</v>
      </c>
      <c r="AG486" t="s">
        <v>3362</v>
      </c>
      <c r="AH486" t="s">
        <v>3363</v>
      </c>
      <c r="AJ486" t="s">
        <v>3264</v>
      </c>
    </row>
    <row r="487" spans="1:36">
      <c r="A487">
        <v>5154</v>
      </c>
      <c r="B487" t="s">
        <v>201</v>
      </c>
      <c r="C487" t="s">
        <v>2445</v>
      </c>
      <c r="D487" t="s">
        <v>2287</v>
      </c>
      <c r="E487" t="s">
        <v>166</v>
      </c>
      <c r="F487" t="s">
        <v>2288</v>
      </c>
      <c r="G487" t="s">
        <v>2471</v>
      </c>
      <c r="H487" t="s">
        <v>2472</v>
      </c>
      <c r="I487" t="s">
        <v>2289</v>
      </c>
      <c r="J487" t="s">
        <v>2290</v>
      </c>
      <c r="K487" t="s">
        <v>1278</v>
      </c>
      <c r="L487" t="s">
        <v>172</v>
      </c>
      <c r="M487" t="s">
        <v>5</v>
      </c>
      <c r="N487">
        <v>90067</v>
      </c>
      <c r="P487">
        <v>34.059593517784897</v>
      </c>
      <c r="Q487">
        <v>-118.41392254509501</v>
      </c>
      <c r="S487">
        <v>54</v>
      </c>
      <c r="T487" t="s">
        <v>848</v>
      </c>
      <c r="U487" t="s">
        <v>2287</v>
      </c>
      <c r="V487" t="s">
        <v>2289</v>
      </c>
      <c r="W487" t="s">
        <v>1278</v>
      </c>
      <c r="X487" t="s">
        <v>1278</v>
      </c>
      <c r="Y487" t="s">
        <v>5</v>
      </c>
      <c r="Z487" t="s">
        <v>174</v>
      </c>
      <c r="AA487">
        <v>44781</v>
      </c>
      <c r="AB487" t="s">
        <v>2291</v>
      </c>
      <c r="AC487" t="s">
        <v>3364</v>
      </c>
      <c r="AD487">
        <v>30</v>
      </c>
      <c r="AE487" t="s">
        <v>2293</v>
      </c>
      <c r="AJ487" t="s">
        <v>2294</v>
      </c>
    </row>
    <row r="488" spans="1:36">
      <c r="A488">
        <v>5155</v>
      </c>
      <c r="B488" t="s">
        <v>201</v>
      </c>
      <c r="C488" t="s">
        <v>2445</v>
      </c>
      <c r="D488" t="s">
        <v>2124</v>
      </c>
      <c r="E488" t="s">
        <v>166</v>
      </c>
      <c r="F488" t="s">
        <v>2120</v>
      </c>
      <c r="G488" t="s">
        <v>2471</v>
      </c>
      <c r="H488" t="s">
        <v>2472</v>
      </c>
      <c r="I488" t="s">
        <v>2121</v>
      </c>
      <c r="K488" t="s">
        <v>2122</v>
      </c>
      <c r="L488" t="s">
        <v>217</v>
      </c>
      <c r="M488" t="s">
        <v>6</v>
      </c>
      <c r="N488" t="s">
        <v>2123</v>
      </c>
      <c r="P488">
        <v>42.296901815874001</v>
      </c>
      <c r="Q488">
        <v>-82.985760473662907</v>
      </c>
      <c r="S488">
        <v>45</v>
      </c>
      <c r="T488" t="s">
        <v>848</v>
      </c>
      <c r="U488" t="s">
        <v>2124</v>
      </c>
      <c r="V488" t="s">
        <v>2125</v>
      </c>
      <c r="W488" t="s">
        <v>2126</v>
      </c>
      <c r="X488" t="s">
        <v>2127</v>
      </c>
      <c r="Y488" t="s">
        <v>2128</v>
      </c>
      <c r="Z488" t="s">
        <v>174</v>
      </c>
      <c r="AA488">
        <v>45096</v>
      </c>
      <c r="AB488" t="s">
        <v>2129</v>
      </c>
      <c r="AC488" t="s">
        <v>3365</v>
      </c>
      <c r="AD488">
        <v>25</v>
      </c>
      <c r="AE488" t="s">
        <v>2131</v>
      </c>
      <c r="AJ488" t="s">
        <v>2121</v>
      </c>
    </row>
    <row r="489" spans="1:36">
      <c r="A489">
        <v>5156</v>
      </c>
      <c r="B489" t="s">
        <v>201</v>
      </c>
      <c r="C489" t="s">
        <v>2445</v>
      </c>
      <c r="D489" t="s">
        <v>3366</v>
      </c>
      <c r="E489" t="s">
        <v>166</v>
      </c>
      <c r="F489" t="s">
        <v>3367</v>
      </c>
      <c r="G489" t="s">
        <v>2471</v>
      </c>
      <c r="H489" t="s">
        <v>2516</v>
      </c>
      <c r="I489" t="s">
        <v>2132</v>
      </c>
      <c r="K489" t="s">
        <v>2279</v>
      </c>
      <c r="L489" t="s">
        <v>825</v>
      </c>
      <c r="M489" t="s">
        <v>5</v>
      </c>
      <c r="P489">
        <v>40.495539904811999</v>
      </c>
      <c r="Q489">
        <v>-86.131014737889004</v>
      </c>
      <c r="S489">
        <v>23</v>
      </c>
      <c r="T489" t="s">
        <v>848</v>
      </c>
      <c r="U489" t="s">
        <v>2124</v>
      </c>
      <c r="V489" t="s">
        <v>3368</v>
      </c>
      <c r="W489" t="s">
        <v>2280</v>
      </c>
      <c r="X489" t="s">
        <v>2127</v>
      </c>
      <c r="Y489" t="s">
        <v>2128</v>
      </c>
      <c r="Z489" t="s">
        <v>174</v>
      </c>
      <c r="AA489">
        <v>44781</v>
      </c>
      <c r="AB489" t="s">
        <v>3369</v>
      </c>
      <c r="AC489" t="s">
        <v>3370</v>
      </c>
      <c r="AD489">
        <v>20</v>
      </c>
      <c r="AE489" t="s">
        <v>3371</v>
      </c>
      <c r="AJ489" t="s">
        <v>2132</v>
      </c>
    </row>
    <row r="490" spans="1:36">
      <c r="A490">
        <v>5157</v>
      </c>
      <c r="B490" t="s">
        <v>176</v>
      </c>
      <c r="C490" t="s">
        <v>2445</v>
      </c>
      <c r="D490" t="s">
        <v>2311</v>
      </c>
      <c r="E490" t="s">
        <v>178</v>
      </c>
      <c r="F490" t="s">
        <v>2312</v>
      </c>
      <c r="G490" t="s">
        <v>2471</v>
      </c>
      <c r="H490" t="s">
        <v>2472</v>
      </c>
      <c r="I490" t="s">
        <v>2314</v>
      </c>
      <c r="J490" t="s">
        <v>2315</v>
      </c>
      <c r="K490" t="s">
        <v>571</v>
      </c>
      <c r="L490" t="s">
        <v>217</v>
      </c>
      <c r="M490" t="s">
        <v>6</v>
      </c>
      <c r="N490" t="s">
        <v>2316</v>
      </c>
      <c r="O490" t="s">
        <v>2317</v>
      </c>
      <c r="P490">
        <v>45.325596926363403</v>
      </c>
      <c r="Q490">
        <v>-75.836900830691306</v>
      </c>
      <c r="U490" t="s">
        <v>2318</v>
      </c>
      <c r="V490" t="s">
        <v>2314</v>
      </c>
      <c r="W490" t="s">
        <v>2319</v>
      </c>
      <c r="X490" t="s">
        <v>870</v>
      </c>
      <c r="Y490" t="s">
        <v>5</v>
      </c>
      <c r="Z490" t="s">
        <v>174</v>
      </c>
      <c r="AA490">
        <v>44801</v>
      </c>
      <c r="AB490" t="s">
        <v>2320</v>
      </c>
      <c r="AC490" t="s">
        <v>3372</v>
      </c>
      <c r="AD490">
        <v>29</v>
      </c>
      <c r="AE490" t="s">
        <v>2322</v>
      </c>
      <c r="AJ490" t="s">
        <v>2323</v>
      </c>
    </row>
    <row r="491" spans="1:36">
      <c r="A491">
        <v>5158</v>
      </c>
      <c r="B491" t="s">
        <v>176</v>
      </c>
      <c r="C491" t="s">
        <v>2445</v>
      </c>
      <c r="D491" t="s">
        <v>3373</v>
      </c>
      <c r="E491" t="s">
        <v>178</v>
      </c>
      <c r="F491" t="s">
        <v>3374</v>
      </c>
      <c r="G491" t="s">
        <v>2448</v>
      </c>
      <c r="H491" t="s">
        <v>2561</v>
      </c>
      <c r="I491" t="s">
        <v>3375</v>
      </c>
      <c r="J491" t="s">
        <v>3376</v>
      </c>
      <c r="K491" t="s">
        <v>3377</v>
      </c>
      <c r="L491" t="s">
        <v>1408</v>
      </c>
      <c r="M491" t="s">
        <v>991</v>
      </c>
      <c r="N491">
        <v>85340</v>
      </c>
      <c r="O491" t="s">
        <v>3378</v>
      </c>
      <c r="P491">
        <v>27.9457475363449</v>
      </c>
      <c r="Q491">
        <v>-110.81219400000001</v>
      </c>
      <c r="U491" t="s">
        <v>3373</v>
      </c>
      <c r="V491" t="s">
        <v>3375</v>
      </c>
      <c r="W491" t="s">
        <v>3379</v>
      </c>
      <c r="X491" t="s">
        <v>1365</v>
      </c>
      <c r="Y491" t="s">
        <v>5</v>
      </c>
      <c r="Z491" t="s">
        <v>174</v>
      </c>
      <c r="AA491">
        <v>44430</v>
      </c>
      <c r="AB491" t="s">
        <v>3380</v>
      </c>
      <c r="AC491" t="s">
        <v>3381</v>
      </c>
      <c r="AD491">
        <v>21</v>
      </c>
      <c r="AE491" t="s">
        <v>3382</v>
      </c>
      <c r="AJ491" t="s">
        <v>3383</v>
      </c>
    </row>
    <row r="492" spans="1:36">
      <c r="A492">
        <v>5159</v>
      </c>
      <c r="B492" t="s">
        <v>176</v>
      </c>
      <c r="C492" t="s">
        <v>2445</v>
      </c>
      <c r="D492" t="s">
        <v>3373</v>
      </c>
      <c r="E492" t="s">
        <v>178</v>
      </c>
      <c r="F492" t="s">
        <v>3384</v>
      </c>
      <c r="G492" t="s">
        <v>2448</v>
      </c>
      <c r="H492" t="s">
        <v>2561</v>
      </c>
      <c r="I492" t="s">
        <v>3375</v>
      </c>
      <c r="J492" t="s">
        <v>3385</v>
      </c>
      <c r="K492" t="s">
        <v>3386</v>
      </c>
      <c r="L492" t="s">
        <v>1408</v>
      </c>
      <c r="M492" t="s">
        <v>991</v>
      </c>
      <c r="N492">
        <v>83118</v>
      </c>
      <c r="O492" t="s">
        <v>3387</v>
      </c>
      <c r="P492">
        <v>29.188919279666401</v>
      </c>
      <c r="Q492">
        <v>-111.007330631701</v>
      </c>
      <c r="R492">
        <v>175</v>
      </c>
      <c r="U492" t="s">
        <v>3373</v>
      </c>
      <c r="V492" t="s">
        <v>3375</v>
      </c>
      <c r="W492" t="s">
        <v>3379</v>
      </c>
      <c r="X492" t="s">
        <v>1365</v>
      </c>
      <c r="Y492" t="s">
        <v>5</v>
      </c>
      <c r="Z492" t="s">
        <v>174</v>
      </c>
      <c r="AA492">
        <v>44430</v>
      </c>
      <c r="AB492" t="s">
        <v>3380</v>
      </c>
      <c r="AC492" t="s">
        <v>3381</v>
      </c>
      <c r="AD492">
        <v>21</v>
      </c>
      <c r="AE492" t="s">
        <v>3382</v>
      </c>
      <c r="AJ492" t="s">
        <v>3383</v>
      </c>
    </row>
    <row r="493" spans="1:36">
      <c r="A493">
        <v>5160</v>
      </c>
      <c r="B493" t="s">
        <v>176</v>
      </c>
      <c r="C493" t="s">
        <v>2445</v>
      </c>
      <c r="D493" t="s">
        <v>3373</v>
      </c>
      <c r="E493" t="s">
        <v>178</v>
      </c>
      <c r="F493" t="s">
        <v>3388</v>
      </c>
      <c r="G493" t="s">
        <v>2448</v>
      </c>
      <c r="H493" t="s">
        <v>2561</v>
      </c>
      <c r="I493" t="s">
        <v>3375</v>
      </c>
      <c r="J493" t="s">
        <v>3389</v>
      </c>
      <c r="K493" t="s">
        <v>3342</v>
      </c>
      <c r="L493" t="s">
        <v>190</v>
      </c>
      <c r="M493" t="s">
        <v>5</v>
      </c>
      <c r="N493">
        <v>27409</v>
      </c>
      <c r="O493" t="s">
        <v>3390</v>
      </c>
      <c r="P493">
        <v>36.077802478806703</v>
      </c>
      <c r="Q493">
        <v>-79.9735268616718</v>
      </c>
      <c r="U493" t="s">
        <v>3373</v>
      </c>
      <c r="V493" t="s">
        <v>3375</v>
      </c>
      <c r="W493" t="s">
        <v>3379</v>
      </c>
      <c r="X493" t="s">
        <v>1365</v>
      </c>
      <c r="Y493" t="s">
        <v>5</v>
      </c>
      <c r="Z493" t="s">
        <v>174</v>
      </c>
      <c r="AA493">
        <v>44430</v>
      </c>
      <c r="AB493" t="s">
        <v>3380</v>
      </c>
      <c r="AC493" t="s">
        <v>3381</v>
      </c>
      <c r="AD493">
        <v>21</v>
      </c>
      <c r="AE493" t="s">
        <v>3382</v>
      </c>
      <c r="AJ493" t="s">
        <v>3383</v>
      </c>
    </row>
    <row r="494" spans="1:36">
      <c r="A494">
        <v>5161</v>
      </c>
      <c r="B494" t="s">
        <v>176</v>
      </c>
      <c r="C494" t="s">
        <v>2445</v>
      </c>
      <c r="D494" t="s">
        <v>3391</v>
      </c>
      <c r="E494" t="s">
        <v>166</v>
      </c>
      <c r="F494" t="s">
        <v>3391</v>
      </c>
      <c r="G494" t="s">
        <v>2471</v>
      </c>
      <c r="H494" t="s">
        <v>2472</v>
      </c>
      <c r="I494" t="s">
        <v>3392</v>
      </c>
      <c r="J494" t="s">
        <v>3393</v>
      </c>
      <c r="K494" t="s">
        <v>846</v>
      </c>
      <c r="L494" t="s">
        <v>172</v>
      </c>
      <c r="M494" t="s">
        <v>5</v>
      </c>
      <c r="N494">
        <v>94539</v>
      </c>
      <c r="O494" t="s">
        <v>3394</v>
      </c>
      <c r="P494">
        <v>37.464952295042799</v>
      </c>
      <c r="Q494">
        <v>-121.918059545037</v>
      </c>
      <c r="R494">
        <v>75</v>
      </c>
      <c r="U494" t="s">
        <v>3391</v>
      </c>
      <c r="V494" t="s">
        <v>3392</v>
      </c>
      <c r="W494" t="s">
        <v>846</v>
      </c>
      <c r="X494" t="s">
        <v>172</v>
      </c>
      <c r="Y494" t="s">
        <v>5</v>
      </c>
      <c r="Z494" t="s">
        <v>174</v>
      </c>
      <c r="AA494">
        <v>44766</v>
      </c>
      <c r="AB494" t="s">
        <v>3395</v>
      </c>
      <c r="AC494" t="s">
        <v>3396</v>
      </c>
      <c r="AD494">
        <v>25</v>
      </c>
      <c r="AE494" t="s">
        <v>3397</v>
      </c>
      <c r="AJ494" t="s">
        <v>3398</v>
      </c>
    </row>
    <row r="495" spans="1:36">
      <c r="A495">
        <v>5162</v>
      </c>
      <c r="B495" t="s">
        <v>176</v>
      </c>
      <c r="C495" t="s">
        <v>2445</v>
      </c>
      <c r="D495" t="s">
        <v>1450</v>
      </c>
      <c r="E495" t="s">
        <v>166</v>
      </c>
      <c r="F495" t="s">
        <v>3399</v>
      </c>
      <c r="G495" t="s">
        <v>2471</v>
      </c>
      <c r="H495" t="s">
        <v>2472</v>
      </c>
      <c r="I495" t="s">
        <v>2353</v>
      </c>
      <c r="J495" t="s">
        <v>1461</v>
      </c>
      <c r="K495" t="s">
        <v>1456</v>
      </c>
      <c r="L495" t="s">
        <v>771</v>
      </c>
      <c r="M495" t="s">
        <v>5</v>
      </c>
      <c r="N495">
        <v>78725</v>
      </c>
      <c r="O495" t="s">
        <v>1462</v>
      </c>
      <c r="P495">
        <v>30.23</v>
      </c>
      <c r="Q495">
        <v>-97.61</v>
      </c>
      <c r="R495">
        <v>800</v>
      </c>
      <c r="S495">
        <v>100</v>
      </c>
      <c r="T495" t="s">
        <v>1690</v>
      </c>
      <c r="U495" t="s">
        <v>1450</v>
      </c>
      <c r="V495" t="s">
        <v>1452</v>
      </c>
      <c r="W495" t="s">
        <v>1456</v>
      </c>
      <c r="X495" t="s">
        <v>771</v>
      </c>
      <c r="Y495" t="s">
        <v>5</v>
      </c>
      <c r="Z495" t="s">
        <v>174</v>
      </c>
      <c r="AA495">
        <v>45304</v>
      </c>
      <c r="AB495" t="s">
        <v>1464</v>
      </c>
      <c r="AC495" t="s">
        <v>3400</v>
      </c>
      <c r="AD495">
        <v>29</v>
      </c>
      <c r="AE495" t="s">
        <v>1678</v>
      </c>
      <c r="AJ495" t="s">
        <v>2358</v>
      </c>
    </row>
    <row r="496" spans="1:36">
      <c r="A496">
        <v>5163</v>
      </c>
      <c r="B496" t="s">
        <v>176</v>
      </c>
      <c r="C496" t="s">
        <v>2445</v>
      </c>
      <c r="D496" t="s">
        <v>2351</v>
      </c>
      <c r="E496" t="s">
        <v>166</v>
      </c>
      <c r="F496" t="s">
        <v>3401</v>
      </c>
      <c r="G496" t="s">
        <v>2471</v>
      </c>
      <c r="H496" t="s">
        <v>2472</v>
      </c>
      <c r="I496" t="s">
        <v>2342</v>
      </c>
      <c r="J496" t="s">
        <v>2343</v>
      </c>
      <c r="K496" t="s">
        <v>2344</v>
      </c>
      <c r="L496" t="s">
        <v>184</v>
      </c>
      <c r="M496" t="s">
        <v>5</v>
      </c>
      <c r="N496">
        <v>89434</v>
      </c>
      <c r="O496" t="s">
        <v>2354</v>
      </c>
      <c r="P496">
        <v>39.537645995166699</v>
      </c>
      <c r="Q496">
        <v>-119.438986058471</v>
      </c>
      <c r="R496">
        <v>600</v>
      </c>
      <c r="S496">
        <v>20</v>
      </c>
      <c r="T496" t="s">
        <v>2895</v>
      </c>
      <c r="U496" t="s">
        <v>3402</v>
      </c>
      <c r="V496" t="s">
        <v>1452</v>
      </c>
      <c r="W496" t="s">
        <v>1456</v>
      </c>
      <c r="X496" t="s">
        <v>771</v>
      </c>
      <c r="Y496" t="s">
        <v>5</v>
      </c>
      <c r="Z496" t="s">
        <v>174</v>
      </c>
      <c r="AA496">
        <v>45096</v>
      </c>
      <c r="AB496" t="s">
        <v>3403</v>
      </c>
      <c r="AC496" t="s">
        <v>3404</v>
      </c>
      <c r="AD496">
        <v>29</v>
      </c>
      <c r="AE496" t="s">
        <v>3405</v>
      </c>
      <c r="AJ496" t="s">
        <v>2348</v>
      </c>
    </row>
    <row r="497" spans="1:38">
      <c r="A497">
        <v>5164</v>
      </c>
      <c r="B497" t="s">
        <v>176</v>
      </c>
      <c r="C497" t="s">
        <v>2445</v>
      </c>
      <c r="D497" t="s">
        <v>2351</v>
      </c>
      <c r="E497" t="s">
        <v>166</v>
      </c>
      <c r="F497" t="s">
        <v>3401</v>
      </c>
      <c r="G497" t="s">
        <v>2471</v>
      </c>
      <c r="H497" t="s">
        <v>2548</v>
      </c>
      <c r="I497" t="s">
        <v>2342</v>
      </c>
      <c r="J497" t="s">
        <v>2343</v>
      </c>
      <c r="K497" t="s">
        <v>2344</v>
      </c>
      <c r="L497" t="s">
        <v>184</v>
      </c>
      <c r="M497" t="s">
        <v>5</v>
      </c>
      <c r="N497">
        <v>89434</v>
      </c>
      <c r="O497" t="s">
        <v>2354</v>
      </c>
      <c r="P497">
        <v>39.537645995166699</v>
      </c>
      <c r="Q497">
        <v>-119.438986058471</v>
      </c>
      <c r="R497">
        <v>600</v>
      </c>
      <c r="S497">
        <v>20</v>
      </c>
      <c r="T497" t="s">
        <v>2895</v>
      </c>
      <c r="U497" t="s">
        <v>3402</v>
      </c>
      <c r="V497" t="s">
        <v>1452</v>
      </c>
      <c r="W497" t="s">
        <v>1456</v>
      </c>
      <c r="X497" t="s">
        <v>771</v>
      </c>
      <c r="Y497" t="s">
        <v>5</v>
      </c>
      <c r="Z497" t="s">
        <v>174</v>
      </c>
      <c r="AA497">
        <v>45096</v>
      </c>
      <c r="AB497" t="s">
        <v>3403</v>
      </c>
      <c r="AC497" t="s">
        <v>3404</v>
      </c>
      <c r="AD497">
        <v>29</v>
      </c>
      <c r="AE497" t="s">
        <v>3405</v>
      </c>
      <c r="AJ497" t="s">
        <v>2348</v>
      </c>
    </row>
    <row r="498" spans="1:38">
      <c r="A498">
        <v>5165</v>
      </c>
      <c r="B498" t="s">
        <v>176</v>
      </c>
      <c r="C498" t="s">
        <v>2445</v>
      </c>
      <c r="D498" t="s">
        <v>3406</v>
      </c>
      <c r="E498" t="s">
        <v>166</v>
      </c>
      <c r="F498" t="s">
        <v>3407</v>
      </c>
      <c r="G498" t="s">
        <v>2471</v>
      </c>
      <c r="H498" t="s">
        <v>2472</v>
      </c>
      <c r="I498" t="s">
        <v>3408</v>
      </c>
      <c r="J498" t="s">
        <v>3409</v>
      </c>
      <c r="K498" t="s">
        <v>3410</v>
      </c>
      <c r="L498" t="s">
        <v>1485</v>
      </c>
      <c r="M498" t="s">
        <v>5</v>
      </c>
      <c r="N498">
        <v>32771</v>
      </c>
      <c r="O498" t="s">
        <v>3411</v>
      </c>
      <c r="P498">
        <v>28.809553698485601</v>
      </c>
      <c r="Q498">
        <v>-81.317012245256393</v>
      </c>
      <c r="R498">
        <v>30</v>
      </c>
      <c r="U498" t="s">
        <v>3407</v>
      </c>
      <c r="V498" t="s">
        <v>3408</v>
      </c>
      <c r="W498" t="s">
        <v>3410</v>
      </c>
      <c r="X498" t="s">
        <v>1485</v>
      </c>
      <c r="Y498" t="s">
        <v>5</v>
      </c>
      <c r="Z498" t="s">
        <v>174</v>
      </c>
      <c r="AA498">
        <v>44766</v>
      </c>
      <c r="AB498" t="s">
        <v>2705</v>
      </c>
      <c r="AC498" t="s">
        <v>3412</v>
      </c>
      <c r="AD498">
        <v>9</v>
      </c>
      <c r="AE498" t="s">
        <v>3413</v>
      </c>
      <c r="AJ498" t="s">
        <v>3414</v>
      </c>
    </row>
    <row r="499" spans="1:38">
      <c r="A499">
        <v>5166</v>
      </c>
      <c r="B499" t="s">
        <v>176</v>
      </c>
      <c r="C499" t="s">
        <v>2445</v>
      </c>
      <c r="D499" t="s">
        <v>3415</v>
      </c>
      <c r="E499" t="s">
        <v>166</v>
      </c>
      <c r="F499" t="s">
        <v>3415</v>
      </c>
      <c r="G499" t="s">
        <v>2471</v>
      </c>
      <c r="H499" t="s">
        <v>2472</v>
      </c>
      <c r="I499" t="s">
        <v>3416</v>
      </c>
      <c r="J499" t="s">
        <v>3417</v>
      </c>
      <c r="K499" t="s">
        <v>2631</v>
      </c>
      <c r="L499" t="s">
        <v>172</v>
      </c>
      <c r="M499" t="s">
        <v>5</v>
      </c>
      <c r="N499">
        <v>90670</v>
      </c>
      <c r="O499" t="s">
        <v>3418</v>
      </c>
      <c r="P499">
        <v>33.94</v>
      </c>
      <c r="Q499">
        <v>-118.07</v>
      </c>
      <c r="R499">
        <v>1000</v>
      </c>
      <c r="S499">
        <v>25.6</v>
      </c>
      <c r="T499" t="s">
        <v>3419</v>
      </c>
      <c r="U499" t="s">
        <v>3415</v>
      </c>
      <c r="V499" t="s">
        <v>3416</v>
      </c>
      <c r="W499" t="s">
        <v>2631</v>
      </c>
      <c r="X499" t="s">
        <v>172</v>
      </c>
      <c r="Y499" t="s">
        <v>5</v>
      </c>
      <c r="Z499" t="s">
        <v>662</v>
      </c>
      <c r="AA499">
        <v>44774</v>
      </c>
      <c r="AB499" t="s">
        <v>3420</v>
      </c>
      <c r="AC499" t="s">
        <v>3421</v>
      </c>
      <c r="AD499">
        <v>28</v>
      </c>
      <c r="AE499" t="s">
        <v>3422</v>
      </c>
      <c r="AJ499" t="s">
        <v>3423</v>
      </c>
    </row>
    <row r="500" spans="1:38">
      <c r="A500">
        <v>5167</v>
      </c>
      <c r="B500" t="s">
        <v>176</v>
      </c>
      <c r="C500" t="s">
        <v>2445</v>
      </c>
      <c r="D500" t="s">
        <v>3424</v>
      </c>
      <c r="E500" t="s">
        <v>166</v>
      </c>
      <c r="F500" t="s">
        <v>3424</v>
      </c>
      <c r="G500" t="s">
        <v>2471</v>
      </c>
      <c r="H500" t="s">
        <v>2472</v>
      </c>
      <c r="I500" t="s">
        <v>3425</v>
      </c>
      <c r="J500" t="s">
        <v>3426</v>
      </c>
      <c r="K500" t="s">
        <v>485</v>
      </c>
      <c r="L500" t="s">
        <v>151</v>
      </c>
      <c r="M500" t="s">
        <v>6</v>
      </c>
      <c r="N500" t="s">
        <v>3427</v>
      </c>
      <c r="O500" t="s">
        <v>3428</v>
      </c>
      <c r="P500">
        <v>46.802972955208297</v>
      </c>
      <c r="Q500">
        <v>-71.251161519520394</v>
      </c>
      <c r="R500">
        <v>73</v>
      </c>
      <c r="U500" t="s">
        <v>3429</v>
      </c>
      <c r="V500" t="s">
        <v>3425</v>
      </c>
      <c r="W500" t="s">
        <v>485</v>
      </c>
      <c r="X500" t="s">
        <v>151</v>
      </c>
      <c r="Y500" t="s">
        <v>6</v>
      </c>
      <c r="Z500" t="s">
        <v>2455</v>
      </c>
      <c r="AA500">
        <v>44420</v>
      </c>
      <c r="AB500" t="s">
        <v>3430</v>
      </c>
      <c r="AC500" t="s">
        <v>3431</v>
      </c>
      <c r="AD500">
        <v>30</v>
      </c>
      <c r="AE500" t="s">
        <v>3432</v>
      </c>
      <c r="AJ500" t="s">
        <v>3433</v>
      </c>
    </row>
    <row r="501" spans="1:38">
      <c r="A501">
        <v>5168</v>
      </c>
      <c r="B501" t="s">
        <v>176</v>
      </c>
      <c r="C501" t="s">
        <v>2445</v>
      </c>
      <c r="D501" t="s">
        <v>6769</v>
      </c>
      <c r="E501" t="s">
        <v>166</v>
      </c>
      <c r="F501" t="s">
        <v>6769</v>
      </c>
      <c r="G501" t="s">
        <v>6770</v>
      </c>
      <c r="H501" t="s">
        <v>2472</v>
      </c>
      <c r="I501" t="s">
        <v>6771</v>
      </c>
      <c r="J501" t="s">
        <v>6772</v>
      </c>
      <c r="K501" t="s">
        <v>6773</v>
      </c>
      <c r="L501" t="s">
        <v>1713</v>
      </c>
      <c r="M501" t="s">
        <v>5</v>
      </c>
      <c r="N501">
        <v>23606</v>
      </c>
      <c r="O501" t="s">
        <v>6774</v>
      </c>
      <c r="P501">
        <v>37.088059999999999</v>
      </c>
      <c r="Q501">
        <v>-76.470500000000001</v>
      </c>
      <c r="R501">
        <v>100</v>
      </c>
      <c r="U501" t="s">
        <v>6769</v>
      </c>
      <c r="V501" t="s">
        <v>6771</v>
      </c>
      <c r="W501" t="s">
        <v>6773</v>
      </c>
      <c r="X501" t="s">
        <v>1713</v>
      </c>
      <c r="Y501" t="s">
        <v>5</v>
      </c>
      <c r="Z501" t="s">
        <v>8166</v>
      </c>
      <c r="AB501" t="s">
        <v>6771</v>
      </c>
      <c r="AC501" t="s">
        <v>8405</v>
      </c>
      <c r="AD501">
        <v>36</v>
      </c>
      <c r="AE501" t="s">
        <v>8202</v>
      </c>
      <c r="AJ501" t="s">
        <v>6775</v>
      </c>
      <c r="AL501" t="s">
        <v>6776</v>
      </c>
    </row>
    <row r="502" spans="1:38">
      <c r="A502">
        <v>5169</v>
      </c>
      <c r="B502" t="s">
        <v>176</v>
      </c>
      <c r="C502" t="s">
        <v>2445</v>
      </c>
      <c r="D502" t="s">
        <v>3434</v>
      </c>
      <c r="E502" t="s">
        <v>166</v>
      </c>
      <c r="F502" t="s">
        <v>3434</v>
      </c>
      <c r="G502" t="s">
        <v>2448</v>
      </c>
      <c r="H502" t="s">
        <v>2483</v>
      </c>
      <c r="I502" t="s">
        <v>3435</v>
      </c>
      <c r="J502" t="s">
        <v>3436</v>
      </c>
      <c r="K502" t="s">
        <v>3437</v>
      </c>
      <c r="L502" t="s">
        <v>172</v>
      </c>
      <c r="M502" t="s">
        <v>5</v>
      </c>
      <c r="N502">
        <v>92688</v>
      </c>
      <c r="O502" t="s">
        <v>3438</v>
      </c>
      <c r="P502">
        <v>33.637099394388102</v>
      </c>
      <c r="Q502">
        <v>-117.602319545141</v>
      </c>
      <c r="R502">
        <v>75</v>
      </c>
      <c r="U502" t="s">
        <v>3439</v>
      </c>
      <c r="V502" t="s">
        <v>3440</v>
      </c>
      <c r="W502" t="s">
        <v>3437</v>
      </c>
      <c r="X502" t="s">
        <v>172</v>
      </c>
      <c r="Y502" t="s">
        <v>5</v>
      </c>
      <c r="Z502" t="s">
        <v>174</v>
      </c>
      <c r="AA502">
        <v>44766</v>
      </c>
      <c r="AB502" t="s">
        <v>2705</v>
      </c>
      <c r="AC502" t="s">
        <v>3441</v>
      </c>
      <c r="AD502">
        <v>26</v>
      </c>
      <c r="AE502" t="s">
        <v>3442</v>
      </c>
      <c r="AJ502" t="s">
        <v>3443</v>
      </c>
    </row>
    <row r="503" spans="1:38">
      <c r="A503">
        <v>5170</v>
      </c>
      <c r="B503" t="s">
        <v>176</v>
      </c>
      <c r="C503" t="s">
        <v>2445</v>
      </c>
      <c r="D503" t="s">
        <v>3444</v>
      </c>
      <c r="E503" t="s">
        <v>166</v>
      </c>
      <c r="F503" t="s">
        <v>3444</v>
      </c>
      <c r="G503" t="s">
        <v>2471</v>
      </c>
      <c r="H503" t="s">
        <v>2472</v>
      </c>
      <c r="I503" t="s">
        <v>3445</v>
      </c>
      <c r="J503" t="s">
        <v>3446</v>
      </c>
      <c r="K503" t="s">
        <v>3447</v>
      </c>
      <c r="L503" t="s">
        <v>1365</v>
      </c>
      <c r="M503" t="s">
        <v>5</v>
      </c>
      <c r="N503">
        <v>15212</v>
      </c>
      <c r="O503" t="s">
        <v>3448</v>
      </c>
      <c r="P503">
        <v>40.448261170753</v>
      </c>
      <c r="Q503">
        <v>-80.003139601883902</v>
      </c>
      <c r="R503">
        <v>300</v>
      </c>
      <c r="U503" t="s">
        <v>3444</v>
      </c>
      <c r="V503" t="s">
        <v>3445</v>
      </c>
      <c r="W503" t="s">
        <v>3447</v>
      </c>
      <c r="X503" t="s">
        <v>1365</v>
      </c>
      <c r="Y503" t="s">
        <v>5</v>
      </c>
      <c r="Z503" t="s">
        <v>2455</v>
      </c>
      <c r="AA503">
        <v>44420</v>
      </c>
      <c r="AB503" t="s">
        <v>3449</v>
      </c>
      <c r="AC503" t="s">
        <v>3450</v>
      </c>
      <c r="AD503">
        <v>28</v>
      </c>
      <c r="AE503" t="s">
        <v>3451</v>
      </c>
      <c r="AJ503" t="s">
        <v>3452</v>
      </c>
    </row>
    <row r="504" spans="1:38">
      <c r="A504">
        <v>5171</v>
      </c>
      <c r="B504" t="s">
        <v>176</v>
      </c>
      <c r="C504" t="s">
        <v>2445</v>
      </c>
      <c r="D504" t="s">
        <v>2414</v>
      </c>
      <c r="E504" t="s">
        <v>166</v>
      </c>
      <c r="F504" t="s">
        <v>2415</v>
      </c>
      <c r="G504" t="s">
        <v>2448</v>
      </c>
      <c r="H504" t="s">
        <v>2483</v>
      </c>
      <c r="I504" t="s">
        <v>2416</v>
      </c>
      <c r="J504" t="s">
        <v>3453</v>
      </c>
      <c r="K504" t="s">
        <v>2418</v>
      </c>
      <c r="L504" t="s">
        <v>444</v>
      </c>
      <c r="M504" t="s">
        <v>5</v>
      </c>
      <c r="N504">
        <v>48640</v>
      </c>
      <c r="O504" t="s">
        <v>2419</v>
      </c>
      <c r="P504">
        <v>43.605437468755703</v>
      </c>
      <c r="Q504">
        <v>-84.207996060187597</v>
      </c>
      <c r="R504">
        <v>52</v>
      </c>
      <c r="S504">
        <v>600</v>
      </c>
      <c r="T504" t="s">
        <v>1750</v>
      </c>
      <c r="U504" t="s">
        <v>3454</v>
      </c>
      <c r="V504" t="s">
        <v>2416</v>
      </c>
      <c r="W504" t="s">
        <v>2418</v>
      </c>
      <c r="X504" t="s">
        <v>444</v>
      </c>
      <c r="Y504" t="s">
        <v>5</v>
      </c>
      <c r="Z504" t="s">
        <v>174</v>
      </c>
      <c r="AA504">
        <v>44780</v>
      </c>
      <c r="AB504" t="s">
        <v>3455</v>
      </c>
      <c r="AC504" t="s">
        <v>3456</v>
      </c>
      <c r="AD504">
        <v>28</v>
      </c>
      <c r="AE504" t="s">
        <v>49</v>
      </c>
      <c r="AJ504" t="s">
        <v>2423</v>
      </c>
    </row>
    <row r="505" spans="1:38">
      <c r="A505">
        <v>5172</v>
      </c>
      <c r="B505" t="s">
        <v>176</v>
      </c>
      <c r="C505" t="s">
        <v>2445</v>
      </c>
      <c r="D505" t="s">
        <v>2414</v>
      </c>
      <c r="E505" t="s">
        <v>166</v>
      </c>
      <c r="F505" t="s">
        <v>2415</v>
      </c>
      <c r="G505" t="s">
        <v>2448</v>
      </c>
      <c r="H505" t="s">
        <v>3457</v>
      </c>
      <c r="I505" t="s">
        <v>2416</v>
      </c>
      <c r="J505" t="s">
        <v>3453</v>
      </c>
      <c r="K505" t="s">
        <v>2418</v>
      </c>
      <c r="L505" t="s">
        <v>444</v>
      </c>
      <c r="M505" t="s">
        <v>5</v>
      </c>
      <c r="N505">
        <v>48640</v>
      </c>
      <c r="O505" t="s">
        <v>2419</v>
      </c>
      <c r="P505">
        <v>43.605437468755703</v>
      </c>
      <c r="Q505">
        <v>-84.207996060187597</v>
      </c>
      <c r="R505">
        <v>52</v>
      </c>
      <c r="S505">
        <v>600</v>
      </c>
      <c r="T505" t="s">
        <v>1750</v>
      </c>
      <c r="U505" t="s">
        <v>3454</v>
      </c>
      <c r="V505" t="s">
        <v>2416</v>
      </c>
      <c r="W505" t="s">
        <v>2418</v>
      </c>
      <c r="X505" t="s">
        <v>444</v>
      </c>
      <c r="Y505" t="s">
        <v>5</v>
      </c>
      <c r="Z505" t="s">
        <v>174</v>
      </c>
      <c r="AA505">
        <v>44780</v>
      </c>
      <c r="AB505" t="s">
        <v>3455</v>
      </c>
      <c r="AC505" t="s">
        <v>3456</v>
      </c>
      <c r="AD505">
        <v>28</v>
      </c>
      <c r="AE505" t="s">
        <v>3458</v>
      </c>
      <c r="AJ505" t="s">
        <v>2423</v>
      </c>
    </row>
    <row r="506" spans="1:38">
      <c r="A506">
        <v>5173</v>
      </c>
      <c r="B506" t="s">
        <v>176</v>
      </c>
      <c r="C506" t="s">
        <v>2445</v>
      </c>
      <c r="D506" t="s">
        <v>2414</v>
      </c>
      <c r="E506" t="s">
        <v>166</v>
      </c>
      <c r="F506" t="s">
        <v>2415</v>
      </c>
      <c r="G506" t="s">
        <v>2471</v>
      </c>
      <c r="H506" t="s">
        <v>2516</v>
      </c>
      <c r="I506" t="s">
        <v>2416</v>
      </c>
      <c r="J506" t="s">
        <v>2417</v>
      </c>
      <c r="K506" t="s">
        <v>2418</v>
      </c>
      <c r="L506" t="s">
        <v>444</v>
      </c>
      <c r="M506" t="s">
        <v>5</v>
      </c>
      <c r="N506">
        <v>48640</v>
      </c>
      <c r="O506" t="s">
        <v>2419</v>
      </c>
      <c r="P506">
        <v>43.6053908558237</v>
      </c>
      <c r="Q506">
        <v>-84.207910228618701</v>
      </c>
      <c r="R506">
        <v>52</v>
      </c>
      <c r="S506">
        <v>600</v>
      </c>
      <c r="T506" t="s">
        <v>1750</v>
      </c>
      <c r="U506" t="s">
        <v>2420</v>
      </c>
      <c r="V506" t="s">
        <v>2416</v>
      </c>
      <c r="W506" t="s">
        <v>2418</v>
      </c>
      <c r="X506" t="s">
        <v>444</v>
      </c>
      <c r="Y506" t="s">
        <v>5</v>
      </c>
      <c r="Z506" t="s">
        <v>174</v>
      </c>
      <c r="AA506">
        <v>44780</v>
      </c>
      <c r="AB506" t="s">
        <v>3459</v>
      </c>
      <c r="AC506" t="s">
        <v>3456</v>
      </c>
      <c r="AD506">
        <v>28</v>
      </c>
      <c r="AJ506" t="s">
        <v>2423</v>
      </c>
    </row>
    <row r="507" spans="1:38">
      <c r="A507">
        <v>5174</v>
      </c>
      <c r="B507" t="s">
        <v>176</v>
      </c>
      <c r="C507" t="s">
        <v>2445</v>
      </c>
      <c r="D507" t="s">
        <v>2414</v>
      </c>
      <c r="E507" t="s">
        <v>166</v>
      </c>
      <c r="F507" t="s">
        <v>2415</v>
      </c>
      <c r="G507" t="s">
        <v>2471</v>
      </c>
      <c r="H507" t="s">
        <v>2472</v>
      </c>
      <c r="I507" t="s">
        <v>2416</v>
      </c>
      <c r="J507" t="s">
        <v>2417</v>
      </c>
      <c r="K507" t="s">
        <v>2418</v>
      </c>
      <c r="L507" t="s">
        <v>444</v>
      </c>
      <c r="M507" t="s">
        <v>5</v>
      </c>
      <c r="N507">
        <v>48640</v>
      </c>
      <c r="O507" t="s">
        <v>2419</v>
      </c>
      <c r="P507">
        <v>43.6053908558237</v>
      </c>
      <c r="Q507">
        <v>-84.207910228618701</v>
      </c>
      <c r="R507">
        <v>52</v>
      </c>
      <c r="S507">
        <v>600</v>
      </c>
      <c r="T507" t="s">
        <v>1750</v>
      </c>
      <c r="U507" t="s">
        <v>2420</v>
      </c>
      <c r="V507" t="s">
        <v>2416</v>
      </c>
      <c r="W507" t="s">
        <v>2418</v>
      </c>
      <c r="X507" t="s">
        <v>444</v>
      </c>
      <c r="Y507" t="s">
        <v>5</v>
      </c>
      <c r="Z507" t="s">
        <v>174</v>
      </c>
      <c r="AA507">
        <v>44780</v>
      </c>
      <c r="AB507" t="s">
        <v>3460</v>
      </c>
      <c r="AC507" t="s">
        <v>3456</v>
      </c>
      <c r="AD507">
        <v>28</v>
      </c>
      <c r="AJ507" t="s">
        <v>2423</v>
      </c>
    </row>
    <row r="508" spans="1:38">
      <c r="A508">
        <v>5175</v>
      </c>
      <c r="B508" t="s">
        <v>176</v>
      </c>
      <c r="C508" t="s">
        <v>2445</v>
      </c>
      <c r="D508" t="s">
        <v>2414</v>
      </c>
      <c r="E508" t="s">
        <v>166</v>
      </c>
      <c r="F508" t="s">
        <v>2415</v>
      </c>
      <c r="G508" t="s">
        <v>2471</v>
      </c>
      <c r="H508" t="s">
        <v>2548</v>
      </c>
      <c r="I508" t="s">
        <v>2416</v>
      </c>
      <c r="J508" t="s">
        <v>2417</v>
      </c>
      <c r="K508" t="s">
        <v>2418</v>
      </c>
      <c r="L508" t="s">
        <v>444</v>
      </c>
      <c r="M508" t="s">
        <v>5</v>
      </c>
      <c r="N508">
        <v>48640</v>
      </c>
      <c r="O508" t="s">
        <v>2419</v>
      </c>
      <c r="P508">
        <v>43.6053908558237</v>
      </c>
      <c r="Q508">
        <v>-84.207910228618701</v>
      </c>
      <c r="R508">
        <v>52</v>
      </c>
      <c r="S508">
        <v>600</v>
      </c>
      <c r="T508" t="s">
        <v>1750</v>
      </c>
      <c r="U508" t="s">
        <v>2420</v>
      </c>
      <c r="V508" t="s">
        <v>2416</v>
      </c>
      <c r="W508" t="s">
        <v>2418</v>
      </c>
      <c r="X508" t="s">
        <v>444</v>
      </c>
      <c r="Y508" t="s">
        <v>5</v>
      </c>
      <c r="Z508" t="s">
        <v>174</v>
      </c>
      <c r="AA508">
        <v>44780</v>
      </c>
      <c r="AB508" t="s">
        <v>3460</v>
      </c>
      <c r="AC508" t="s">
        <v>3456</v>
      </c>
      <c r="AD508">
        <v>28</v>
      </c>
      <c r="AJ508" t="s">
        <v>2423</v>
      </c>
    </row>
    <row r="509" spans="1:38">
      <c r="A509">
        <v>5176</v>
      </c>
      <c r="B509" t="s">
        <v>176</v>
      </c>
      <c r="C509" t="s">
        <v>2445</v>
      </c>
      <c r="D509" t="s">
        <v>6764</v>
      </c>
      <c r="E509" t="s">
        <v>178</v>
      </c>
      <c r="F509" t="s">
        <v>6764</v>
      </c>
      <c r="G509" t="s">
        <v>8069</v>
      </c>
      <c r="H509" t="s">
        <v>8070</v>
      </c>
      <c r="I509" t="s">
        <v>6765</v>
      </c>
      <c r="J509" t="s">
        <v>1047</v>
      </c>
      <c r="K509" t="s">
        <v>2157</v>
      </c>
      <c r="L509" t="s">
        <v>2158</v>
      </c>
      <c r="M509" t="s">
        <v>5</v>
      </c>
      <c r="N509" t="s">
        <v>1047</v>
      </c>
      <c r="O509" t="s">
        <v>1047</v>
      </c>
      <c r="P509" t="s">
        <v>1047</v>
      </c>
      <c r="Q509" t="s">
        <v>1047</v>
      </c>
      <c r="U509" t="s">
        <v>6764</v>
      </c>
      <c r="V509" t="s">
        <v>6765</v>
      </c>
      <c r="W509" t="s">
        <v>4259</v>
      </c>
      <c r="X509" t="s">
        <v>6766</v>
      </c>
      <c r="Y509" t="s">
        <v>5</v>
      </c>
      <c r="Z509" t="s">
        <v>318</v>
      </c>
      <c r="AA509">
        <v>45475</v>
      </c>
      <c r="AB509" t="s">
        <v>6767</v>
      </c>
      <c r="AC509" t="s">
        <v>8406</v>
      </c>
      <c r="AD509">
        <v>22</v>
      </c>
      <c r="AE509" t="s">
        <v>6768</v>
      </c>
      <c r="AJ509" t="s">
        <v>6765</v>
      </c>
    </row>
    <row r="510" spans="1:38">
      <c r="A510">
        <v>5177</v>
      </c>
      <c r="B510" t="s">
        <v>176</v>
      </c>
      <c r="C510" t="s">
        <v>2445</v>
      </c>
      <c r="D510" t="s">
        <v>3461</v>
      </c>
      <c r="E510" t="s">
        <v>166</v>
      </c>
      <c r="F510" t="s">
        <v>3461</v>
      </c>
      <c r="G510" t="s">
        <v>2471</v>
      </c>
      <c r="H510" t="s">
        <v>2472</v>
      </c>
      <c r="I510" t="s">
        <v>3462</v>
      </c>
      <c r="J510" t="s">
        <v>3463</v>
      </c>
      <c r="K510" t="s">
        <v>1456</v>
      </c>
      <c r="L510" t="s">
        <v>771</v>
      </c>
      <c r="M510" t="s">
        <v>5</v>
      </c>
      <c r="N510">
        <v>78744</v>
      </c>
      <c r="O510" t="s">
        <v>3464</v>
      </c>
      <c r="P510">
        <v>30.207217513738801</v>
      </c>
      <c r="Q510">
        <v>-97.716093569546203</v>
      </c>
      <c r="R510">
        <v>20</v>
      </c>
      <c r="U510" t="s">
        <v>3461</v>
      </c>
      <c r="V510" t="s">
        <v>3462</v>
      </c>
      <c r="W510" t="s">
        <v>1456</v>
      </c>
      <c r="X510" t="s">
        <v>771</v>
      </c>
      <c r="Y510" t="s">
        <v>5</v>
      </c>
      <c r="Z510" t="s">
        <v>174</v>
      </c>
      <c r="AA510">
        <v>44774</v>
      </c>
      <c r="AB510" t="s">
        <v>3465</v>
      </c>
      <c r="AC510" t="s">
        <v>8409</v>
      </c>
      <c r="AD510">
        <v>28</v>
      </c>
      <c r="AE510" t="s">
        <v>3466</v>
      </c>
      <c r="AJ510" t="s">
        <v>3467</v>
      </c>
    </row>
    <row r="511" spans="1:38">
      <c r="A511">
        <v>5178</v>
      </c>
      <c r="B511" t="s">
        <v>176</v>
      </c>
      <c r="C511" t="s">
        <v>2445</v>
      </c>
      <c r="D511" t="s">
        <v>3468</v>
      </c>
      <c r="E511" t="s">
        <v>166</v>
      </c>
      <c r="F511" t="s">
        <v>3468</v>
      </c>
      <c r="G511" t="s">
        <v>2471</v>
      </c>
      <c r="H511" t="s">
        <v>2472</v>
      </c>
      <c r="I511" t="s">
        <v>3469</v>
      </c>
      <c r="J511" t="s">
        <v>3470</v>
      </c>
      <c r="K511" t="s">
        <v>1470</v>
      </c>
      <c r="L511" t="s">
        <v>444</v>
      </c>
      <c r="M511" t="s">
        <v>5</v>
      </c>
      <c r="N511">
        <v>48103</v>
      </c>
      <c r="O511" t="s">
        <v>3471</v>
      </c>
      <c r="P511">
        <v>42.28</v>
      </c>
      <c r="Q511">
        <v>-83.74</v>
      </c>
      <c r="R511">
        <v>6</v>
      </c>
      <c r="U511" t="s">
        <v>3468</v>
      </c>
      <c r="V511" t="s">
        <v>3469</v>
      </c>
      <c r="W511" t="s">
        <v>1470</v>
      </c>
      <c r="X511" t="s">
        <v>444</v>
      </c>
      <c r="Y511" t="s">
        <v>5</v>
      </c>
      <c r="Z511" t="s">
        <v>662</v>
      </c>
      <c r="AA511">
        <v>44774</v>
      </c>
      <c r="AB511" t="s">
        <v>3472</v>
      </c>
      <c r="AC511" t="s">
        <v>3473</v>
      </c>
      <c r="AD511">
        <v>30</v>
      </c>
      <c r="AE511" t="s">
        <v>3474</v>
      </c>
      <c r="AJ511" t="s">
        <v>3469</v>
      </c>
    </row>
    <row r="512" spans="1:38">
      <c r="A512">
        <v>5179</v>
      </c>
      <c r="B512" t="s">
        <v>176</v>
      </c>
      <c r="C512" t="s">
        <v>2445</v>
      </c>
      <c r="D512" t="s">
        <v>3475</v>
      </c>
      <c r="E512" t="s">
        <v>166</v>
      </c>
      <c r="F512" t="s">
        <v>3475</v>
      </c>
      <c r="G512" t="s">
        <v>2471</v>
      </c>
      <c r="H512" t="s">
        <v>2472</v>
      </c>
      <c r="I512" t="s">
        <v>2610</v>
      </c>
      <c r="J512" t="s">
        <v>3476</v>
      </c>
      <c r="K512" t="s">
        <v>3477</v>
      </c>
      <c r="L512" t="s">
        <v>863</v>
      </c>
      <c r="M512" t="s">
        <v>5</v>
      </c>
      <c r="N512">
        <v>60108</v>
      </c>
      <c r="O512" t="s">
        <v>3478</v>
      </c>
      <c r="P512">
        <v>41.9482</v>
      </c>
      <c r="Q512">
        <v>-88.123900000000006</v>
      </c>
      <c r="R512">
        <v>75</v>
      </c>
      <c r="U512" t="s">
        <v>3475</v>
      </c>
      <c r="V512" t="s">
        <v>2610</v>
      </c>
      <c r="W512" t="s">
        <v>3477</v>
      </c>
      <c r="X512" t="s">
        <v>863</v>
      </c>
      <c r="Y512" t="s">
        <v>5</v>
      </c>
      <c r="Z512" t="s">
        <v>2455</v>
      </c>
      <c r="AA512">
        <v>44420</v>
      </c>
      <c r="AB512" t="s">
        <v>3479</v>
      </c>
      <c r="AC512" t="s">
        <v>3480</v>
      </c>
      <c r="AD512">
        <v>30</v>
      </c>
      <c r="AE512" t="s">
        <v>3481</v>
      </c>
      <c r="AJ512" t="s">
        <v>3482</v>
      </c>
    </row>
    <row r="513" spans="1:38">
      <c r="A513">
        <v>7001</v>
      </c>
      <c r="B513" t="s">
        <v>163</v>
      </c>
      <c r="C513" t="s">
        <v>3483</v>
      </c>
      <c r="D513" t="s">
        <v>1565</v>
      </c>
      <c r="E513" t="s">
        <v>178</v>
      </c>
      <c r="F513" t="s">
        <v>1566</v>
      </c>
      <c r="G513" t="s">
        <v>3484</v>
      </c>
      <c r="H513" t="s">
        <v>7</v>
      </c>
      <c r="I513" t="s">
        <v>3485</v>
      </c>
      <c r="J513" t="s">
        <v>1570</v>
      </c>
      <c r="K513" t="s">
        <v>1571</v>
      </c>
      <c r="L513" t="s">
        <v>756</v>
      </c>
      <c r="M513" t="s">
        <v>5</v>
      </c>
      <c r="N513">
        <v>2139</v>
      </c>
      <c r="O513" t="s">
        <v>1573</v>
      </c>
      <c r="P513">
        <v>42.3604747455975</v>
      </c>
      <c r="Q513">
        <v>-71.104283712274807</v>
      </c>
      <c r="R513">
        <v>110</v>
      </c>
      <c r="U513" t="s">
        <v>1574</v>
      </c>
      <c r="V513" t="s">
        <v>3485</v>
      </c>
      <c r="W513" t="s">
        <v>1571</v>
      </c>
      <c r="X513" t="s">
        <v>756</v>
      </c>
      <c r="Y513" t="s">
        <v>5</v>
      </c>
      <c r="Z513" t="s">
        <v>174</v>
      </c>
      <c r="AA513">
        <v>44891</v>
      </c>
      <c r="AB513" t="s">
        <v>1575</v>
      </c>
      <c r="AC513" t="s">
        <v>1576</v>
      </c>
      <c r="AD513">
        <v>25</v>
      </c>
      <c r="AE513" t="s">
        <v>3486</v>
      </c>
      <c r="AJ513" t="s">
        <v>3487</v>
      </c>
    </row>
    <row r="514" spans="1:38">
      <c r="A514">
        <v>7002</v>
      </c>
      <c r="B514" t="s">
        <v>176</v>
      </c>
      <c r="C514" t="s">
        <v>3483</v>
      </c>
      <c r="D514" t="s">
        <v>8886</v>
      </c>
      <c r="E514" t="s">
        <v>178</v>
      </c>
      <c r="F514" t="s">
        <v>8886</v>
      </c>
      <c r="G514" t="s">
        <v>3484</v>
      </c>
      <c r="H514" t="s">
        <v>3488</v>
      </c>
      <c r="I514" t="s">
        <v>3489</v>
      </c>
      <c r="J514" t="s">
        <v>3490</v>
      </c>
      <c r="K514" t="s">
        <v>3491</v>
      </c>
      <c r="L514" t="s">
        <v>1365</v>
      </c>
      <c r="M514" t="s">
        <v>5</v>
      </c>
      <c r="N514">
        <v>15857</v>
      </c>
      <c r="O514" t="s">
        <v>3492</v>
      </c>
      <c r="P514">
        <v>41.422361285719298</v>
      </c>
      <c r="Q514">
        <v>-78.522162779759199</v>
      </c>
      <c r="R514">
        <v>53</v>
      </c>
      <c r="U514" t="s">
        <v>8886</v>
      </c>
      <c r="V514" t="s">
        <v>3489</v>
      </c>
      <c r="W514" t="s">
        <v>3491</v>
      </c>
      <c r="X514" t="s">
        <v>1365</v>
      </c>
      <c r="Y514" t="s">
        <v>5</v>
      </c>
      <c r="Z514" t="s">
        <v>174</v>
      </c>
      <c r="AB514" t="s">
        <v>3493</v>
      </c>
      <c r="AC514" t="s">
        <v>8885</v>
      </c>
      <c r="AD514">
        <v>23</v>
      </c>
      <c r="AE514" t="s">
        <v>7598</v>
      </c>
      <c r="AF514" t="s">
        <v>8883</v>
      </c>
      <c r="AH514" t="s">
        <v>3492</v>
      </c>
      <c r="AK514" t="s">
        <v>8884</v>
      </c>
    </row>
    <row r="515" spans="1:38">
      <c r="A515">
        <v>7003</v>
      </c>
      <c r="B515" t="s">
        <v>176</v>
      </c>
      <c r="C515" t="s">
        <v>3483</v>
      </c>
      <c r="D515" t="s">
        <v>3494</v>
      </c>
      <c r="E515" t="s">
        <v>166</v>
      </c>
      <c r="F515" t="s">
        <v>3495</v>
      </c>
      <c r="G515" t="s">
        <v>3484</v>
      </c>
      <c r="H515" t="s">
        <v>3496</v>
      </c>
      <c r="I515" t="s">
        <v>3497</v>
      </c>
      <c r="J515" t="s">
        <v>3498</v>
      </c>
      <c r="K515" t="s">
        <v>3499</v>
      </c>
      <c r="L515" t="s">
        <v>1423</v>
      </c>
      <c r="M515" t="s">
        <v>5</v>
      </c>
      <c r="N515">
        <v>7039</v>
      </c>
      <c r="O515" t="s">
        <v>3500</v>
      </c>
      <c r="P515">
        <v>40.809375764122102</v>
      </c>
      <c r="Q515">
        <v>-74.342663702552102</v>
      </c>
      <c r="R515">
        <v>25</v>
      </c>
      <c r="S515">
        <v>2000</v>
      </c>
      <c r="T515" t="s">
        <v>3501</v>
      </c>
      <c r="U515" t="s">
        <v>3495</v>
      </c>
      <c r="V515" t="s">
        <v>3497</v>
      </c>
      <c r="W515" t="s">
        <v>3499</v>
      </c>
      <c r="X515" t="s">
        <v>1423</v>
      </c>
      <c r="Y515" t="s">
        <v>5</v>
      </c>
      <c r="Z515" t="s">
        <v>174</v>
      </c>
      <c r="AA515">
        <v>44867</v>
      </c>
      <c r="AB515" t="s">
        <v>3502</v>
      </c>
      <c r="AC515" t="s">
        <v>3503</v>
      </c>
      <c r="AD515">
        <v>24</v>
      </c>
      <c r="AJ515" t="s">
        <v>3504</v>
      </c>
    </row>
    <row r="516" spans="1:38">
      <c r="A516">
        <v>7004</v>
      </c>
      <c r="B516" t="s">
        <v>176</v>
      </c>
      <c r="C516" t="s">
        <v>3483</v>
      </c>
      <c r="D516" t="s">
        <v>3494</v>
      </c>
      <c r="E516" t="s">
        <v>166</v>
      </c>
      <c r="F516" t="s">
        <v>3495</v>
      </c>
      <c r="G516" t="s">
        <v>3484</v>
      </c>
      <c r="H516" t="s">
        <v>3496</v>
      </c>
      <c r="I516" t="s">
        <v>3497</v>
      </c>
      <c r="J516" t="s">
        <v>3505</v>
      </c>
      <c r="K516" t="s">
        <v>2344</v>
      </c>
      <c r="L516" t="s">
        <v>184</v>
      </c>
      <c r="M516" t="s">
        <v>5</v>
      </c>
      <c r="N516">
        <v>89431</v>
      </c>
      <c r="O516" t="s">
        <v>3500</v>
      </c>
      <c r="P516">
        <v>39.518289479356298</v>
      </c>
      <c r="Q516">
        <v>-119.736535731432</v>
      </c>
      <c r="R516">
        <v>21</v>
      </c>
      <c r="S516">
        <v>2000</v>
      </c>
      <c r="T516" t="s">
        <v>3501</v>
      </c>
      <c r="U516" t="s">
        <v>3495</v>
      </c>
      <c r="V516" t="s">
        <v>3497</v>
      </c>
      <c r="W516" t="s">
        <v>3499</v>
      </c>
      <c r="X516" t="s">
        <v>1423</v>
      </c>
      <c r="Y516" t="s">
        <v>5</v>
      </c>
      <c r="Z516" t="s">
        <v>174</v>
      </c>
      <c r="AA516">
        <v>44867</v>
      </c>
      <c r="AB516" t="s">
        <v>3502</v>
      </c>
      <c r="AC516" t="s">
        <v>3506</v>
      </c>
      <c r="AD516">
        <v>17</v>
      </c>
      <c r="AJ516" t="s">
        <v>3504</v>
      </c>
    </row>
    <row r="517" spans="1:38">
      <c r="A517">
        <v>7005</v>
      </c>
      <c r="B517" t="s">
        <v>201</v>
      </c>
      <c r="C517" t="s">
        <v>3483</v>
      </c>
      <c r="D517" t="s">
        <v>8663</v>
      </c>
      <c r="E517" t="s">
        <v>166</v>
      </c>
      <c r="F517" t="s">
        <v>8663</v>
      </c>
      <c r="G517" t="s">
        <v>8664</v>
      </c>
      <c r="H517" t="s">
        <v>8665</v>
      </c>
      <c r="I517" t="s">
        <v>8666</v>
      </c>
      <c r="J517" t="s">
        <v>8667</v>
      </c>
      <c r="K517" t="s">
        <v>3598</v>
      </c>
      <c r="L517" t="s">
        <v>1022</v>
      </c>
      <c r="M517" t="s">
        <v>5</v>
      </c>
      <c r="N517">
        <v>53593</v>
      </c>
      <c r="O517" t="s">
        <v>8668</v>
      </c>
      <c r="P517">
        <v>42.978923705930903</v>
      </c>
      <c r="Q517">
        <v>-89.507752359800904</v>
      </c>
      <c r="R517" t="s">
        <v>9102</v>
      </c>
      <c r="U517" t="s">
        <v>8663</v>
      </c>
      <c r="V517" t="s">
        <v>8666</v>
      </c>
      <c r="W517" t="s">
        <v>3598</v>
      </c>
      <c r="X517" t="s">
        <v>1022</v>
      </c>
      <c r="Y517" t="s">
        <v>5</v>
      </c>
      <c r="Z517" t="s">
        <v>174</v>
      </c>
      <c r="AA517">
        <v>45584</v>
      </c>
      <c r="AB517" t="s">
        <v>319</v>
      </c>
      <c r="AC517" t="s">
        <v>8669</v>
      </c>
      <c r="AD517">
        <v>18</v>
      </c>
      <c r="AF517" t="s">
        <v>8670</v>
      </c>
      <c r="AH517" t="s">
        <v>8672</v>
      </c>
      <c r="AK517" t="s">
        <v>8671</v>
      </c>
      <c r="AL517" t="s">
        <v>8673</v>
      </c>
    </row>
    <row r="518" spans="1:38">
      <c r="A518">
        <v>7006</v>
      </c>
      <c r="B518" t="s">
        <v>176</v>
      </c>
      <c r="C518" t="s">
        <v>3483</v>
      </c>
      <c r="D518" t="s">
        <v>3507</v>
      </c>
      <c r="E518" t="s">
        <v>166</v>
      </c>
      <c r="F518" t="s">
        <v>3508</v>
      </c>
      <c r="G518" t="s">
        <v>3509</v>
      </c>
      <c r="H518" t="s">
        <v>3510</v>
      </c>
      <c r="I518" t="s">
        <v>3511</v>
      </c>
      <c r="J518" t="s">
        <v>3512</v>
      </c>
      <c r="K518" t="s">
        <v>3513</v>
      </c>
      <c r="L518" t="s">
        <v>1089</v>
      </c>
      <c r="M518" t="s">
        <v>5</v>
      </c>
      <c r="N518">
        <v>85281</v>
      </c>
      <c r="O518" t="s">
        <v>3514</v>
      </c>
      <c r="P518">
        <v>33.421293176037999</v>
      </c>
      <c r="Q518">
        <v>-111.97256147577301</v>
      </c>
      <c r="R518">
        <v>30</v>
      </c>
      <c r="U518" t="s">
        <v>3515</v>
      </c>
      <c r="V518" t="s">
        <v>3511</v>
      </c>
      <c r="W518" t="s">
        <v>3513</v>
      </c>
      <c r="X518" t="s">
        <v>1089</v>
      </c>
      <c r="Y518" t="s">
        <v>5</v>
      </c>
      <c r="Z518" t="s">
        <v>174</v>
      </c>
      <c r="AA518">
        <v>44434</v>
      </c>
      <c r="AB518" t="s">
        <v>319</v>
      </c>
      <c r="AC518" t="s">
        <v>3516</v>
      </c>
      <c r="AD518">
        <v>22</v>
      </c>
      <c r="AE518" t="s">
        <v>3517</v>
      </c>
      <c r="AJ518" t="s">
        <v>3518</v>
      </c>
    </row>
    <row r="519" spans="1:38">
      <c r="A519">
        <v>7007</v>
      </c>
      <c r="B519" t="s">
        <v>176</v>
      </c>
      <c r="C519" t="s">
        <v>3483</v>
      </c>
      <c r="D519" t="s">
        <v>3519</v>
      </c>
      <c r="E519" t="s">
        <v>166</v>
      </c>
      <c r="F519" t="s">
        <v>3519</v>
      </c>
      <c r="G519" t="s">
        <v>3484</v>
      </c>
      <c r="H519" t="s">
        <v>3520</v>
      </c>
      <c r="I519" t="s">
        <v>3521</v>
      </c>
      <c r="J519" t="s">
        <v>3522</v>
      </c>
      <c r="K519" t="s">
        <v>3523</v>
      </c>
      <c r="L519" t="s">
        <v>1022</v>
      </c>
      <c r="M519" t="s">
        <v>5</v>
      </c>
      <c r="N519">
        <v>53005</v>
      </c>
      <c r="O519" t="s">
        <v>3524</v>
      </c>
      <c r="P519">
        <v>43.082204993607803</v>
      </c>
      <c r="Q519">
        <v>-88.070280492065393</v>
      </c>
      <c r="R519">
        <v>7</v>
      </c>
      <c r="U519" t="s">
        <v>3525</v>
      </c>
      <c r="V519" t="s">
        <v>3521</v>
      </c>
      <c r="W519" t="s">
        <v>3526</v>
      </c>
      <c r="Y519" t="s">
        <v>940</v>
      </c>
      <c r="Z519" t="s">
        <v>174</v>
      </c>
      <c r="AA519">
        <v>45340</v>
      </c>
      <c r="AB519" t="s">
        <v>3527</v>
      </c>
      <c r="AC519" t="s">
        <v>3528</v>
      </c>
      <c r="AD519">
        <v>30</v>
      </c>
      <c r="AF519" t="s">
        <v>3529</v>
      </c>
      <c r="AK519" t="s">
        <v>3530</v>
      </c>
    </row>
    <row r="520" spans="1:38">
      <c r="A520">
        <v>7008</v>
      </c>
      <c r="B520" t="s">
        <v>163</v>
      </c>
      <c r="C520" t="s">
        <v>3483</v>
      </c>
      <c r="D520" t="s">
        <v>3531</v>
      </c>
      <c r="E520" t="s">
        <v>178</v>
      </c>
      <c r="F520" t="s">
        <v>3532</v>
      </c>
      <c r="G520" t="s">
        <v>3484</v>
      </c>
      <c r="H520" t="s">
        <v>3533</v>
      </c>
      <c r="I520" t="s">
        <v>3534</v>
      </c>
      <c r="J520" t="s">
        <v>3535</v>
      </c>
      <c r="K520" t="s">
        <v>3536</v>
      </c>
      <c r="L520" t="s">
        <v>756</v>
      </c>
      <c r="M520" t="s">
        <v>5</v>
      </c>
      <c r="N520">
        <v>1821</v>
      </c>
      <c r="O520" t="s">
        <v>3537</v>
      </c>
      <c r="P520">
        <v>42.544239348312701</v>
      </c>
      <c r="Q520">
        <v>-71.278937188361994</v>
      </c>
      <c r="R520">
        <v>50</v>
      </c>
      <c r="S520">
        <v>400</v>
      </c>
      <c r="T520" t="s">
        <v>1750</v>
      </c>
      <c r="U520" t="s">
        <v>3531</v>
      </c>
      <c r="V520" t="s">
        <v>3534</v>
      </c>
      <c r="W520" t="s">
        <v>3538</v>
      </c>
      <c r="X520" t="s">
        <v>756</v>
      </c>
      <c r="Y520" t="s">
        <v>5</v>
      </c>
      <c r="Z520" t="s">
        <v>174</v>
      </c>
      <c r="AA520">
        <v>45289</v>
      </c>
      <c r="AB520" t="s">
        <v>3539</v>
      </c>
      <c r="AC520" t="s">
        <v>3540</v>
      </c>
      <c r="AD520">
        <v>14</v>
      </c>
      <c r="AF520" t="s">
        <v>3541</v>
      </c>
      <c r="AH520" t="s">
        <v>3542</v>
      </c>
      <c r="AJ520" t="s">
        <v>3543</v>
      </c>
      <c r="AK520" t="s">
        <v>3544</v>
      </c>
    </row>
    <row r="521" spans="1:38">
      <c r="A521">
        <v>7009</v>
      </c>
      <c r="B521" t="s">
        <v>176</v>
      </c>
      <c r="C521" t="s">
        <v>3483</v>
      </c>
      <c r="D521" t="s">
        <v>3545</v>
      </c>
      <c r="E521" t="s">
        <v>178</v>
      </c>
      <c r="F521" t="s">
        <v>3546</v>
      </c>
      <c r="G521" t="s">
        <v>3547</v>
      </c>
      <c r="H521" t="s">
        <v>3548</v>
      </c>
      <c r="I521" t="s">
        <v>3549</v>
      </c>
      <c r="J521" t="s">
        <v>3550</v>
      </c>
      <c r="K521" t="s">
        <v>1021</v>
      </c>
      <c r="L521" t="s">
        <v>1022</v>
      </c>
      <c r="M521" t="s">
        <v>5</v>
      </c>
      <c r="N521">
        <v>53223</v>
      </c>
      <c r="O521" t="s">
        <v>3551</v>
      </c>
      <c r="P521">
        <v>43.179211420520303</v>
      </c>
      <c r="Q521">
        <v>-87.979814753967304</v>
      </c>
      <c r="R521">
        <v>10</v>
      </c>
      <c r="U521" t="s">
        <v>3545</v>
      </c>
      <c r="V521" t="s">
        <v>3549</v>
      </c>
      <c r="W521" t="s">
        <v>1021</v>
      </c>
      <c r="X521" t="s">
        <v>1022</v>
      </c>
      <c r="Y521" t="s">
        <v>5</v>
      </c>
      <c r="Z521" t="s">
        <v>174</v>
      </c>
      <c r="AA521">
        <v>45336</v>
      </c>
      <c r="AB521" t="s">
        <v>3552</v>
      </c>
      <c r="AC521" t="s">
        <v>3553</v>
      </c>
      <c r="AD521">
        <v>30</v>
      </c>
      <c r="AF521" t="s">
        <v>3554</v>
      </c>
      <c r="AH521" t="s">
        <v>3551</v>
      </c>
      <c r="AK521" t="s">
        <v>3555</v>
      </c>
    </row>
    <row r="522" spans="1:38">
      <c r="A522">
        <v>7010</v>
      </c>
      <c r="B522" t="s">
        <v>176</v>
      </c>
      <c r="C522" t="s">
        <v>3483</v>
      </c>
      <c r="D522" t="s">
        <v>3556</v>
      </c>
      <c r="E522" t="s">
        <v>166</v>
      </c>
      <c r="F522" t="s">
        <v>3556</v>
      </c>
      <c r="G522" t="s">
        <v>3509</v>
      </c>
      <c r="H522" t="s">
        <v>3510</v>
      </c>
      <c r="I522" t="s">
        <v>3557</v>
      </c>
      <c r="J522" t="s">
        <v>3558</v>
      </c>
      <c r="K522" t="s">
        <v>3559</v>
      </c>
      <c r="L522" t="s">
        <v>771</v>
      </c>
      <c r="M522" t="s">
        <v>5</v>
      </c>
      <c r="N522">
        <v>77845</v>
      </c>
      <c r="O522" t="s">
        <v>3560</v>
      </c>
      <c r="P522">
        <v>30.527548881709102</v>
      </c>
      <c r="Q522">
        <v>-96.214877631846804</v>
      </c>
      <c r="R522">
        <v>67</v>
      </c>
      <c r="U522" t="s">
        <v>3556</v>
      </c>
      <c r="V522" t="s">
        <v>3557</v>
      </c>
      <c r="W522" t="s">
        <v>3559</v>
      </c>
      <c r="X522" t="s">
        <v>771</v>
      </c>
      <c r="Y522" t="s">
        <v>5</v>
      </c>
      <c r="AB522" t="s">
        <v>3561</v>
      </c>
      <c r="AC522" t="s">
        <v>3562</v>
      </c>
      <c r="AD522">
        <v>24</v>
      </c>
      <c r="AJ522" t="s">
        <v>3563</v>
      </c>
    </row>
    <row r="523" spans="1:38">
      <c r="A523">
        <v>7011</v>
      </c>
      <c r="B523" t="s">
        <v>176</v>
      </c>
      <c r="C523" t="s">
        <v>3483</v>
      </c>
      <c r="D523" t="s">
        <v>3556</v>
      </c>
      <c r="E523" t="s">
        <v>166</v>
      </c>
      <c r="F523" t="s">
        <v>3556</v>
      </c>
      <c r="G523" t="s">
        <v>3509</v>
      </c>
      <c r="H523" t="s">
        <v>3564</v>
      </c>
      <c r="I523" t="s">
        <v>3557</v>
      </c>
      <c r="J523" t="s">
        <v>3558</v>
      </c>
      <c r="K523" t="s">
        <v>3559</v>
      </c>
      <c r="L523" t="s">
        <v>771</v>
      </c>
      <c r="M523" t="s">
        <v>5</v>
      </c>
      <c r="N523">
        <v>77845</v>
      </c>
      <c r="O523" t="s">
        <v>3560</v>
      </c>
      <c r="P523">
        <v>30.527548881709102</v>
      </c>
      <c r="Q523">
        <v>-96.214877631846804</v>
      </c>
      <c r="R523">
        <v>66</v>
      </c>
      <c r="U523" t="s">
        <v>3556</v>
      </c>
      <c r="V523" t="s">
        <v>3557</v>
      </c>
      <c r="W523" t="s">
        <v>3559</v>
      </c>
      <c r="X523" t="s">
        <v>771</v>
      </c>
      <c r="Y523" t="s">
        <v>5</v>
      </c>
      <c r="AB523" t="s">
        <v>3561</v>
      </c>
      <c r="AC523" t="s">
        <v>3562</v>
      </c>
      <c r="AD523">
        <v>24</v>
      </c>
      <c r="AJ523" t="s">
        <v>3563</v>
      </c>
    </row>
    <row r="524" spans="1:38">
      <c r="A524">
        <v>7012</v>
      </c>
      <c r="B524" t="s">
        <v>176</v>
      </c>
      <c r="C524" t="s">
        <v>3483</v>
      </c>
      <c r="D524" t="s">
        <v>3565</v>
      </c>
      <c r="E524" t="s">
        <v>166</v>
      </c>
      <c r="F524" t="s">
        <v>3565</v>
      </c>
      <c r="G524" t="s">
        <v>3484</v>
      </c>
      <c r="H524" t="s">
        <v>3566</v>
      </c>
      <c r="I524" t="s">
        <v>3567</v>
      </c>
      <c r="J524" t="s">
        <v>3568</v>
      </c>
      <c r="K524" t="s">
        <v>3569</v>
      </c>
      <c r="L524" t="s">
        <v>1022</v>
      </c>
      <c r="M524" t="s">
        <v>5</v>
      </c>
      <c r="N524">
        <v>54311</v>
      </c>
      <c r="O524" t="s">
        <v>3570</v>
      </c>
      <c r="P524">
        <v>44.4820028585656</v>
      </c>
      <c r="Q524">
        <v>-87.926534726989104</v>
      </c>
      <c r="R524">
        <v>40</v>
      </c>
      <c r="U524" t="s">
        <v>3565</v>
      </c>
      <c r="V524" t="s">
        <v>3567</v>
      </c>
      <c r="W524" t="s">
        <v>3569</v>
      </c>
      <c r="X524" t="s">
        <v>1022</v>
      </c>
      <c r="Y524" t="s">
        <v>5</v>
      </c>
      <c r="Z524" t="s">
        <v>174</v>
      </c>
      <c r="AB524" t="s">
        <v>3571</v>
      </c>
      <c r="AC524" t="s">
        <v>8437</v>
      </c>
      <c r="AD524">
        <v>30</v>
      </c>
      <c r="AF524" t="s">
        <v>3572</v>
      </c>
      <c r="AH524" t="s">
        <v>3573</v>
      </c>
      <c r="AK524" t="s">
        <v>3574</v>
      </c>
    </row>
    <row r="525" spans="1:38">
      <c r="A525">
        <v>7013</v>
      </c>
      <c r="B525" t="s">
        <v>176</v>
      </c>
      <c r="C525" t="s">
        <v>3483</v>
      </c>
      <c r="D525" t="s">
        <v>3575</v>
      </c>
      <c r="E525" t="s">
        <v>166</v>
      </c>
      <c r="F525" t="s">
        <v>3575</v>
      </c>
      <c r="G525" t="s">
        <v>3484</v>
      </c>
      <c r="H525" t="s">
        <v>3576</v>
      </c>
      <c r="I525" t="s">
        <v>3577</v>
      </c>
      <c r="J525" t="s">
        <v>3578</v>
      </c>
      <c r="K525" t="s">
        <v>1639</v>
      </c>
      <c r="L525" t="s">
        <v>1089</v>
      </c>
      <c r="M525" t="s">
        <v>5</v>
      </c>
      <c r="N525">
        <v>85741</v>
      </c>
      <c r="O525" t="s">
        <v>3579</v>
      </c>
      <c r="P525">
        <v>32.3326022203942</v>
      </c>
      <c r="Q525">
        <v>-111.056210373951</v>
      </c>
      <c r="R525">
        <v>133</v>
      </c>
      <c r="U525" t="s">
        <v>3575</v>
      </c>
      <c r="V525" t="s">
        <v>3577</v>
      </c>
      <c r="W525" t="s">
        <v>3580</v>
      </c>
      <c r="X525" t="s">
        <v>1089</v>
      </c>
      <c r="Y525" t="s">
        <v>5</v>
      </c>
      <c r="AB525" t="s">
        <v>3581</v>
      </c>
      <c r="AC525" t="s">
        <v>3582</v>
      </c>
      <c r="AD525">
        <v>23</v>
      </c>
      <c r="AJ525" t="s">
        <v>3577</v>
      </c>
    </row>
    <row r="526" spans="1:38">
      <c r="A526">
        <v>7014</v>
      </c>
      <c r="B526" t="s">
        <v>176</v>
      </c>
      <c r="C526" t="s">
        <v>3483</v>
      </c>
      <c r="D526" t="s">
        <v>3583</v>
      </c>
      <c r="E526" t="s">
        <v>178</v>
      </c>
      <c r="F526" t="s">
        <v>3583</v>
      </c>
      <c r="G526" t="s">
        <v>3484</v>
      </c>
      <c r="H526" t="s">
        <v>3584</v>
      </c>
      <c r="I526" t="s">
        <v>3585</v>
      </c>
      <c r="J526" t="s">
        <v>3586</v>
      </c>
      <c r="K526" t="s">
        <v>3587</v>
      </c>
      <c r="L526" t="s">
        <v>444</v>
      </c>
      <c r="M526" t="s">
        <v>5</v>
      </c>
      <c r="N526">
        <v>48601</v>
      </c>
      <c r="O526" t="s">
        <v>3588</v>
      </c>
      <c r="P526">
        <v>43.400089163030898</v>
      </c>
      <c r="Q526">
        <v>-83.952280019004107</v>
      </c>
      <c r="R526">
        <v>986</v>
      </c>
      <c r="U526" t="s">
        <v>3583</v>
      </c>
      <c r="V526" t="s">
        <v>3585</v>
      </c>
      <c r="W526" t="s">
        <v>3587</v>
      </c>
      <c r="X526" t="s">
        <v>1022</v>
      </c>
      <c r="Y526" t="s">
        <v>5</v>
      </c>
      <c r="Z526" t="s">
        <v>174</v>
      </c>
      <c r="AA526">
        <v>45300</v>
      </c>
      <c r="AB526" t="s">
        <v>3589</v>
      </c>
      <c r="AC526" t="s">
        <v>3590</v>
      </c>
      <c r="AD526">
        <v>20</v>
      </c>
      <c r="AJ526" t="s">
        <v>3585</v>
      </c>
    </row>
    <row r="527" spans="1:38">
      <c r="A527">
        <v>7015</v>
      </c>
      <c r="B527" t="s">
        <v>176</v>
      </c>
      <c r="C527" t="s">
        <v>3483</v>
      </c>
      <c r="D527" t="s">
        <v>8922</v>
      </c>
      <c r="E527" t="s">
        <v>178</v>
      </c>
      <c r="F527" t="s">
        <v>8922</v>
      </c>
      <c r="G527" t="s">
        <v>7662</v>
      </c>
      <c r="H527" t="s">
        <v>8932</v>
      </c>
      <c r="I527" t="s">
        <v>8933</v>
      </c>
      <c r="J527" t="s">
        <v>8929</v>
      </c>
      <c r="K527" t="s">
        <v>8930</v>
      </c>
      <c r="L527" t="s">
        <v>314</v>
      </c>
      <c r="M527" t="s">
        <v>5</v>
      </c>
      <c r="N527">
        <v>37923</v>
      </c>
      <c r="O527" t="s">
        <v>8931</v>
      </c>
      <c r="P527">
        <v>35.920771453060702</v>
      </c>
      <c r="Q527">
        <v>-84.083573215998797</v>
      </c>
      <c r="R527">
        <v>12</v>
      </c>
      <c r="U527" t="s">
        <v>8922</v>
      </c>
      <c r="V527" t="s">
        <v>8933</v>
      </c>
      <c r="W527" t="s">
        <v>8923</v>
      </c>
      <c r="X527" t="s">
        <v>8924</v>
      </c>
      <c r="Y527" t="s">
        <v>2218</v>
      </c>
      <c r="Z527" t="s">
        <v>8245</v>
      </c>
      <c r="AA527">
        <v>45688</v>
      </c>
      <c r="AB527" t="s">
        <v>8838</v>
      </c>
      <c r="AC527" t="s">
        <v>8925</v>
      </c>
      <c r="AD527">
        <v>27</v>
      </c>
      <c r="AF527" t="s">
        <v>8926</v>
      </c>
      <c r="AH527" t="s">
        <v>8928</v>
      </c>
      <c r="AK527" t="s">
        <v>8927</v>
      </c>
    </row>
    <row r="528" spans="1:38">
      <c r="A528">
        <v>7016</v>
      </c>
      <c r="B528" t="s">
        <v>176</v>
      </c>
      <c r="C528" t="s">
        <v>3483</v>
      </c>
      <c r="D528" t="s">
        <v>3591</v>
      </c>
      <c r="E528" t="s">
        <v>178</v>
      </c>
      <c r="F528" t="s">
        <v>3591</v>
      </c>
      <c r="G528" t="s">
        <v>3509</v>
      </c>
      <c r="H528" t="s">
        <v>3510</v>
      </c>
      <c r="I528" t="s">
        <v>3592</v>
      </c>
      <c r="J528" t="s">
        <v>3593</v>
      </c>
      <c r="K528" t="s">
        <v>499</v>
      </c>
      <c r="L528" t="s">
        <v>495</v>
      </c>
      <c r="M528" t="s">
        <v>5</v>
      </c>
      <c r="N528">
        <v>63123</v>
      </c>
      <c r="O528" t="s">
        <v>3594</v>
      </c>
      <c r="P528">
        <v>38.525190795696098</v>
      </c>
      <c r="Q528">
        <v>-90.332894315494698</v>
      </c>
      <c r="R528">
        <v>46</v>
      </c>
      <c r="U528" t="s">
        <v>3595</v>
      </c>
      <c r="V528" t="s">
        <v>3596</v>
      </c>
      <c r="W528" t="s">
        <v>3597</v>
      </c>
      <c r="X528" t="s">
        <v>3598</v>
      </c>
      <c r="Y528" t="s">
        <v>3599</v>
      </c>
      <c r="Z528" t="s">
        <v>174</v>
      </c>
      <c r="AA528">
        <v>44434</v>
      </c>
      <c r="AB528" t="s">
        <v>3600</v>
      </c>
      <c r="AC528" t="s">
        <v>3601</v>
      </c>
      <c r="AD528">
        <v>24</v>
      </c>
      <c r="AJ528" t="s">
        <v>3602</v>
      </c>
    </row>
    <row r="529" spans="1:38">
      <c r="A529">
        <v>7017</v>
      </c>
      <c r="B529" t="s">
        <v>176</v>
      </c>
      <c r="C529" t="s">
        <v>3483</v>
      </c>
      <c r="D529" t="s">
        <v>3591</v>
      </c>
      <c r="E529" t="s">
        <v>178</v>
      </c>
      <c r="F529" t="s">
        <v>3591</v>
      </c>
      <c r="G529" t="s">
        <v>3509</v>
      </c>
      <c r="H529" t="s">
        <v>3564</v>
      </c>
      <c r="I529" t="s">
        <v>3592</v>
      </c>
      <c r="J529" t="s">
        <v>3593</v>
      </c>
      <c r="K529" t="s">
        <v>499</v>
      </c>
      <c r="L529" t="s">
        <v>495</v>
      </c>
      <c r="M529" t="s">
        <v>5</v>
      </c>
      <c r="N529">
        <v>63123</v>
      </c>
      <c r="O529" t="s">
        <v>3594</v>
      </c>
      <c r="P529">
        <v>38.525190795696098</v>
      </c>
      <c r="Q529">
        <v>-90.332894315494698</v>
      </c>
      <c r="R529">
        <v>46</v>
      </c>
      <c r="U529" t="s">
        <v>3595</v>
      </c>
      <c r="V529" t="s">
        <v>3596</v>
      </c>
      <c r="W529" t="s">
        <v>3597</v>
      </c>
      <c r="X529" t="s">
        <v>3598</v>
      </c>
      <c r="Y529" t="s">
        <v>3599</v>
      </c>
      <c r="Z529" t="s">
        <v>174</v>
      </c>
      <c r="AA529">
        <v>44434</v>
      </c>
      <c r="AB529" t="s">
        <v>3600</v>
      </c>
      <c r="AC529" t="s">
        <v>3601</v>
      </c>
      <c r="AD529">
        <v>24</v>
      </c>
      <c r="AJ529" t="s">
        <v>3602</v>
      </c>
    </row>
    <row r="530" spans="1:38">
      <c r="A530">
        <v>7018</v>
      </c>
      <c r="B530" t="s">
        <v>176</v>
      </c>
      <c r="C530" t="s">
        <v>3483</v>
      </c>
      <c r="D530" t="s">
        <v>3603</v>
      </c>
      <c r="E530" t="s">
        <v>166</v>
      </c>
      <c r="F530" t="s">
        <v>3603</v>
      </c>
      <c r="G530" t="s">
        <v>3484</v>
      </c>
      <c r="H530" t="s">
        <v>3604</v>
      </c>
      <c r="I530" t="s">
        <v>3605</v>
      </c>
      <c r="J530" t="s">
        <v>3606</v>
      </c>
      <c r="K530" t="s">
        <v>3607</v>
      </c>
      <c r="L530" t="s">
        <v>190</v>
      </c>
      <c r="M530" t="s">
        <v>5</v>
      </c>
      <c r="N530">
        <v>27263</v>
      </c>
      <c r="O530" t="s">
        <v>3608</v>
      </c>
      <c r="P530">
        <v>35.938364351490897</v>
      </c>
      <c r="Q530">
        <v>-79.968418714329104</v>
      </c>
      <c r="U530" t="s">
        <v>3603</v>
      </c>
      <c r="V530" t="s">
        <v>3605</v>
      </c>
      <c r="W530" t="s">
        <v>3609</v>
      </c>
      <c r="X530" t="s">
        <v>863</v>
      </c>
      <c r="Y530" t="s">
        <v>5</v>
      </c>
      <c r="AB530" t="s">
        <v>3610</v>
      </c>
      <c r="AC530" t="s">
        <v>3611</v>
      </c>
      <c r="AD530">
        <v>19</v>
      </c>
      <c r="AJ530" t="s">
        <v>3605</v>
      </c>
    </row>
    <row r="531" spans="1:38">
      <c r="A531">
        <v>7019</v>
      </c>
      <c r="B531" t="s">
        <v>176</v>
      </c>
      <c r="C531" t="s">
        <v>3483</v>
      </c>
      <c r="D531" t="s">
        <v>3612</v>
      </c>
      <c r="E531" t="s">
        <v>166</v>
      </c>
      <c r="F531" t="s">
        <v>3612</v>
      </c>
      <c r="G531" t="s">
        <v>3547</v>
      </c>
      <c r="H531" t="s">
        <v>3613</v>
      </c>
      <c r="I531" t="s">
        <v>3614</v>
      </c>
      <c r="J531" t="s">
        <v>3615</v>
      </c>
      <c r="K531" t="s">
        <v>3616</v>
      </c>
      <c r="L531" t="s">
        <v>539</v>
      </c>
      <c r="M531" t="s">
        <v>5</v>
      </c>
      <c r="N531">
        <v>55441</v>
      </c>
      <c r="O531" t="s">
        <v>3617</v>
      </c>
      <c r="P531">
        <v>44.990735299820898</v>
      </c>
      <c r="Q531">
        <v>-93.447872547751899</v>
      </c>
      <c r="R531">
        <v>4</v>
      </c>
      <c r="S531">
        <v>0</v>
      </c>
      <c r="U531" t="s">
        <v>3612</v>
      </c>
      <c r="V531" t="s">
        <v>3614</v>
      </c>
      <c r="W531" t="s">
        <v>3616</v>
      </c>
      <c r="X531" t="s">
        <v>539</v>
      </c>
      <c r="Y531" t="s">
        <v>5</v>
      </c>
      <c r="Z531" t="s">
        <v>174</v>
      </c>
      <c r="AA531">
        <v>45336</v>
      </c>
      <c r="AB531" t="s">
        <v>3552</v>
      </c>
      <c r="AC531" t="s">
        <v>3618</v>
      </c>
      <c r="AD531">
        <v>30</v>
      </c>
      <c r="AF531" t="s">
        <v>3619</v>
      </c>
      <c r="AH531" t="s">
        <v>3620</v>
      </c>
      <c r="AK531" t="s">
        <v>3621</v>
      </c>
    </row>
    <row r="532" spans="1:38">
      <c r="A532">
        <v>7020</v>
      </c>
      <c r="B532" t="s">
        <v>176</v>
      </c>
      <c r="C532" t="s">
        <v>3483</v>
      </c>
      <c r="D532" t="s">
        <v>3622</v>
      </c>
      <c r="E532" t="s">
        <v>178</v>
      </c>
      <c r="F532" t="s">
        <v>3623</v>
      </c>
      <c r="G532" t="s">
        <v>3484</v>
      </c>
      <c r="H532" t="s">
        <v>3624</v>
      </c>
      <c r="I532" t="s">
        <v>3625</v>
      </c>
      <c r="J532" t="s">
        <v>3636</v>
      </c>
      <c r="K532" t="s">
        <v>1712</v>
      </c>
      <c r="L532" t="s">
        <v>1713</v>
      </c>
      <c r="M532" t="s">
        <v>5</v>
      </c>
      <c r="N532">
        <v>23452</v>
      </c>
      <c r="O532" t="s">
        <v>3637</v>
      </c>
      <c r="P532">
        <v>36.827109434501097</v>
      </c>
      <c r="Q532">
        <v>-76.064242989169301</v>
      </c>
      <c r="R532">
        <v>500</v>
      </c>
      <c r="U532" t="s">
        <v>3622</v>
      </c>
      <c r="V532" t="s">
        <v>3625</v>
      </c>
      <c r="W532" t="s">
        <v>3628</v>
      </c>
      <c r="X532" t="s">
        <v>3629</v>
      </c>
      <c r="Y532" t="s">
        <v>940</v>
      </c>
      <c r="Z532" t="s">
        <v>174</v>
      </c>
      <c r="AA532">
        <v>44426</v>
      </c>
      <c r="AB532" t="s">
        <v>3638</v>
      </c>
      <c r="AC532" t="s">
        <v>3630</v>
      </c>
      <c r="AD532">
        <v>21</v>
      </c>
      <c r="AJ532" t="s">
        <v>3631</v>
      </c>
    </row>
    <row r="533" spans="1:38">
      <c r="A533">
        <v>7021</v>
      </c>
      <c r="B533" t="s">
        <v>176</v>
      </c>
      <c r="C533" t="s">
        <v>3483</v>
      </c>
      <c r="D533" t="s">
        <v>3622</v>
      </c>
      <c r="E533" t="s">
        <v>178</v>
      </c>
      <c r="F533" t="s">
        <v>3623</v>
      </c>
      <c r="G533" t="s">
        <v>3484</v>
      </c>
      <c r="H533" t="s">
        <v>3624</v>
      </c>
      <c r="I533" t="s">
        <v>3625</v>
      </c>
      <c r="J533" t="s">
        <v>3626</v>
      </c>
      <c r="K533" t="s">
        <v>1456</v>
      </c>
      <c r="L533" t="s">
        <v>771</v>
      </c>
      <c r="M533" t="s">
        <v>5</v>
      </c>
      <c r="N533">
        <v>78753</v>
      </c>
      <c r="O533" t="s">
        <v>3627</v>
      </c>
      <c r="P533">
        <v>30.412513791364301</v>
      </c>
      <c r="Q533">
        <v>-97.645902029821002</v>
      </c>
      <c r="U533" t="s">
        <v>3622</v>
      </c>
      <c r="V533" t="s">
        <v>3625</v>
      </c>
      <c r="W533" t="s">
        <v>3628</v>
      </c>
      <c r="X533" t="s">
        <v>3629</v>
      </c>
      <c r="Y533" t="s">
        <v>940</v>
      </c>
      <c r="Z533" t="s">
        <v>174</v>
      </c>
      <c r="AA533">
        <v>44430</v>
      </c>
      <c r="AB533" t="s">
        <v>319</v>
      </c>
      <c r="AC533" t="s">
        <v>3630</v>
      </c>
      <c r="AD533">
        <v>21</v>
      </c>
      <c r="AJ533" t="s">
        <v>3631</v>
      </c>
    </row>
    <row r="534" spans="1:38">
      <c r="A534">
        <v>7022</v>
      </c>
      <c r="B534" t="s">
        <v>176</v>
      </c>
      <c r="C534" t="s">
        <v>3483</v>
      </c>
      <c r="D534" t="s">
        <v>3622</v>
      </c>
      <c r="E534" t="s">
        <v>178</v>
      </c>
      <c r="F534" t="s">
        <v>3623</v>
      </c>
      <c r="G534" t="s">
        <v>3484</v>
      </c>
      <c r="H534" t="s">
        <v>3624</v>
      </c>
      <c r="I534" t="s">
        <v>3625</v>
      </c>
      <c r="J534" t="s">
        <v>3632</v>
      </c>
      <c r="K534" t="s">
        <v>3633</v>
      </c>
      <c r="L534" t="s">
        <v>3634</v>
      </c>
      <c r="M534" t="s">
        <v>5</v>
      </c>
      <c r="N534">
        <v>97230</v>
      </c>
      <c r="O534" t="s">
        <v>3635</v>
      </c>
      <c r="P534">
        <v>45.560321657416097</v>
      </c>
      <c r="Q534">
        <v>-122.526539758192</v>
      </c>
      <c r="U534" t="s">
        <v>3622</v>
      </c>
      <c r="V534" t="s">
        <v>3625</v>
      </c>
      <c r="W534" t="s">
        <v>3628</v>
      </c>
      <c r="X534" t="s">
        <v>3629</v>
      </c>
      <c r="Y534" t="s">
        <v>940</v>
      </c>
      <c r="Z534" t="s">
        <v>174</v>
      </c>
      <c r="AA534">
        <v>44430</v>
      </c>
      <c r="AB534" t="s">
        <v>319</v>
      </c>
      <c r="AC534" t="s">
        <v>3630</v>
      </c>
      <c r="AD534">
        <v>21</v>
      </c>
      <c r="AJ534" t="s">
        <v>3631</v>
      </c>
    </row>
    <row r="535" spans="1:38">
      <c r="A535">
        <v>7023</v>
      </c>
      <c r="B535" t="s">
        <v>176</v>
      </c>
      <c r="C535" t="s">
        <v>3483</v>
      </c>
      <c r="D535" t="s">
        <v>8691</v>
      </c>
      <c r="E535" t="s">
        <v>166</v>
      </c>
      <c r="F535" t="s">
        <v>8692</v>
      </c>
      <c r="G535" t="s">
        <v>8693</v>
      </c>
      <c r="H535" t="s">
        <v>8694</v>
      </c>
      <c r="I535" t="s">
        <v>8695</v>
      </c>
      <c r="J535" t="s">
        <v>8696</v>
      </c>
      <c r="K535" t="s">
        <v>8697</v>
      </c>
      <c r="L535" t="s">
        <v>539</v>
      </c>
      <c r="M535" t="s">
        <v>5</v>
      </c>
      <c r="N535">
        <v>55369</v>
      </c>
      <c r="O535" t="s">
        <v>8698</v>
      </c>
      <c r="P535">
        <v>45.0670572344156</v>
      </c>
      <c r="Q535">
        <v>-93.441451403856405</v>
      </c>
      <c r="R535">
        <v>200</v>
      </c>
      <c r="U535" t="s">
        <v>8699</v>
      </c>
      <c r="V535" t="s">
        <v>8700</v>
      </c>
      <c r="W535" t="s">
        <v>8701</v>
      </c>
      <c r="X535" t="s">
        <v>2758</v>
      </c>
      <c r="Y535" t="s">
        <v>940</v>
      </c>
      <c r="Z535" t="s">
        <v>174</v>
      </c>
      <c r="AA535">
        <v>45584</v>
      </c>
      <c r="AB535" t="s">
        <v>8702</v>
      </c>
      <c r="AC535" t="s">
        <v>8704</v>
      </c>
      <c r="AD535">
        <v>26</v>
      </c>
      <c r="AE535" t="s">
        <v>8703</v>
      </c>
      <c r="AH535" t="s">
        <v>8698</v>
      </c>
      <c r="AL535" t="s">
        <v>8705</v>
      </c>
    </row>
    <row r="536" spans="1:38">
      <c r="A536">
        <v>7024</v>
      </c>
      <c r="B536" t="s">
        <v>176</v>
      </c>
      <c r="C536" t="s">
        <v>3483</v>
      </c>
      <c r="D536" t="s">
        <v>3639</v>
      </c>
      <c r="E536" t="s">
        <v>166</v>
      </c>
      <c r="F536" t="s">
        <v>3639</v>
      </c>
      <c r="G536" t="s">
        <v>3509</v>
      </c>
      <c r="H536" t="s">
        <v>3640</v>
      </c>
      <c r="I536" t="s">
        <v>3641</v>
      </c>
      <c r="J536" t="s">
        <v>3642</v>
      </c>
      <c r="K536" t="s">
        <v>3643</v>
      </c>
      <c r="L536" t="s">
        <v>172</v>
      </c>
      <c r="M536" t="s">
        <v>5</v>
      </c>
      <c r="N536">
        <v>92618</v>
      </c>
      <c r="O536" t="s">
        <v>3644</v>
      </c>
      <c r="P536">
        <v>33.649189999999997</v>
      </c>
      <c r="Q536">
        <v>-117.71199</v>
      </c>
      <c r="R536">
        <v>15</v>
      </c>
      <c r="U536" t="s">
        <v>3639</v>
      </c>
      <c r="V536" t="s">
        <v>3641</v>
      </c>
      <c r="W536" t="s">
        <v>3645</v>
      </c>
      <c r="Y536" t="s">
        <v>3646</v>
      </c>
      <c r="Z536" t="s">
        <v>174</v>
      </c>
      <c r="AA536">
        <v>44774</v>
      </c>
      <c r="AB536" t="s">
        <v>3647</v>
      </c>
      <c r="AC536" t="s">
        <v>3648</v>
      </c>
      <c r="AD536">
        <v>27</v>
      </c>
      <c r="AJ536" t="s">
        <v>3649</v>
      </c>
    </row>
    <row r="537" spans="1:38">
      <c r="A537">
        <v>7025</v>
      </c>
      <c r="B537" t="s">
        <v>176</v>
      </c>
      <c r="C537" t="s">
        <v>3483</v>
      </c>
      <c r="D537" t="s">
        <v>3650</v>
      </c>
      <c r="E537" t="s">
        <v>166</v>
      </c>
      <c r="F537" t="s">
        <v>3651</v>
      </c>
      <c r="G537" t="s">
        <v>3509</v>
      </c>
      <c r="H537" t="s">
        <v>3652</v>
      </c>
      <c r="I537" t="s">
        <v>3653</v>
      </c>
      <c r="J537" t="s">
        <v>3654</v>
      </c>
      <c r="K537" t="s">
        <v>2224</v>
      </c>
      <c r="L537" t="s">
        <v>444</v>
      </c>
      <c r="M537" t="s">
        <v>5</v>
      </c>
      <c r="N537">
        <v>48326</v>
      </c>
      <c r="O537" t="s">
        <v>3655</v>
      </c>
      <c r="P537">
        <v>42.670516184275698</v>
      </c>
      <c r="Q537">
        <v>-83.242494459470393</v>
      </c>
      <c r="R537">
        <v>11</v>
      </c>
      <c r="U537" t="s">
        <v>3656</v>
      </c>
      <c r="V537" t="s">
        <v>3653</v>
      </c>
      <c r="W537" t="s">
        <v>3657</v>
      </c>
      <c r="X537" t="s">
        <v>444</v>
      </c>
      <c r="Y537" t="s">
        <v>5</v>
      </c>
      <c r="Z537" t="s">
        <v>174</v>
      </c>
      <c r="AA537">
        <v>44766</v>
      </c>
      <c r="AB537" t="s">
        <v>3658</v>
      </c>
      <c r="AC537" t="s">
        <v>3659</v>
      </c>
      <c r="AD537">
        <v>27</v>
      </c>
      <c r="AE537" t="s">
        <v>3660</v>
      </c>
      <c r="AJ537" t="s">
        <v>3661</v>
      </c>
    </row>
    <row r="538" spans="1:38">
      <c r="A538">
        <v>7026</v>
      </c>
      <c r="B538" t="s">
        <v>176</v>
      </c>
      <c r="C538" t="s">
        <v>3483</v>
      </c>
      <c r="D538" t="s">
        <v>3662</v>
      </c>
      <c r="E538" t="s">
        <v>166</v>
      </c>
      <c r="F538" t="s">
        <v>3663</v>
      </c>
      <c r="G538" t="s">
        <v>3484</v>
      </c>
      <c r="H538" t="s">
        <v>3664</v>
      </c>
      <c r="I538" t="s">
        <v>3665</v>
      </c>
      <c r="J538" t="s">
        <v>3666</v>
      </c>
      <c r="K538" t="s">
        <v>3667</v>
      </c>
      <c r="L538" t="s">
        <v>3668</v>
      </c>
      <c r="M538" t="s">
        <v>5</v>
      </c>
      <c r="N538">
        <v>13069</v>
      </c>
      <c r="O538" t="s">
        <v>3669</v>
      </c>
      <c r="P538">
        <v>43.327447677849598</v>
      </c>
      <c r="Q538">
        <v>-76.418482088319607</v>
      </c>
      <c r="R538">
        <v>100</v>
      </c>
      <c r="U538" t="s">
        <v>3662</v>
      </c>
      <c r="V538" t="s">
        <v>3665</v>
      </c>
      <c r="W538" t="s">
        <v>3670</v>
      </c>
      <c r="X538" t="s">
        <v>2568</v>
      </c>
      <c r="Y538" t="s">
        <v>5</v>
      </c>
      <c r="Z538" t="s">
        <v>174</v>
      </c>
      <c r="AA538">
        <v>44930</v>
      </c>
      <c r="AB538" t="s">
        <v>319</v>
      </c>
      <c r="AC538" t="s">
        <v>3671</v>
      </c>
      <c r="AD538">
        <v>24</v>
      </c>
      <c r="AF538" t="s">
        <v>3672</v>
      </c>
      <c r="AH538" t="s">
        <v>3673</v>
      </c>
      <c r="AJ538" t="s">
        <v>319</v>
      </c>
      <c r="AK538" t="s">
        <v>3674</v>
      </c>
    </row>
    <row r="539" spans="1:38">
      <c r="A539">
        <v>7027</v>
      </c>
      <c r="B539" t="s">
        <v>176</v>
      </c>
      <c r="C539" t="s">
        <v>3483</v>
      </c>
      <c r="D539" t="s">
        <v>3675</v>
      </c>
      <c r="E539" t="s">
        <v>178</v>
      </c>
      <c r="F539" t="s">
        <v>3675</v>
      </c>
      <c r="G539" t="s">
        <v>3509</v>
      </c>
      <c r="H539" t="s">
        <v>3510</v>
      </c>
      <c r="I539" t="s">
        <v>3677</v>
      </c>
      <c r="J539" t="s">
        <v>3678</v>
      </c>
      <c r="K539" t="s">
        <v>3679</v>
      </c>
      <c r="L539" t="s">
        <v>2568</v>
      </c>
      <c r="M539" t="s">
        <v>5</v>
      </c>
      <c r="N539">
        <v>6484</v>
      </c>
      <c r="O539" t="s">
        <v>3680</v>
      </c>
      <c r="P539">
        <v>41.295038160485703</v>
      </c>
      <c r="Q539">
        <v>-73.079763566280207</v>
      </c>
      <c r="R539">
        <v>12</v>
      </c>
      <c r="U539" t="s">
        <v>3681</v>
      </c>
      <c r="V539" t="s">
        <v>3677</v>
      </c>
      <c r="W539" t="s">
        <v>3682</v>
      </c>
      <c r="X539" t="s">
        <v>2824</v>
      </c>
      <c r="Y539" t="s">
        <v>940</v>
      </c>
      <c r="Z539" t="s">
        <v>174</v>
      </c>
      <c r="AA539">
        <v>44435</v>
      </c>
      <c r="AB539" t="s">
        <v>319</v>
      </c>
      <c r="AC539" t="s">
        <v>3689</v>
      </c>
      <c r="AD539">
        <v>26</v>
      </c>
      <c r="AJ539" t="s">
        <v>3685</v>
      </c>
    </row>
    <row r="540" spans="1:38">
      <c r="A540">
        <v>7028</v>
      </c>
      <c r="B540" t="s">
        <v>176</v>
      </c>
      <c r="C540" t="s">
        <v>3483</v>
      </c>
      <c r="D540" t="s">
        <v>3675</v>
      </c>
      <c r="E540" t="s">
        <v>178</v>
      </c>
      <c r="F540" t="s">
        <v>3675</v>
      </c>
      <c r="G540" t="s">
        <v>3484</v>
      </c>
      <c r="H540" t="s">
        <v>3676</v>
      </c>
      <c r="I540" t="s">
        <v>3677</v>
      </c>
      <c r="J540" t="s">
        <v>3678</v>
      </c>
      <c r="K540" t="s">
        <v>3679</v>
      </c>
      <c r="L540" t="s">
        <v>2568</v>
      </c>
      <c r="M540" t="s">
        <v>5</v>
      </c>
      <c r="N540">
        <v>6484</v>
      </c>
      <c r="O540" t="s">
        <v>3680</v>
      </c>
      <c r="P540">
        <v>41.295038160485703</v>
      </c>
      <c r="Q540">
        <v>-73.079763566280207</v>
      </c>
      <c r="R540">
        <v>12</v>
      </c>
      <c r="U540" t="s">
        <v>3681</v>
      </c>
      <c r="V540" t="s">
        <v>3677</v>
      </c>
      <c r="W540" t="s">
        <v>3682</v>
      </c>
      <c r="X540" t="s">
        <v>2824</v>
      </c>
      <c r="Y540" t="s">
        <v>940</v>
      </c>
      <c r="Z540" t="s">
        <v>174</v>
      </c>
      <c r="AA540">
        <v>44773</v>
      </c>
      <c r="AB540" t="s">
        <v>3683</v>
      </c>
      <c r="AC540" t="s">
        <v>3684</v>
      </c>
      <c r="AD540">
        <v>26</v>
      </c>
      <c r="AJ540" t="s">
        <v>3685</v>
      </c>
    </row>
    <row r="541" spans="1:38">
      <c r="A541">
        <v>7029</v>
      </c>
      <c r="B541" t="s">
        <v>176</v>
      </c>
      <c r="C541" t="s">
        <v>3483</v>
      </c>
      <c r="D541" t="s">
        <v>3675</v>
      </c>
      <c r="E541" t="s">
        <v>178</v>
      </c>
      <c r="F541" t="s">
        <v>3675</v>
      </c>
      <c r="G541" t="s">
        <v>3484</v>
      </c>
      <c r="H541" t="s">
        <v>3686</v>
      </c>
      <c r="I541" t="s">
        <v>3677</v>
      </c>
      <c r="J541" t="s">
        <v>3678</v>
      </c>
      <c r="K541" t="s">
        <v>3679</v>
      </c>
      <c r="L541" t="s">
        <v>2568</v>
      </c>
      <c r="M541" t="s">
        <v>5</v>
      </c>
      <c r="N541">
        <v>6484</v>
      </c>
      <c r="O541" t="s">
        <v>3680</v>
      </c>
      <c r="P541">
        <v>41.295038160485703</v>
      </c>
      <c r="Q541">
        <v>-73.079763566280207</v>
      </c>
      <c r="R541">
        <v>12</v>
      </c>
      <c r="U541" t="s">
        <v>3681</v>
      </c>
      <c r="V541" t="s">
        <v>3677</v>
      </c>
      <c r="W541" t="s">
        <v>3682</v>
      </c>
      <c r="X541" t="s">
        <v>2824</v>
      </c>
      <c r="Y541" t="s">
        <v>940</v>
      </c>
      <c r="Z541" t="s">
        <v>174</v>
      </c>
      <c r="AA541">
        <v>44773</v>
      </c>
      <c r="AB541" t="s">
        <v>3683</v>
      </c>
      <c r="AC541" t="s">
        <v>3684</v>
      </c>
      <c r="AD541">
        <v>26</v>
      </c>
      <c r="AJ541" t="s">
        <v>3685</v>
      </c>
    </row>
    <row r="542" spans="1:38">
      <c r="A542">
        <v>7030</v>
      </c>
      <c r="B542" t="s">
        <v>176</v>
      </c>
      <c r="C542" t="s">
        <v>3483</v>
      </c>
      <c r="D542" t="s">
        <v>3675</v>
      </c>
      <c r="E542" t="s">
        <v>178</v>
      </c>
      <c r="F542" t="s">
        <v>3675</v>
      </c>
      <c r="G542" t="s">
        <v>3484</v>
      </c>
      <c r="H542" t="s">
        <v>3687</v>
      </c>
      <c r="I542" t="s">
        <v>3677</v>
      </c>
      <c r="J542" t="s">
        <v>3678</v>
      </c>
      <c r="K542" t="s">
        <v>3679</v>
      </c>
      <c r="L542" t="s">
        <v>2568</v>
      </c>
      <c r="M542" t="s">
        <v>5</v>
      </c>
      <c r="N542">
        <v>6484</v>
      </c>
      <c r="O542" t="s">
        <v>3680</v>
      </c>
      <c r="P542">
        <v>41.295038160485703</v>
      </c>
      <c r="Q542">
        <v>-73.079763566280207</v>
      </c>
      <c r="R542">
        <v>12</v>
      </c>
      <c r="U542" t="s">
        <v>3681</v>
      </c>
      <c r="V542" t="s">
        <v>3677</v>
      </c>
      <c r="W542" t="s">
        <v>3682</v>
      </c>
      <c r="X542" t="s">
        <v>2824</v>
      </c>
      <c r="Y542" t="s">
        <v>940</v>
      </c>
      <c r="Z542" t="s">
        <v>174</v>
      </c>
      <c r="AA542">
        <v>44773</v>
      </c>
      <c r="AB542" t="s">
        <v>3683</v>
      </c>
      <c r="AC542" t="s">
        <v>3684</v>
      </c>
      <c r="AD542">
        <v>26</v>
      </c>
      <c r="AJ542" t="s">
        <v>3685</v>
      </c>
    </row>
    <row r="543" spans="1:38">
      <c r="A543">
        <v>7031</v>
      </c>
      <c r="B543" t="s">
        <v>176</v>
      </c>
      <c r="C543" t="s">
        <v>3483</v>
      </c>
      <c r="D543" t="s">
        <v>3675</v>
      </c>
      <c r="E543" t="s">
        <v>178</v>
      </c>
      <c r="F543" t="s">
        <v>3675</v>
      </c>
      <c r="G543" t="s">
        <v>3484</v>
      </c>
      <c r="H543" t="s">
        <v>3688</v>
      </c>
      <c r="I543" t="s">
        <v>3677</v>
      </c>
      <c r="J543" t="s">
        <v>3678</v>
      </c>
      <c r="K543" t="s">
        <v>3679</v>
      </c>
      <c r="L543" t="s">
        <v>2568</v>
      </c>
      <c r="M543" t="s">
        <v>5</v>
      </c>
      <c r="N543">
        <v>6484</v>
      </c>
      <c r="O543" t="s">
        <v>3680</v>
      </c>
      <c r="P543">
        <v>41.295038160485703</v>
      </c>
      <c r="Q543">
        <v>-73.079763566280207</v>
      </c>
      <c r="R543">
        <v>12</v>
      </c>
      <c r="U543" t="s">
        <v>3681</v>
      </c>
      <c r="V543" t="s">
        <v>3677</v>
      </c>
      <c r="W543" t="s">
        <v>3682</v>
      </c>
      <c r="X543" t="s">
        <v>2824</v>
      </c>
      <c r="Y543" t="s">
        <v>940</v>
      </c>
      <c r="Z543" t="s">
        <v>174</v>
      </c>
      <c r="AA543">
        <v>44773</v>
      </c>
      <c r="AB543" t="s">
        <v>3683</v>
      </c>
      <c r="AC543" t="s">
        <v>3689</v>
      </c>
      <c r="AD543">
        <v>26</v>
      </c>
      <c r="AJ543" t="s">
        <v>3685</v>
      </c>
    </row>
    <row r="544" spans="1:38">
      <c r="A544">
        <v>7032</v>
      </c>
      <c r="B544" t="s">
        <v>176</v>
      </c>
      <c r="C544" t="s">
        <v>3483</v>
      </c>
      <c r="D544" t="s">
        <v>3675</v>
      </c>
      <c r="E544" t="s">
        <v>178</v>
      </c>
      <c r="F544" t="s">
        <v>3675</v>
      </c>
      <c r="G544" t="s">
        <v>3484</v>
      </c>
      <c r="H544" t="s">
        <v>3690</v>
      </c>
      <c r="I544" t="s">
        <v>3677</v>
      </c>
      <c r="J544" t="s">
        <v>3678</v>
      </c>
      <c r="K544" t="s">
        <v>3679</v>
      </c>
      <c r="L544" t="s">
        <v>2568</v>
      </c>
      <c r="M544" t="s">
        <v>5</v>
      </c>
      <c r="N544">
        <v>6484</v>
      </c>
      <c r="O544" t="s">
        <v>3680</v>
      </c>
      <c r="P544">
        <v>41.295038160485703</v>
      </c>
      <c r="Q544">
        <v>-73.079763566280207</v>
      </c>
      <c r="R544">
        <v>12</v>
      </c>
      <c r="U544" t="s">
        <v>3681</v>
      </c>
      <c r="V544" t="s">
        <v>3677</v>
      </c>
      <c r="W544" t="s">
        <v>3682</v>
      </c>
      <c r="X544" t="s">
        <v>2824</v>
      </c>
      <c r="Y544" t="s">
        <v>940</v>
      </c>
      <c r="Z544" t="s">
        <v>174</v>
      </c>
      <c r="AA544">
        <v>44773</v>
      </c>
      <c r="AB544" t="s">
        <v>3683</v>
      </c>
      <c r="AC544" t="s">
        <v>3684</v>
      </c>
      <c r="AD544">
        <v>26</v>
      </c>
      <c r="AJ544" t="s">
        <v>3685</v>
      </c>
    </row>
    <row r="545" spans="1:37">
      <c r="A545">
        <v>7033</v>
      </c>
      <c r="B545" t="s">
        <v>176</v>
      </c>
      <c r="C545" t="s">
        <v>3483</v>
      </c>
      <c r="D545" t="s">
        <v>3675</v>
      </c>
      <c r="E545" t="s">
        <v>178</v>
      </c>
      <c r="F545" t="s">
        <v>3675</v>
      </c>
      <c r="G545" t="s">
        <v>3484</v>
      </c>
      <c r="H545" t="s">
        <v>3624</v>
      </c>
      <c r="I545" t="s">
        <v>3677</v>
      </c>
      <c r="J545" t="s">
        <v>3678</v>
      </c>
      <c r="K545" t="s">
        <v>3679</v>
      </c>
      <c r="L545" t="s">
        <v>2568</v>
      </c>
      <c r="M545" t="s">
        <v>5</v>
      </c>
      <c r="N545">
        <v>6484</v>
      </c>
      <c r="O545" t="s">
        <v>3680</v>
      </c>
      <c r="P545">
        <v>41.295038160485703</v>
      </c>
      <c r="Q545">
        <v>-73.079763566280207</v>
      </c>
      <c r="R545">
        <v>12</v>
      </c>
      <c r="U545" t="s">
        <v>3681</v>
      </c>
      <c r="V545" t="s">
        <v>3677</v>
      </c>
      <c r="W545" t="s">
        <v>3682</v>
      </c>
      <c r="X545" t="s">
        <v>2824</v>
      </c>
      <c r="Y545" t="s">
        <v>940</v>
      </c>
      <c r="Z545" t="s">
        <v>174</v>
      </c>
      <c r="AA545">
        <v>44773</v>
      </c>
      <c r="AB545" t="s">
        <v>3683</v>
      </c>
      <c r="AC545" t="s">
        <v>3689</v>
      </c>
      <c r="AD545">
        <v>26</v>
      </c>
      <c r="AJ545" t="s">
        <v>3685</v>
      </c>
    </row>
    <row r="546" spans="1:37">
      <c r="A546">
        <v>7034</v>
      </c>
      <c r="B546" t="s">
        <v>176</v>
      </c>
      <c r="C546" t="s">
        <v>3483</v>
      </c>
      <c r="D546" t="s">
        <v>3675</v>
      </c>
      <c r="E546" t="s">
        <v>178</v>
      </c>
      <c r="F546" t="s">
        <v>3675</v>
      </c>
      <c r="G546" t="s">
        <v>3484</v>
      </c>
      <c r="H546" t="s">
        <v>3691</v>
      </c>
      <c r="I546" t="s">
        <v>3677</v>
      </c>
      <c r="J546" t="s">
        <v>3678</v>
      </c>
      <c r="K546" t="s">
        <v>3679</v>
      </c>
      <c r="L546" t="s">
        <v>2568</v>
      </c>
      <c r="M546" t="s">
        <v>5</v>
      </c>
      <c r="N546">
        <v>6484</v>
      </c>
      <c r="O546" t="s">
        <v>3680</v>
      </c>
      <c r="P546">
        <v>41.295038160485703</v>
      </c>
      <c r="Q546">
        <v>-73.079763566280207</v>
      </c>
      <c r="R546">
        <v>12</v>
      </c>
      <c r="U546" t="s">
        <v>3681</v>
      </c>
      <c r="V546" t="s">
        <v>3677</v>
      </c>
      <c r="W546" t="s">
        <v>3682</v>
      </c>
      <c r="X546" t="s">
        <v>2824</v>
      </c>
      <c r="Y546" t="s">
        <v>940</v>
      </c>
      <c r="Z546" t="s">
        <v>174</v>
      </c>
      <c r="AA546">
        <v>44773</v>
      </c>
      <c r="AB546" t="s">
        <v>3683</v>
      </c>
      <c r="AC546" t="s">
        <v>3689</v>
      </c>
      <c r="AD546">
        <v>26</v>
      </c>
      <c r="AJ546" t="s">
        <v>3685</v>
      </c>
    </row>
    <row r="547" spans="1:37">
      <c r="A547">
        <v>7035</v>
      </c>
      <c r="B547" t="s">
        <v>176</v>
      </c>
      <c r="C547" t="s">
        <v>3483</v>
      </c>
      <c r="D547" t="s">
        <v>3692</v>
      </c>
      <c r="E547" t="s">
        <v>178</v>
      </c>
      <c r="F547" t="s">
        <v>3692</v>
      </c>
      <c r="G547" t="s">
        <v>3484</v>
      </c>
      <c r="H547" t="s">
        <v>3693</v>
      </c>
      <c r="I547" t="s">
        <v>3694</v>
      </c>
      <c r="J547" t="s">
        <v>3695</v>
      </c>
      <c r="K547" t="s">
        <v>3696</v>
      </c>
      <c r="L547" t="s">
        <v>539</v>
      </c>
      <c r="M547" t="s">
        <v>5</v>
      </c>
      <c r="N547">
        <v>55431</v>
      </c>
      <c r="O547" t="s">
        <v>3697</v>
      </c>
      <c r="P547">
        <v>44.8342187020342</v>
      </c>
      <c r="Q547">
        <v>-93.297224415340494</v>
      </c>
      <c r="R547">
        <v>20</v>
      </c>
      <c r="U547" t="s">
        <v>3692</v>
      </c>
      <c r="V547" t="s">
        <v>3698</v>
      </c>
      <c r="W547" t="s">
        <v>3696</v>
      </c>
      <c r="X547" t="s">
        <v>539</v>
      </c>
      <c r="Y547" t="s">
        <v>5</v>
      </c>
      <c r="Z547" t="s">
        <v>174</v>
      </c>
      <c r="AA547">
        <v>45412</v>
      </c>
      <c r="AB547" t="s">
        <v>3699</v>
      </c>
      <c r="AC547" t="s">
        <v>3700</v>
      </c>
      <c r="AD547">
        <v>28</v>
      </c>
      <c r="AF547" t="s">
        <v>3701</v>
      </c>
      <c r="AH547" t="s">
        <v>3702</v>
      </c>
      <c r="AJ547" t="s">
        <v>3698</v>
      </c>
      <c r="AK547" t="s">
        <v>3703</v>
      </c>
    </row>
    <row r="548" spans="1:37">
      <c r="A548">
        <v>7036</v>
      </c>
      <c r="B548" t="s">
        <v>176</v>
      </c>
      <c r="C548" t="s">
        <v>3483</v>
      </c>
      <c r="D548" t="s">
        <v>3704</v>
      </c>
      <c r="E548" t="s">
        <v>166</v>
      </c>
      <c r="F548" t="s">
        <v>3705</v>
      </c>
      <c r="G548" t="s">
        <v>3484</v>
      </c>
      <c r="H548" t="s">
        <v>3706</v>
      </c>
      <c r="I548" t="s">
        <v>3707</v>
      </c>
      <c r="J548" t="s">
        <v>3708</v>
      </c>
      <c r="K548" t="s">
        <v>1893</v>
      </c>
      <c r="L548" t="s">
        <v>190</v>
      </c>
      <c r="M548" t="s">
        <v>5</v>
      </c>
      <c r="N548">
        <v>27560</v>
      </c>
      <c r="O548" t="s">
        <v>3709</v>
      </c>
      <c r="P548">
        <v>35.8284107707915</v>
      </c>
      <c r="Q548">
        <v>-78.821617204542093</v>
      </c>
      <c r="U548" t="s">
        <v>3710</v>
      </c>
      <c r="V548" t="s">
        <v>3707</v>
      </c>
      <c r="W548" t="s">
        <v>1893</v>
      </c>
      <c r="X548" t="s">
        <v>190</v>
      </c>
      <c r="Y548" t="s">
        <v>5</v>
      </c>
      <c r="Z548" t="s">
        <v>174</v>
      </c>
      <c r="AA548">
        <v>44801</v>
      </c>
      <c r="AB548" t="s">
        <v>3711</v>
      </c>
      <c r="AC548" t="s">
        <v>3712</v>
      </c>
      <c r="AD548">
        <v>16</v>
      </c>
      <c r="AJ548" t="s">
        <v>3707</v>
      </c>
    </row>
    <row r="549" spans="1:37">
      <c r="A549">
        <v>7037</v>
      </c>
      <c r="B549" t="s">
        <v>176</v>
      </c>
      <c r="C549" t="s">
        <v>3483</v>
      </c>
      <c r="D549" t="s">
        <v>3713</v>
      </c>
      <c r="E549" t="s">
        <v>178</v>
      </c>
      <c r="F549" t="s">
        <v>3714</v>
      </c>
      <c r="G549" t="s">
        <v>3509</v>
      </c>
      <c r="H549" t="s">
        <v>3715</v>
      </c>
      <c r="I549" t="s">
        <v>3716</v>
      </c>
      <c r="J549" t="s">
        <v>3717</v>
      </c>
      <c r="K549" t="s">
        <v>3718</v>
      </c>
      <c r="L549" t="s">
        <v>444</v>
      </c>
      <c r="M549" t="s">
        <v>5</v>
      </c>
      <c r="N549">
        <v>48360</v>
      </c>
      <c r="P549">
        <v>42.727176200754897</v>
      </c>
      <c r="Q549">
        <v>-83.2437039332615</v>
      </c>
      <c r="R549">
        <v>20</v>
      </c>
      <c r="U549" t="s">
        <v>3713</v>
      </c>
      <c r="V549" t="s">
        <v>3716</v>
      </c>
      <c r="W549" t="s">
        <v>3719</v>
      </c>
      <c r="X549" t="s">
        <v>3720</v>
      </c>
      <c r="Y549" t="s">
        <v>317</v>
      </c>
      <c r="Z549" t="s">
        <v>174</v>
      </c>
      <c r="AA549">
        <v>44891</v>
      </c>
      <c r="AB549" t="s">
        <v>3721</v>
      </c>
      <c r="AC549" t="s">
        <v>3722</v>
      </c>
      <c r="AD549">
        <v>22</v>
      </c>
      <c r="AE549" t="s">
        <v>3723</v>
      </c>
      <c r="AJ549" t="s">
        <v>3724</v>
      </c>
    </row>
    <row r="550" spans="1:37">
      <c r="A550">
        <v>7038</v>
      </c>
      <c r="B550" t="s">
        <v>176</v>
      </c>
      <c r="C550" t="s">
        <v>3483</v>
      </c>
      <c r="D550" t="s">
        <v>3725</v>
      </c>
      <c r="E550" t="s">
        <v>178</v>
      </c>
      <c r="F550" t="s">
        <v>3726</v>
      </c>
      <c r="G550" t="s">
        <v>3484</v>
      </c>
      <c r="H550" t="s">
        <v>3604</v>
      </c>
      <c r="I550" t="s">
        <v>3727</v>
      </c>
      <c r="J550" t="s">
        <v>3728</v>
      </c>
      <c r="K550" t="s">
        <v>3729</v>
      </c>
      <c r="L550" t="s">
        <v>1022</v>
      </c>
      <c r="M550" t="s">
        <v>5</v>
      </c>
      <c r="N550">
        <v>54156</v>
      </c>
      <c r="O550" t="s">
        <v>3730</v>
      </c>
      <c r="P550">
        <v>44.422480746442197</v>
      </c>
      <c r="Q550">
        <v>-88.060159185485503</v>
      </c>
      <c r="R550">
        <v>230</v>
      </c>
      <c r="U550" t="s">
        <v>3726</v>
      </c>
      <c r="V550" t="s">
        <v>3727</v>
      </c>
      <c r="W550" t="s">
        <v>3729</v>
      </c>
      <c r="X550" t="s">
        <v>1022</v>
      </c>
      <c r="Y550" t="s">
        <v>5</v>
      </c>
      <c r="Z550" t="s">
        <v>174</v>
      </c>
      <c r="AA550">
        <v>44778</v>
      </c>
      <c r="AB550" t="s">
        <v>3731</v>
      </c>
      <c r="AC550" t="s">
        <v>3732</v>
      </c>
      <c r="AD550">
        <v>20</v>
      </c>
      <c r="AE550" t="s">
        <v>3733</v>
      </c>
      <c r="AJ550" t="s">
        <v>3727</v>
      </c>
    </row>
    <row r="551" spans="1:37">
      <c r="A551">
        <v>7039</v>
      </c>
      <c r="B551" t="s">
        <v>176</v>
      </c>
      <c r="C551" t="s">
        <v>3483</v>
      </c>
      <c r="D551" t="s">
        <v>3725</v>
      </c>
      <c r="E551" t="s">
        <v>178</v>
      </c>
      <c r="F551" t="s">
        <v>3726</v>
      </c>
      <c r="G551" t="s">
        <v>3484</v>
      </c>
      <c r="H551" t="s">
        <v>3734</v>
      </c>
      <c r="I551" t="s">
        <v>3727</v>
      </c>
      <c r="J551" t="s">
        <v>3728</v>
      </c>
      <c r="K551" t="s">
        <v>3729</v>
      </c>
      <c r="L551" t="s">
        <v>1022</v>
      </c>
      <c r="M551" t="s">
        <v>5</v>
      </c>
      <c r="N551">
        <v>54156</v>
      </c>
      <c r="O551" t="s">
        <v>3730</v>
      </c>
      <c r="P551">
        <v>44.422480746442197</v>
      </c>
      <c r="Q551">
        <v>-88.060159185485503</v>
      </c>
      <c r="R551">
        <v>230</v>
      </c>
      <c r="U551" t="s">
        <v>3726</v>
      </c>
      <c r="V551" t="s">
        <v>3727</v>
      </c>
      <c r="W551" t="s">
        <v>3729</v>
      </c>
      <c r="X551" t="s">
        <v>1022</v>
      </c>
      <c r="Y551" t="s">
        <v>5</v>
      </c>
      <c r="Z551" t="s">
        <v>174</v>
      </c>
      <c r="AA551">
        <v>44778</v>
      </c>
      <c r="AB551" t="s">
        <v>3731</v>
      </c>
      <c r="AC551" t="s">
        <v>3732</v>
      </c>
      <c r="AD551">
        <v>20</v>
      </c>
      <c r="AE551" t="s">
        <v>3735</v>
      </c>
      <c r="AJ551" t="s">
        <v>3727</v>
      </c>
    </row>
    <row r="552" spans="1:37">
      <c r="A552">
        <v>7040</v>
      </c>
      <c r="B552" t="s">
        <v>176</v>
      </c>
      <c r="C552" t="s">
        <v>3483</v>
      </c>
      <c r="D552" t="s">
        <v>3736</v>
      </c>
      <c r="E552" t="s">
        <v>178</v>
      </c>
      <c r="F552" t="s">
        <v>3737</v>
      </c>
      <c r="G552" t="s">
        <v>3738</v>
      </c>
      <c r="H552" t="s">
        <v>3739</v>
      </c>
      <c r="I552" t="s">
        <v>1775</v>
      </c>
      <c r="J552" t="s">
        <v>3740</v>
      </c>
      <c r="K552" t="s">
        <v>1777</v>
      </c>
      <c r="L552" t="s">
        <v>495</v>
      </c>
      <c r="M552" t="s">
        <v>5</v>
      </c>
      <c r="N552">
        <v>64801</v>
      </c>
      <c r="O552" t="s">
        <v>1785</v>
      </c>
      <c r="P552">
        <v>37.094725920602201</v>
      </c>
      <c r="Q552">
        <v>-94.528379527252596</v>
      </c>
      <c r="R552">
        <v>750</v>
      </c>
      <c r="U552" t="s">
        <v>3737</v>
      </c>
      <c r="V552" t="s">
        <v>1775</v>
      </c>
      <c r="W552" t="s">
        <v>499</v>
      </c>
      <c r="X552" t="s">
        <v>495</v>
      </c>
      <c r="Y552" t="s">
        <v>5</v>
      </c>
      <c r="Z552" t="s">
        <v>174</v>
      </c>
      <c r="AA552">
        <v>44778</v>
      </c>
      <c r="AB552" t="s">
        <v>3741</v>
      </c>
      <c r="AC552" t="s">
        <v>1781</v>
      </c>
      <c r="AD552">
        <v>23</v>
      </c>
      <c r="AE552" t="s">
        <v>3742</v>
      </c>
      <c r="AJ552" t="s">
        <v>1775</v>
      </c>
    </row>
    <row r="553" spans="1:37">
      <c r="A553">
        <v>7041</v>
      </c>
      <c r="B553" t="s">
        <v>176</v>
      </c>
      <c r="C553" t="s">
        <v>3483</v>
      </c>
      <c r="D553" t="s">
        <v>3743</v>
      </c>
      <c r="E553" t="s">
        <v>166</v>
      </c>
      <c r="F553" t="s">
        <v>3744</v>
      </c>
      <c r="G553" t="s">
        <v>3484</v>
      </c>
      <c r="H553" t="s">
        <v>3624</v>
      </c>
      <c r="I553" t="s">
        <v>3745</v>
      </c>
      <c r="J553" t="s">
        <v>3746</v>
      </c>
      <c r="K553" t="s">
        <v>3747</v>
      </c>
      <c r="L553" t="s">
        <v>3634</v>
      </c>
      <c r="M553" t="s">
        <v>5</v>
      </c>
      <c r="N553">
        <v>97124</v>
      </c>
      <c r="O553" t="s">
        <v>3748</v>
      </c>
      <c r="P553">
        <v>45.565044314154903</v>
      </c>
      <c r="Q553">
        <v>-122.91031800245599</v>
      </c>
      <c r="R553">
        <v>250</v>
      </c>
      <c r="U553" t="s">
        <v>3749</v>
      </c>
      <c r="V553" t="s">
        <v>3750</v>
      </c>
      <c r="W553" t="s">
        <v>3751</v>
      </c>
      <c r="X553" t="s">
        <v>2735</v>
      </c>
      <c r="Y553" t="s">
        <v>2737</v>
      </c>
      <c r="Z553" t="s">
        <v>174</v>
      </c>
      <c r="AA553">
        <v>44766</v>
      </c>
      <c r="AB553" t="s">
        <v>3752</v>
      </c>
      <c r="AC553" t="s">
        <v>3753</v>
      </c>
      <c r="AD553">
        <v>17</v>
      </c>
      <c r="AE553" t="s">
        <v>3754</v>
      </c>
      <c r="AJ553" t="s">
        <v>3745</v>
      </c>
    </row>
    <row r="554" spans="1:37">
      <c r="A554">
        <v>7042</v>
      </c>
      <c r="B554" t="s">
        <v>176</v>
      </c>
      <c r="C554" t="s">
        <v>3483</v>
      </c>
      <c r="D554" t="s">
        <v>3755</v>
      </c>
      <c r="E554" t="s">
        <v>166</v>
      </c>
      <c r="F554" t="s">
        <v>3756</v>
      </c>
      <c r="G554" t="s">
        <v>3484</v>
      </c>
      <c r="H554" t="s">
        <v>3757</v>
      </c>
      <c r="I554" t="s">
        <v>3758</v>
      </c>
      <c r="J554" t="s">
        <v>3759</v>
      </c>
      <c r="K554" t="s">
        <v>3760</v>
      </c>
      <c r="L554" t="s">
        <v>3634</v>
      </c>
      <c r="M554" t="s">
        <v>5</v>
      </c>
      <c r="N554">
        <v>97355</v>
      </c>
      <c r="O554" t="s">
        <v>3761</v>
      </c>
      <c r="P554">
        <v>44.549052367809303</v>
      </c>
      <c r="Q554">
        <v>-122.91976220768601</v>
      </c>
      <c r="R554">
        <v>170</v>
      </c>
      <c r="U554" t="s">
        <v>3755</v>
      </c>
      <c r="V554" t="s">
        <v>3762</v>
      </c>
      <c r="W554" t="s">
        <v>3760</v>
      </c>
      <c r="X554" t="s">
        <v>3634</v>
      </c>
      <c r="Y554" t="s">
        <v>5</v>
      </c>
      <c r="Z554" t="s">
        <v>174</v>
      </c>
      <c r="AA554">
        <v>45095</v>
      </c>
      <c r="AB554" t="s">
        <v>3763</v>
      </c>
      <c r="AC554" t="s">
        <v>3764</v>
      </c>
      <c r="AD554">
        <v>24</v>
      </c>
      <c r="AE554" t="s">
        <v>3765</v>
      </c>
      <c r="AJ554" t="s">
        <v>3766</v>
      </c>
    </row>
    <row r="555" spans="1:37">
      <c r="A555">
        <v>7043</v>
      </c>
      <c r="B555" t="s">
        <v>176</v>
      </c>
      <c r="C555" t="s">
        <v>3483</v>
      </c>
      <c r="D555" t="s">
        <v>8973</v>
      </c>
      <c r="E555" t="s">
        <v>166</v>
      </c>
      <c r="F555" t="s">
        <v>8973</v>
      </c>
      <c r="G555" t="s">
        <v>3484</v>
      </c>
      <c r="H555" t="s">
        <v>3815</v>
      </c>
      <c r="I555" t="s">
        <v>8977</v>
      </c>
      <c r="J555" t="s">
        <v>8974</v>
      </c>
      <c r="K555" t="s">
        <v>8975</v>
      </c>
      <c r="L555" t="s">
        <v>1994</v>
      </c>
      <c r="M555" t="s">
        <v>5</v>
      </c>
      <c r="N555">
        <v>20878</v>
      </c>
      <c r="O555" t="s">
        <v>8976</v>
      </c>
      <c r="P555">
        <v>39.146745238928503</v>
      </c>
      <c r="Q555">
        <v>-77.231581088848799</v>
      </c>
      <c r="R555">
        <v>150</v>
      </c>
      <c r="U555" t="s">
        <v>8973</v>
      </c>
      <c r="V555" t="s">
        <v>8978</v>
      </c>
      <c r="W555" t="s">
        <v>3447</v>
      </c>
      <c r="X555" t="s">
        <v>1365</v>
      </c>
      <c r="Y555" t="s">
        <v>5</v>
      </c>
      <c r="Z555" t="s">
        <v>8727</v>
      </c>
      <c r="AB555" t="s">
        <v>3816</v>
      </c>
      <c r="AC555" t="s">
        <v>3817</v>
      </c>
      <c r="AD555">
        <v>25</v>
      </c>
      <c r="AE555" t="s">
        <v>8980</v>
      </c>
      <c r="AJ555" t="s">
        <v>8981</v>
      </c>
      <c r="AK555" t="s">
        <v>8982</v>
      </c>
    </row>
    <row r="556" spans="1:37">
      <c r="A556">
        <v>7044</v>
      </c>
      <c r="B556" t="s">
        <v>176</v>
      </c>
      <c r="C556" t="s">
        <v>3483</v>
      </c>
      <c r="D556" t="s">
        <v>8127</v>
      </c>
      <c r="E556" t="s">
        <v>178</v>
      </c>
      <c r="F556" t="s">
        <v>8128</v>
      </c>
      <c r="G556" t="s">
        <v>7656</v>
      </c>
      <c r="H556" t="s">
        <v>8129</v>
      </c>
      <c r="I556" t="s">
        <v>8130</v>
      </c>
      <c r="J556" t="s">
        <v>8131</v>
      </c>
      <c r="K556" t="s">
        <v>7139</v>
      </c>
      <c r="L556" t="s">
        <v>949</v>
      </c>
      <c r="M556" t="s">
        <v>5</v>
      </c>
      <c r="N556">
        <v>45039</v>
      </c>
      <c r="P556">
        <v>39.3253651574149</v>
      </c>
      <c r="Q556">
        <v>-84.285016775042095</v>
      </c>
      <c r="R556">
        <v>150</v>
      </c>
      <c r="U556" t="s">
        <v>8128</v>
      </c>
      <c r="V556" t="s">
        <v>8132</v>
      </c>
      <c r="AB556" t="s">
        <v>8133</v>
      </c>
      <c r="AC556" t="s">
        <v>8451</v>
      </c>
      <c r="AD556">
        <v>27</v>
      </c>
    </row>
    <row r="557" spans="1:37">
      <c r="A557">
        <v>7045</v>
      </c>
      <c r="B557" t="s">
        <v>176</v>
      </c>
      <c r="C557" t="s">
        <v>3483</v>
      </c>
      <c r="D557" t="s">
        <v>3767</v>
      </c>
      <c r="E557" t="s">
        <v>166</v>
      </c>
      <c r="F557" t="s">
        <v>2244</v>
      </c>
      <c r="G557" t="s">
        <v>3484</v>
      </c>
      <c r="H557" t="s">
        <v>3768</v>
      </c>
      <c r="I557" t="s">
        <v>3769</v>
      </c>
      <c r="J557" t="s">
        <v>3770</v>
      </c>
      <c r="K557" t="s">
        <v>3772</v>
      </c>
      <c r="L557" t="s">
        <v>8341</v>
      </c>
      <c r="M557" t="s">
        <v>5</v>
      </c>
      <c r="N557">
        <v>29356</v>
      </c>
      <c r="O557" t="s">
        <v>3771</v>
      </c>
      <c r="P557">
        <v>35.124587856677202</v>
      </c>
      <c r="Q557">
        <v>-82.312263284438004</v>
      </c>
      <c r="U557" t="s">
        <v>3767</v>
      </c>
      <c r="V557" t="s">
        <v>3769</v>
      </c>
      <c r="W557" t="s">
        <v>3772</v>
      </c>
      <c r="X557" t="s">
        <v>805</v>
      </c>
      <c r="Y557" t="s">
        <v>5</v>
      </c>
      <c r="Z557" t="s">
        <v>174</v>
      </c>
      <c r="AB557" t="s">
        <v>3773</v>
      </c>
      <c r="AC557" t="s">
        <v>3774</v>
      </c>
      <c r="AD557">
        <v>28</v>
      </c>
      <c r="AF557" t="s">
        <v>3775</v>
      </c>
      <c r="AH557" t="s">
        <v>3771</v>
      </c>
      <c r="AK557" t="s">
        <v>3776</v>
      </c>
    </row>
    <row r="558" spans="1:37">
      <c r="A558">
        <v>7046</v>
      </c>
      <c r="B558" t="s">
        <v>176</v>
      </c>
      <c r="C558" t="s">
        <v>3483</v>
      </c>
      <c r="D558" t="s">
        <v>3777</v>
      </c>
      <c r="E558" t="s">
        <v>166</v>
      </c>
      <c r="F558" t="s">
        <v>3777</v>
      </c>
      <c r="G558" t="s">
        <v>3484</v>
      </c>
      <c r="H558" t="s">
        <v>3778</v>
      </c>
      <c r="I558" t="s">
        <v>3779</v>
      </c>
      <c r="J558" t="s">
        <v>3780</v>
      </c>
      <c r="K558" t="s">
        <v>3616</v>
      </c>
      <c r="L558" t="s">
        <v>756</v>
      </c>
      <c r="M558" t="s">
        <v>5</v>
      </c>
      <c r="N558">
        <v>2360</v>
      </c>
      <c r="O558" t="s">
        <v>3781</v>
      </c>
      <c r="P558">
        <v>41.9547466251354</v>
      </c>
      <c r="Q558">
        <v>-70.701545790245902</v>
      </c>
      <c r="R558">
        <v>20</v>
      </c>
      <c r="U558" t="s">
        <v>3782</v>
      </c>
      <c r="V558" t="s">
        <v>3779</v>
      </c>
      <c r="W558" t="s">
        <v>3616</v>
      </c>
      <c r="X558" t="s">
        <v>756</v>
      </c>
      <c r="Y558" t="s">
        <v>5</v>
      </c>
      <c r="Z558" t="s">
        <v>174</v>
      </c>
      <c r="AA558">
        <v>45300</v>
      </c>
      <c r="AB558" t="s">
        <v>3783</v>
      </c>
      <c r="AC558" t="s">
        <v>3784</v>
      </c>
      <c r="AD558">
        <v>22</v>
      </c>
    </row>
    <row r="559" spans="1:37">
      <c r="A559">
        <v>7047</v>
      </c>
      <c r="B559" t="s">
        <v>176</v>
      </c>
      <c r="C559" t="s">
        <v>3483</v>
      </c>
      <c r="D559" t="s">
        <v>1882</v>
      </c>
      <c r="E559" t="s">
        <v>178</v>
      </c>
      <c r="F559" t="s">
        <v>1882</v>
      </c>
      <c r="G559" t="s">
        <v>3484</v>
      </c>
      <c r="H559" t="s">
        <v>3604</v>
      </c>
      <c r="I559" t="s">
        <v>1884</v>
      </c>
      <c r="J559" t="s">
        <v>1885</v>
      </c>
      <c r="K559" t="s">
        <v>1886</v>
      </c>
      <c r="L559" t="s">
        <v>739</v>
      </c>
      <c r="M559" t="s">
        <v>5</v>
      </c>
      <c r="N559">
        <v>80241</v>
      </c>
      <c r="O559" t="s">
        <v>1887</v>
      </c>
      <c r="P559">
        <v>39.920424677799602</v>
      </c>
      <c r="Q559">
        <v>-104.98311545595</v>
      </c>
      <c r="R559">
        <v>50</v>
      </c>
      <c r="U559" t="s">
        <v>1882</v>
      </c>
      <c r="V559" t="s">
        <v>1884</v>
      </c>
      <c r="W559" t="s">
        <v>1886</v>
      </c>
      <c r="X559" t="s">
        <v>739</v>
      </c>
      <c r="Y559" t="s">
        <v>5</v>
      </c>
      <c r="Z559" t="s">
        <v>174</v>
      </c>
      <c r="AA559">
        <v>44778</v>
      </c>
      <c r="AB559" t="s">
        <v>3785</v>
      </c>
      <c r="AC559" t="s">
        <v>3786</v>
      </c>
      <c r="AD559">
        <v>24</v>
      </c>
      <c r="AE559" t="s">
        <v>3787</v>
      </c>
      <c r="AJ559" t="s">
        <v>1884</v>
      </c>
    </row>
    <row r="560" spans="1:37">
      <c r="A560">
        <v>7048</v>
      </c>
      <c r="B560" t="s">
        <v>176</v>
      </c>
      <c r="C560" t="s">
        <v>3483</v>
      </c>
      <c r="D560" t="s">
        <v>3788</v>
      </c>
      <c r="E560" t="s">
        <v>178</v>
      </c>
      <c r="F560" t="s">
        <v>3789</v>
      </c>
      <c r="G560" t="s">
        <v>3484</v>
      </c>
      <c r="H560" t="s">
        <v>3604</v>
      </c>
      <c r="I560" t="s">
        <v>3790</v>
      </c>
      <c r="J560" t="s">
        <v>3791</v>
      </c>
      <c r="K560" t="s">
        <v>3792</v>
      </c>
      <c r="L560" t="s">
        <v>539</v>
      </c>
      <c r="M560" t="s">
        <v>5</v>
      </c>
      <c r="N560">
        <v>55303</v>
      </c>
      <c r="O560" t="s">
        <v>3793</v>
      </c>
      <c r="P560">
        <v>45.240449451757399</v>
      </c>
      <c r="Q560">
        <v>-93.480062377784407</v>
      </c>
      <c r="R560">
        <v>115</v>
      </c>
      <c r="U560" t="s">
        <v>3794</v>
      </c>
      <c r="V560" t="s">
        <v>3795</v>
      </c>
      <c r="W560" t="s">
        <v>3792</v>
      </c>
      <c r="X560" t="s">
        <v>539</v>
      </c>
      <c r="Y560" t="s">
        <v>5</v>
      </c>
      <c r="Z560" t="s">
        <v>174</v>
      </c>
      <c r="AA560">
        <v>44778</v>
      </c>
      <c r="AB560" t="s">
        <v>3796</v>
      </c>
      <c r="AC560" t="s">
        <v>3797</v>
      </c>
      <c r="AD560">
        <v>26</v>
      </c>
      <c r="AE560" t="s">
        <v>3798</v>
      </c>
      <c r="AJ560" t="s">
        <v>3799</v>
      </c>
    </row>
    <row r="561" spans="1:37">
      <c r="A561">
        <v>7049</v>
      </c>
      <c r="B561" t="s">
        <v>176</v>
      </c>
      <c r="C561" t="s">
        <v>3483</v>
      </c>
      <c r="D561" t="s">
        <v>3788</v>
      </c>
      <c r="E561" t="s">
        <v>178</v>
      </c>
      <c r="F561" t="s">
        <v>3800</v>
      </c>
      <c r="G561" t="s">
        <v>3484</v>
      </c>
      <c r="H561" t="s">
        <v>3604</v>
      </c>
      <c r="I561" t="s">
        <v>3790</v>
      </c>
      <c r="J561" t="s">
        <v>3801</v>
      </c>
      <c r="K561" t="s">
        <v>3802</v>
      </c>
      <c r="L561" t="s">
        <v>1365</v>
      </c>
      <c r="M561" t="s">
        <v>5</v>
      </c>
      <c r="N561">
        <v>18848</v>
      </c>
      <c r="O561" t="s">
        <v>3803</v>
      </c>
      <c r="P561">
        <v>41.796116345304902</v>
      </c>
      <c r="Q561">
        <v>-76.468541389026598</v>
      </c>
      <c r="R561">
        <v>23</v>
      </c>
      <c r="U561" t="s">
        <v>3794</v>
      </c>
      <c r="V561" t="s">
        <v>3795</v>
      </c>
      <c r="W561" t="s">
        <v>3792</v>
      </c>
      <c r="X561" t="s">
        <v>539</v>
      </c>
      <c r="Y561" t="s">
        <v>5</v>
      </c>
      <c r="Z561" t="s">
        <v>174</v>
      </c>
      <c r="AA561">
        <v>44778</v>
      </c>
      <c r="AB561" t="s">
        <v>3796</v>
      </c>
      <c r="AC561" t="s">
        <v>3797</v>
      </c>
      <c r="AD561">
        <v>26</v>
      </c>
      <c r="AE561" t="s">
        <v>3804</v>
      </c>
      <c r="AJ561" t="s">
        <v>3799</v>
      </c>
    </row>
    <row r="562" spans="1:37">
      <c r="A562">
        <v>7050</v>
      </c>
      <c r="B562" t="s">
        <v>176</v>
      </c>
      <c r="C562" t="s">
        <v>3483</v>
      </c>
      <c r="D562" t="s">
        <v>8135</v>
      </c>
      <c r="E562" t="s">
        <v>178</v>
      </c>
      <c r="F562" t="s">
        <v>7635</v>
      </c>
      <c r="G562" t="s">
        <v>3547</v>
      </c>
      <c r="H562" t="s">
        <v>7636</v>
      </c>
      <c r="I562" t="s">
        <v>7637</v>
      </c>
      <c r="J562" t="s">
        <v>7638</v>
      </c>
      <c r="K562" t="s">
        <v>4765</v>
      </c>
      <c r="L562" t="s">
        <v>863</v>
      </c>
      <c r="M562" t="s">
        <v>5</v>
      </c>
      <c r="N562">
        <v>60173</v>
      </c>
      <c r="P562">
        <v>42.0363197876881</v>
      </c>
      <c r="Q562">
        <v>-88.034420242327798</v>
      </c>
      <c r="U562" t="s">
        <v>7634</v>
      </c>
      <c r="V562" t="s">
        <v>7637</v>
      </c>
      <c r="W562" t="s">
        <v>7639</v>
      </c>
      <c r="X562" t="s">
        <v>7640</v>
      </c>
      <c r="Y562" t="s">
        <v>997</v>
      </c>
      <c r="Z562" t="s">
        <v>174</v>
      </c>
      <c r="AB562" t="s">
        <v>7637</v>
      </c>
      <c r="AC562" t="s">
        <v>8443</v>
      </c>
      <c r="AD562">
        <v>30</v>
      </c>
    </row>
    <row r="563" spans="1:37">
      <c r="A563">
        <v>7051</v>
      </c>
      <c r="B563" t="s">
        <v>176</v>
      </c>
      <c r="C563" t="s">
        <v>3483</v>
      </c>
      <c r="D563" t="s">
        <v>3805</v>
      </c>
      <c r="E563" t="s">
        <v>166</v>
      </c>
      <c r="F563" t="s">
        <v>3805</v>
      </c>
      <c r="G563" t="s">
        <v>3484</v>
      </c>
      <c r="H563" t="s">
        <v>3806</v>
      </c>
      <c r="I563" t="s">
        <v>3807</v>
      </c>
      <c r="J563" t="s">
        <v>3808</v>
      </c>
      <c r="K563" t="s">
        <v>3809</v>
      </c>
      <c r="L563" t="s">
        <v>1423</v>
      </c>
      <c r="M563" t="s">
        <v>5</v>
      </c>
      <c r="N563">
        <v>8551</v>
      </c>
      <c r="O563" t="s">
        <v>3810</v>
      </c>
      <c r="P563">
        <v>40.402879850201103</v>
      </c>
      <c r="Q563">
        <v>-74.853876544878105</v>
      </c>
      <c r="R563">
        <v>15</v>
      </c>
      <c r="U563" t="s">
        <v>3805</v>
      </c>
      <c r="V563" t="s">
        <v>3807</v>
      </c>
      <c r="W563" t="s">
        <v>3809</v>
      </c>
      <c r="X563" t="s">
        <v>1423</v>
      </c>
      <c r="Y563" t="s">
        <v>5</v>
      </c>
      <c r="Z563" t="s">
        <v>174</v>
      </c>
      <c r="AA563">
        <v>44778</v>
      </c>
      <c r="AB563" t="s">
        <v>3811</v>
      </c>
      <c r="AC563" t="s">
        <v>3812</v>
      </c>
      <c r="AD563">
        <v>30</v>
      </c>
      <c r="AE563" t="s">
        <v>3813</v>
      </c>
      <c r="AJ563" t="s">
        <v>3814</v>
      </c>
    </row>
    <row r="564" spans="1:37">
      <c r="A564">
        <v>7052</v>
      </c>
      <c r="B564" t="s">
        <v>176</v>
      </c>
      <c r="C564" t="s">
        <v>3483</v>
      </c>
      <c r="D564" t="s">
        <v>3818</v>
      </c>
      <c r="E564" t="s">
        <v>178</v>
      </c>
      <c r="F564" t="s">
        <v>3819</v>
      </c>
      <c r="G564" t="s">
        <v>3484</v>
      </c>
      <c r="H564" t="s">
        <v>3690</v>
      </c>
      <c r="I564" t="s">
        <v>3820</v>
      </c>
      <c r="J564" t="s">
        <v>3821</v>
      </c>
      <c r="K564" t="s">
        <v>2690</v>
      </c>
      <c r="L564" t="s">
        <v>1485</v>
      </c>
      <c r="M564" t="s">
        <v>5</v>
      </c>
      <c r="N564">
        <v>34232</v>
      </c>
      <c r="O564" t="s">
        <v>3822</v>
      </c>
      <c r="P564">
        <v>27.323053541664301</v>
      </c>
      <c r="Q564">
        <v>-82.449116540496803</v>
      </c>
      <c r="R564">
        <v>108</v>
      </c>
      <c r="U564" t="s">
        <v>3823</v>
      </c>
      <c r="V564" t="s">
        <v>3820</v>
      </c>
      <c r="W564" t="s">
        <v>2690</v>
      </c>
      <c r="X564" t="s">
        <v>1485</v>
      </c>
      <c r="Y564" t="s">
        <v>5</v>
      </c>
      <c r="Z564" t="s">
        <v>174</v>
      </c>
      <c r="AA564">
        <v>44801</v>
      </c>
      <c r="AB564" t="s">
        <v>3824</v>
      </c>
      <c r="AC564" t="s">
        <v>3825</v>
      </c>
      <c r="AD564">
        <v>28</v>
      </c>
      <c r="AJ564" t="s">
        <v>3826</v>
      </c>
    </row>
    <row r="565" spans="1:37">
      <c r="A565">
        <v>7053</v>
      </c>
      <c r="B565" t="s">
        <v>176</v>
      </c>
      <c r="C565" t="s">
        <v>3483</v>
      </c>
      <c r="D565" t="s">
        <v>2955</v>
      </c>
      <c r="E565" t="s">
        <v>166</v>
      </c>
      <c r="F565" t="s">
        <v>2955</v>
      </c>
      <c r="G565" t="s">
        <v>3484</v>
      </c>
      <c r="H565" t="s">
        <v>3827</v>
      </c>
      <c r="I565" t="s">
        <v>2957</v>
      </c>
      <c r="J565" t="s">
        <v>3828</v>
      </c>
      <c r="K565" t="s">
        <v>189</v>
      </c>
      <c r="L565" t="s">
        <v>190</v>
      </c>
      <c r="M565" t="s">
        <v>5</v>
      </c>
      <c r="N565">
        <v>28202</v>
      </c>
      <c r="O565" t="s">
        <v>2959</v>
      </c>
      <c r="P565">
        <v>35.224141438955201</v>
      </c>
      <c r="Q565">
        <v>-80.851357648248396</v>
      </c>
      <c r="R565">
        <v>1300</v>
      </c>
      <c r="U565" t="s">
        <v>2955</v>
      </c>
      <c r="V565" t="s">
        <v>2957</v>
      </c>
      <c r="W565" t="s">
        <v>189</v>
      </c>
      <c r="X565" t="s">
        <v>190</v>
      </c>
      <c r="Y565" t="s">
        <v>5</v>
      </c>
      <c r="Z565" t="s">
        <v>174</v>
      </c>
      <c r="AA565">
        <v>45295</v>
      </c>
      <c r="AB565" t="s">
        <v>3829</v>
      </c>
      <c r="AC565" t="s">
        <v>3830</v>
      </c>
      <c r="AD565">
        <v>22</v>
      </c>
      <c r="AF565" t="s">
        <v>2972</v>
      </c>
      <c r="AH565" t="s">
        <v>3831</v>
      </c>
      <c r="AJ565" t="s">
        <v>2962</v>
      </c>
      <c r="AK565" t="s">
        <v>2973</v>
      </c>
    </row>
    <row r="566" spans="1:37">
      <c r="A566">
        <v>7054</v>
      </c>
      <c r="B566" t="s">
        <v>176</v>
      </c>
      <c r="C566" t="s">
        <v>3483</v>
      </c>
      <c r="D566" t="s">
        <v>7628</v>
      </c>
      <c r="E566" t="s">
        <v>166</v>
      </c>
      <c r="F566" t="s">
        <v>7628</v>
      </c>
      <c r="G566" t="s">
        <v>3547</v>
      </c>
      <c r="H566" t="s">
        <v>7629</v>
      </c>
      <c r="I566" t="s">
        <v>7630</v>
      </c>
      <c r="J566" t="s">
        <v>8056</v>
      </c>
      <c r="K566" t="s">
        <v>4355</v>
      </c>
      <c r="L566" t="s">
        <v>2158</v>
      </c>
      <c r="M566" t="s">
        <v>5</v>
      </c>
      <c r="N566">
        <v>66202</v>
      </c>
      <c r="O566" t="s">
        <v>8058</v>
      </c>
      <c r="P566">
        <v>39.034416612730197</v>
      </c>
      <c r="Q566">
        <v>-94.669892777269695</v>
      </c>
      <c r="R566">
        <v>200</v>
      </c>
      <c r="U566" t="s">
        <v>7631</v>
      </c>
      <c r="V566" t="s">
        <v>8053</v>
      </c>
      <c r="W566" t="s">
        <v>4355</v>
      </c>
      <c r="X566" t="s">
        <v>2158</v>
      </c>
      <c r="Y566" t="s">
        <v>5</v>
      </c>
      <c r="Z566" t="s">
        <v>174</v>
      </c>
      <c r="AC566" t="s">
        <v>8441</v>
      </c>
      <c r="AD566">
        <v>30</v>
      </c>
      <c r="AJ566" t="s">
        <v>7630</v>
      </c>
    </row>
    <row r="567" spans="1:37">
      <c r="A567">
        <v>7055</v>
      </c>
      <c r="B567" t="s">
        <v>176</v>
      </c>
      <c r="C567" t="s">
        <v>3483</v>
      </c>
      <c r="D567" t="s">
        <v>3832</v>
      </c>
      <c r="E567" t="s">
        <v>178</v>
      </c>
      <c r="F567" t="s">
        <v>3832</v>
      </c>
      <c r="G567" t="s">
        <v>3484</v>
      </c>
      <c r="H567" t="s">
        <v>3833</v>
      </c>
      <c r="I567" t="s">
        <v>3834</v>
      </c>
      <c r="J567" t="s">
        <v>3835</v>
      </c>
      <c r="K567" t="s">
        <v>3836</v>
      </c>
      <c r="L567" t="s">
        <v>736</v>
      </c>
      <c r="M567" t="s">
        <v>5</v>
      </c>
      <c r="N567">
        <v>35217</v>
      </c>
      <c r="O567" t="s">
        <v>3837</v>
      </c>
      <c r="P567">
        <v>33.637110399690698</v>
      </c>
      <c r="Q567">
        <v>-86.729701173916794</v>
      </c>
      <c r="R567">
        <v>28</v>
      </c>
      <c r="U567" t="s">
        <v>3832</v>
      </c>
      <c r="V567" t="s">
        <v>3834</v>
      </c>
      <c r="W567" t="s">
        <v>3836</v>
      </c>
      <c r="X567" t="s">
        <v>736</v>
      </c>
      <c r="Y567" t="s">
        <v>5</v>
      </c>
      <c r="Z567" t="s">
        <v>174</v>
      </c>
      <c r="AA567">
        <v>44778</v>
      </c>
      <c r="AB567" t="s">
        <v>3838</v>
      </c>
      <c r="AC567" t="s">
        <v>3839</v>
      </c>
      <c r="AD567">
        <v>27</v>
      </c>
      <c r="AJ567" t="s">
        <v>3834</v>
      </c>
    </row>
    <row r="568" spans="1:37">
      <c r="A568">
        <v>7056</v>
      </c>
      <c r="B568" t="s">
        <v>176</v>
      </c>
      <c r="C568" t="s">
        <v>3483</v>
      </c>
      <c r="D568" t="s">
        <v>3832</v>
      </c>
      <c r="E568" t="s">
        <v>178</v>
      </c>
      <c r="F568" t="s">
        <v>3832</v>
      </c>
      <c r="G568" t="s">
        <v>3484</v>
      </c>
      <c r="H568" t="s">
        <v>3604</v>
      </c>
      <c r="I568" t="s">
        <v>3834</v>
      </c>
      <c r="J568" t="s">
        <v>3835</v>
      </c>
      <c r="K568" t="s">
        <v>3836</v>
      </c>
      <c r="L568" t="s">
        <v>736</v>
      </c>
      <c r="M568" t="s">
        <v>5</v>
      </c>
      <c r="N568">
        <v>35217</v>
      </c>
      <c r="O568" t="s">
        <v>3840</v>
      </c>
      <c r="P568">
        <v>33.637110399690698</v>
      </c>
      <c r="Q568">
        <v>-86.729701173916794</v>
      </c>
      <c r="R568">
        <v>28</v>
      </c>
      <c r="U568" t="s">
        <v>3832</v>
      </c>
      <c r="V568" t="s">
        <v>3834</v>
      </c>
      <c r="W568" t="s">
        <v>3836</v>
      </c>
      <c r="X568" t="s">
        <v>736</v>
      </c>
      <c r="Y568" t="s">
        <v>5</v>
      </c>
      <c r="Z568" t="s">
        <v>174</v>
      </c>
      <c r="AA568">
        <v>44778</v>
      </c>
      <c r="AB568" t="s">
        <v>3838</v>
      </c>
      <c r="AC568" t="s">
        <v>3839</v>
      </c>
      <c r="AD568">
        <v>27</v>
      </c>
      <c r="AJ568" t="s">
        <v>3834</v>
      </c>
    </row>
    <row r="569" spans="1:37">
      <c r="A569">
        <v>7057</v>
      </c>
      <c r="B569" t="s">
        <v>176</v>
      </c>
      <c r="C569" t="s">
        <v>3483</v>
      </c>
      <c r="D569" t="s">
        <v>3832</v>
      </c>
      <c r="E569" t="s">
        <v>178</v>
      </c>
      <c r="F569" t="s">
        <v>3832</v>
      </c>
      <c r="G569" t="s">
        <v>3484</v>
      </c>
      <c r="H569" t="s">
        <v>3676</v>
      </c>
      <c r="I569" t="s">
        <v>3834</v>
      </c>
      <c r="J569" t="s">
        <v>3835</v>
      </c>
      <c r="K569" t="s">
        <v>3836</v>
      </c>
      <c r="L569" t="s">
        <v>736</v>
      </c>
      <c r="M569" t="s">
        <v>5</v>
      </c>
      <c r="N569">
        <v>35218</v>
      </c>
      <c r="O569" t="s">
        <v>3840</v>
      </c>
      <c r="P569">
        <v>33.637110399690698</v>
      </c>
      <c r="Q569">
        <v>-86.729701173916794</v>
      </c>
      <c r="R569">
        <v>28</v>
      </c>
      <c r="U569" t="s">
        <v>3832</v>
      </c>
      <c r="V569" t="s">
        <v>3834</v>
      </c>
      <c r="W569" t="s">
        <v>3836</v>
      </c>
      <c r="X569" t="s">
        <v>736</v>
      </c>
      <c r="Y569" t="s">
        <v>5</v>
      </c>
      <c r="Z569" t="s">
        <v>174</v>
      </c>
      <c r="AA569">
        <v>44778</v>
      </c>
      <c r="AB569" t="s">
        <v>3838</v>
      </c>
      <c r="AC569" t="s">
        <v>3839</v>
      </c>
      <c r="AD569">
        <v>27</v>
      </c>
      <c r="AJ569" t="s">
        <v>3834</v>
      </c>
    </row>
    <row r="570" spans="1:37">
      <c r="A570">
        <v>7058</v>
      </c>
      <c r="B570" t="s">
        <v>163</v>
      </c>
      <c r="C570" t="s">
        <v>3483</v>
      </c>
      <c r="D570" t="s">
        <v>3841</v>
      </c>
      <c r="E570" t="s">
        <v>178</v>
      </c>
      <c r="F570" t="s">
        <v>3841</v>
      </c>
      <c r="G570" t="s">
        <v>3484</v>
      </c>
      <c r="H570" t="s">
        <v>3604</v>
      </c>
      <c r="I570" t="s">
        <v>3842</v>
      </c>
      <c r="J570" t="s">
        <v>3843</v>
      </c>
      <c r="K570" t="s">
        <v>2980</v>
      </c>
      <c r="L570" t="s">
        <v>444</v>
      </c>
      <c r="M570" t="s">
        <v>5</v>
      </c>
      <c r="N570">
        <v>48084</v>
      </c>
      <c r="O570" t="s">
        <v>3844</v>
      </c>
      <c r="P570">
        <v>42.5491193458056</v>
      </c>
      <c r="Q570">
        <v>-83.153751088999499</v>
      </c>
      <c r="R570">
        <v>10</v>
      </c>
      <c r="U570" t="s">
        <v>3841</v>
      </c>
      <c r="V570" t="s">
        <v>3845</v>
      </c>
      <c r="W570" t="s">
        <v>2980</v>
      </c>
      <c r="X570" t="s">
        <v>444</v>
      </c>
      <c r="Y570" t="s">
        <v>5</v>
      </c>
      <c r="Z570" t="s">
        <v>174</v>
      </c>
      <c r="AA570">
        <v>44801</v>
      </c>
      <c r="AB570" t="s">
        <v>3846</v>
      </c>
      <c r="AC570" t="s">
        <v>3847</v>
      </c>
      <c r="AD570">
        <v>17</v>
      </c>
      <c r="AE570" t="s">
        <v>3848</v>
      </c>
      <c r="AJ570" t="s">
        <v>3849</v>
      </c>
    </row>
    <row r="571" spans="1:37">
      <c r="A571">
        <v>7059</v>
      </c>
      <c r="B571" t="s">
        <v>176</v>
      </c>
      <c r="C571" t="s">
        <v>3483</v>
      </c>
      <c r="D571" t="s">
        <v>7681</v>
      </c>
      <c r="E571" t="s">
        <v>166</v>
      </c>
      <c r="F571" t="s">
        <v>7682</v>
      </c>
      <c r="G571" t="s">
        <v>7683</v>
      </c>
      <c r="H571" t="s">
        <v>7684</v>
      </c>
      <c r="I571" t="s">
        <v>7685</v>
      </c>
      <c r="J571" t="s">
        <v>7686</v>
      </c>
      <c r="K571" t="s">
        <v>2690</v>
      </c>
      <c r="L571" t="s">
        <v>1485</v>
      </c>
      <c r="M571" t="s">
        <v>5</v>
      </c>
      <c r="N571">
        <v>34232</v>
      </c>
      <c r="O571" t="s">
        <v>7687</v>
      </c>
      <c r="P571">
        <v>27.3353130355082</v>
      </c>
      <c r="Q571">
        <v>-82.458177999999904</v>
      </c>
      <c r="U571" t="s">
        <v>7688</v>
      </c>
      <c r="V571" t="s">
        <v>7685</v>
      </c>
      <c r="W571" t="s">
        <v>2690</v>
      </c>
      <c r="X571" t="s">
        <v>1485</v>
      </c>
      <c r="Y571" t="s">
        <v>5</v>
      </c>
      <c r="Z571" t="s">
        <v>174</v>
      </c>
      <c r="AB571" t="s">
        <v>319</v>
      </c>
      <c r="AC571" t="s">
        <v>8449</v>
      </c>
      <c r="AD571">
        <v>31</v>
      </c>
      <c r="AF571" t="s">
        <v>7689</v>
      </c>
      <c r="AH571">
        <v>6178175659</v>
      </c>
      <c r="AK571" t="s">
        <v>7690</v>
      </c>
    </row>
    <row r="572" spans="1:37">
      <c r="A572">
        <v>7060</v>
      </c>
      <c r="B572" t="s">
        <v>163</v>
      </c>
      <c r="C572" t="s">
        <v>3483</v>
      </c>
      <c r="D572" t="s">
        <v>3850</v>
      </c>
      <c r="E572" t="s">
        <v>178</v>
      </c>
      <c r="F572" t="s">
        <v>3851</v>
      </c>
      <c r="G572" t="s">
        <v>3484</v>
      </c>
      <c r="H572" t="s">
        <v>3852</v>
      </c>
      <c r="I572" t="s">
        <v>3853</v>
      </c>
      <c r="J572" t="s">
        <v>3854</v>
      </c>
      <c r="K572" t="s">
        <v>3855</v>
      </c>
      <c r="L572" t="s">
        <v>539</v>
      </c>
      <c r="M572" t="s">
        <v>5</v>
      </c>
      <c r="N572">
        <v>55432</v>
      </c>
      <c r="O572" t="s">
        <v>3856</v>
      </c>
      <c r="P572">
        <v>45.067211150281601</v>
      </c>
      <c r="Q572">
        <v>-93.233538802389504</v>
      </c>
      <c r="R572">
        <v>5</v>
      </c>
      <c r="U572" t="s">
        <v>3857</v>
      </c>
      <c r="V572" t="s">
        <v>3853</v>
      </c>
      <c r="W572" t="s">
        <v>3855</v>
      </c>
      <c r="X572" t="s">
        <v>539</v>
      </c>
      <c r="Y572" t="s">
        <v>5</v>
      </c>
      <c r="Z572" t="s">
        <v>174</v>
      </c>
      <c r="AA572">
        <v>44892</v>
      </c>
      <c r="AB572" t="s">
        <v>3858</v>
      </c>
      <c r="AC572" t="s">
        <v>3859</v>
      </c>
      <c r="AD572">
        <v>11</v>
      </c>
      <c r="AJ572" t="s">
        <v>3853</v>
      </c>
    </row>
    <row r="573" spans="1:37">
      <c r="A573">
        <v>7061</v>
      </c>
      <c r="B573" t="s">
        <v>176</v>
      </c>
      <c r="C573" t="s">
        <v>3483</v>
      </c>
      <c r="D573" t="s">
        <v>3860</v>
      </c>
      <c r="E573" t="s">
        <v>178</v>
      </c>
      <c r="F573" t="s">
        <v>3861</v>
      </c>
      <c r="G573" t="s">
        <v>3547</v>
      </c>
      <c r="H573" t="s">
        <v>3862</v>
      </c>
      <c r="I573" t="s">
        <v>3863</v>
      </c>
      <c r="J573" t="s">
        <v>3864</v>
      </c>
      <c r="K573" t="s">
        <v>3865</v>
      </c>
      <c r="L573" t="s">
        <v>444</v>
      </c>
      <c r="M573" t="s">
        <v>5</v>
      </c>
      <c r="N573">
        <v>49048</v>
      </c>
      <c r="P573">
        <v>42.246417687560402</v>
      </c>
      <c r="Q573">
        <v>-85.5153510460501</v>
      </c>
      <c r="R573">
        <v>51</v>
      </c>
      <c r="U573" t="s">
        <v>3860</v>
      </c>
      <c r="V573" t="s">
        <v>3866</v>
      </c>
      <c r="W573" t="s">
        <v>3865</v>
      </c>
      <c r="X573" t="s">
        <v>444</v>
      </c>
      <c r="Y573" t="s">
        <v>5</v>
      </c>
      <c r="Z573" t="s">
        <v>174</v>
      </c>
      <c r="AA573">
        <v>45339</v>
      </c>
      <c r="AB573" t="s">
        <v>319</v>
      </c>
      <c r="AC573" t="s">
        <v>3867</v>
      </c>
      <c r="AD573">
        <v>28</v>
      </c>
      <c r="AF573" t="s">
        <v>3868</v>
      </c>
      <c r="AK573" t="s">
        <v>3869</v>
      </c>
    </row>
    <row r="574" spans="1:37">
      <c r="A574">
        <v>7062</v>
      </c>
      <c r="B574" t="s">
        <v>176</v>
      </c>
      <c r="C574" t="s">
        <v>3483</v>
      </c>
      <c r="D574" t="s">
        <v>3860</v>
      </c>
      <c r="E574" t="s">
        <v>178</v>
      </c>
      <c r="F574" t="s">
        <v>3861</v>
      </c>
      <c r="G574" t="s">
        <v>3547</v>
      </c>
      <c r="H574" t="s">
        <v>3870</v>
      </c>
      <c r="I574" t="s">
        <v>3863</v>
      </c>
      <c r="J574" t="s">
        <v>3871</v>
      </c>
      <c r="K574" t="s">
        <v>3872</v>
      </c>
      <c r="L574" t="s">
        <v>539</v>
      </c>
      <c r="M574" t="s">
        <v>5</v>
      </c>
      <c r="N574">
        <v>55330</v>
      </c>
      <c r="P574">
        <v>45.319278752075597</v>
      </c>
      <c r="Q574">
        <v>-93.560071259372705</v>
      </c>
      <c r="R574">
        <v>25</v>
      </c>
      <c r="U574" t="s">
        <v>3860</v>
      </c>
      <c r="V574" t="s">
        <v>3866</v>
      </c>
      <c r="W574" t="s">
        <v>3865</v>
      </c>
      <c r="X574" t="s">
        <v>444</v>
      </c>
      <c r="Y574" t="s">
        <v>5</v>
      </c>
      <c r="Z574" t="s">
        <v>174</v>
      </c>
      <c r="AA574">
        <v>45339</v>
      </c>
      <c r="AB574" t="s">
        <v>319</v>
      </c>
      <c r="AC574" t="s">
        <v>3867</v>
      </c>
      <c r="AD574">
        <v>28</v>
      </c>
      <c r="AF574" t="s">
        <v>3868</v>
      </c>
      <c r="AK574" t="s">
        <v>3869</v>
      </c>
    </row>
    <row r="575" spans="1:37">
      <c r="A575">
        <v>7063</v>
      </c>
      <c r="B575" t="s">
        <v>176</v>
      </c>
      <c r="C575" t="s">
        <v>3483</v>
      </c>
      <c r="D575" t="s">
        <v>3860</v>
      </c>
      <c r="E575" t="s">
        <v>178</v>
      </c>
      <c r="F575" t="s">
        <v>3861</v>
      </c>
      <c r="G575" t="s">
        <v>3547</v>
      </c>
      <c r="H575" t="s">
        <v>3873</v>
      </c>
      <c r="I575" t="s">
        <v>3863</v>
      </c>
      <c r="J575" t="s">
        <v>3874</v>
      </c>
      <c r="K575" t="s">
        <v>770</v>
      </c>
      <c r="L575" t="s">
        <v>771</v>
      </c>
      <c r="M575" t="s">
        <v>5</v>
      </c>
      <c r="N575">
        <v>75223</v>
      </c>
      <c r="P575">
        <v>32.783952852216203</v>
      </c>
      <c r="Q575">
        <v>-96.761838604174201</v>
      </c>
      <c r="R575">
        <v>18</v>
      </c>
      <c r="U575" t="s">
        <v>3860</v>
      </c>
      <c r="V575" t="s">
        <v>3866</v>
      </c>
      <c r="W575" t="s">
        <v>3865</v>
      </c>
      <c r="X575" t="s">
        <v>444</v>
      </c>
      <c r="Y575" t="s">
        <v>5</v>
      </c>
      <c r="Z575" t="s">
        <v>174</v>
      </c>
      <c r="AA575">
        <v>45339</v>
      </c>
      <c r="AB575" t="s">
        <v>319</v>
      </c>
      <c r="AC575" t="s">
        <v>3867</v>
      </c>
      <c r="AD575">
        <v>28</v>
      </c>
      <c r="AF575" t="s">
        <v>3868</v>
      </c>
      <c r="AK575" t="s">
        <v>3869</v>
      </c>
    </row>
    <row r="576" spans="1:37">
      <c r="A576">
        <v>7064</v>
      </c>
      <c r="B576" t="s">
        <v>176</v>
      </c>
      <c r="C576" t="s">
        <v>3483</v>
      </c>
      <c r="D576" t="s">
        <v>7647</v>
      </c>
      <c r="E576" t="s">
        <v>178</v>
      </c>
      <c r="F576" t="s">
        <v>7647</v>
      </c>
      <c r="G576" t="s">
        <v>3547</v>
      </c>
      <c r="H576" t="s">
        <v>7648</v>
      </c>
      <c r="I576" t="s">
        <v>7649</v>
      </c>
      <c r="J576" t="s">
        <v>7650</v>
      </c>
      <c r="K576" t="s">
        <v>7651</v>
      </c>
      <c r="L576" t="s">
        <v>1365</v>
      </c>
      <c r="M576" t="s">
        <v>5</v>
      </c>
      <c r="N576">
        <v>15632</v>
      </c>
      <c r="P576">
        <v>40.399839780424799</v>
      </c>
      <c r="Q576">
        <v>-79.613656932265798</v>
      </c>
      <c r="U576" t="s">
        <v>7652</v>
      </c>
      <c r="V576" t="s">
        <v>7649</v>
      </c>
      <c r="W576" t="s">
        <v>7653</v>
      </c>
      <c r="X576" t="s">
        <v>1365</v>
      </c>
      <c r="Y576" t="s">
        <v>5</v>
      </c>
      <c r="Z576" t="s">
        <v>174</v>
      </c>
      <c r="AA576">
        <v>45497</v>
      </c>
      <c r="AB576" t="s">
        <v>7654</v>
      </c>
      <c r="AC576" t="s">
        <v>8444</v>
      </c>
      <c r="AD576">
        <v>26</v>
      </c>
    </row>
    <row r="577" spans="1:38">
      <c r="A577">
        <v>7065</v>
      </c>
      <c r="B577" t="s">
        <v>176</v>
      </c>
      <c r="C577" t="s">
        <v>3483</v>
      </c>
      <c r="D577" t="s">
        <v>3875</v>
      </c>
      <c r="E577" t="s">
        <v>178</v>
      </c>
      <c r="F577" t="s">
        <v>3875</v>
      </c>
      <c r="G577" t="s">
        <v>3509</v>
      </c>
      <c r="H577" t="s">
        <v>7</v>
      </c>
      <c r="I577" t="s">
        <v>3876</v>
      </c>
      <c r="J577" t="s">
        <v>3877</v>
      </c>
      <c r="K577" t="s">
        <v>2734</v>
      </c>
      <c r="L577" t="s">
        <v>172</v>
      </c>
      <c r="M577" t="s">
        <v>5</v>
      </c>
      <c r="N577">
        <v>94608</v>
      </c>
      <c r="O577" t="s">
        <v>3878</v>
      </c>
      <c r="P577">
        <v>37.832006233964101</v>
      </c>
      <c r="Q577">
        <v>-122.282006029633</v>
      </c>
      <c r="R577">
        <v>30</v>
      </c>
      <c r="U577" t="s">
        <v>3875</v>
      </c>
      <c r="V577" t="s">
        <v>3879</v>
      </c>
      <c r="W577" t="s">
        <v>2734</v>
      </c>
      <c r="X577" t="s">
        <v>172</v>
      </c>
      <c r="Y577" t="s">
        <v>5</v>
      </c>
      <c r="Z577" t="s">
        <v>174</v>
      </c>
      <c r="AA577">
        <v>44801</v>
      </c>
      <c r="AB577" t="s">
        <v>3880</v>
      </c>
      <c r="AC577" t="s">
        <v>3881</v>
      </c>
      <c r="AD577">
        <v>25</v>
      </c>
      <c r="AE577" t="s">
        <v>3882</v>
      </c>
      <c r="AJ577" t="s">
        <v>3879</v>
      </c>
    </row>
    <row r="578" spans="1:38">
      <c r="A578">
        <v>7066</v>
      </c>
      <c r="B578" t="s">
        <v>176</v>
      </c>
      <c r="C578" t="s">
        <v>3483</v>
      </c>
      <c r="D578" t="s">
        <v>3883</v>
      </c>
      <c r="E578" t="s">
        <v>178</v>
      </c>
      <c r="F578" t="s">
        <v>3883</v>
      </c>
      <c r="G578" t="s">
        <v>3509</v>
      </c>
      <c r="H578" t="s">
        <v>3884</v>
      </c>
      <c r="I578" t="s">
        <v>8957</v>
      </c>
      <c r="J578" t="s">
        <v>3885</v>
      </c>
      <c r="K578" t="s">
        <v>3886</v>
      </c>
      <c r="L578" t="s">
        <v>3887</v>
      </c>
      <c r="M578" t="s">
        <v>5</v>
      </c>
      <c r="N578">
        <v>74107</v>
      </c>
      <c r="O578" t="s">
        <v>3888</v>
      </c>
      <c r="P578">
        <v>36.100172230309099</v>
      </c>
      <c r="Q578">
        <v>-96.048643631518999</v>
      </c>
      <c r="R578">
        <v>130</v>
      </c>
      <c r="U578" t="s">
        <v>3889</v>
      </c>
      <c r="V578" t="s">
        <v>8957</v>
      </c>
      <c r="W578" t="s">
        <v>3886</v>
      </c>
      <c r="X578" t="s">
        <v>3887</v>
      </c>
      <c r="Y578" t="s">
        <v>5</v>
      </c>
      <c r="Z578" t="s">
        <v>8727</v>
      </c>
      <c r="AB578" t="s">
        <v>3890</v>
      </c>
      <c r="AC578" t="s">
        <v>3891</v>
      </c>
      <c r="AD578">
        <v>24</v>
      </c>
      <c r="AF578" t="s">
        <v>8955</v>
      </c>
      <c r="AH578" t="s">
        <v>3888</v>
      </c>
      <c r="AJ578" t="s">
        <v>3892</v>
      </c>
      <c r="AK578" t="s">
        <v>8954</v>
      </c>
    </row>
    <row r="579" spans="1:38">
      <c r="A579">
        <v>7067</v>
      </c>
      <c r="B579" t="s">
        <v>176</v>
      </c>
      <c r="C579" t="s">
        <v>3483</v>
      </c>
      <c r="D579" t="s">
        <v>3883</v>
      </c>
      <c r="E579" t="s">
        <v>178</v>
      </c>
      <c r="F579" t="s">
        <v>8958</v>
      </c>
      <c r="G579" t="s">
        <v>8961</v>
      </c>
      <c r="H579" t="s">
        <v>3884</v>
      </c>
      <c r="I579" t="s">
        <v>8957</v>
      </c>
      <c r="J579" t="s">
        <v>8959</v>
      </c>
      <c r="K579" t="s">
        <v>8959</v>
      </c>
      <c r="L579" t="s">
        <v>172</v>
      </c>
      <c r="M579" t="s">
        <v>5</v>
      </c>
      <c r="N579">
        <v>95131</v>
      </c>
      <c r="P579">
        <v>37.396636701557</v>
      </c>
      <c r="Q579">
        <v>-121.913564304282</v>
      </c>
      <c r="R579">
        <v>30</v>
      </c>
      <c r="U579" t="s">
        <v>3889</v>
      </c>
      <c r="V579" t="s">
        <v>8957</v>
      </c>
      <c r="W579" t="s">
        <v>3886</v>
      </c>
      <c r="X579" t="s">
        <v>3887</v>
      </c>
      <c r="Y579" t="s">
        <v>5</v>
      </c>
      <c r="Z579" t="s">
        <v>8245</v>
      </c>
      <c r="AA579">
        <v>45689</v>
      </c>
      <c r="AB579" t="s">
        <v>319</v>
      </c>
      <c r="AC579" t="s">
        <v>3891</v>
      </c>
      <c r="AD579">
        <v>24</v>
      </c>
      <c r="AE579" t="s">
        <v>8962</v>
      </c>
      <c r="AF579" t="s">
        <v>8955</v>
      </c>
      <c r="AH579" t="s">
        <v>3888</v>
      </c>
      <c r="AK579" t="s">
        <v>8954</v>
      </c>
    </row>
    <row r="580" spans="1:38">
      <c r="A580">
        <v>7068</v>
      </c>
      <c r="B580" t="s">
        <v>176</v>
      </c>
      <c r="C580" t="s">
        <v>3483</v>
      </c>
      <c r="D580" t="s">
        <v>3893</v>
      </c>
      <c r="E580" t="s">
        <v>166</v>
      </c>
      <c r="F580" t="s">
        <v>3893</v>
      </c>
      <c r="G580" t="s">
        <v>3484</v>
      </c>
      <c r="H580" t="s">
        <v>3768</v>
      </c>
      <c r="I580" t="s">
        <v>3894</v>
      </c>
      <c r="J580" t="s">
        <v>3895</v>
      </c>
      <c r="K580" t="s">
        <v>3896</v>
      </c>
      <c r="L580" t="s">
        <v>3897</v>
      </c>
      <c r="M580" t="s">
        <v>5</v>
      </c>
      <c r="N580">
        <v>52302</v>
      </c>
      <c r="O580" t="s">
        <v>3898</v>
      </c>
      <c r="P580">
        <v>42.0291358457551</v>
      </c>
      <c r="Q580">
        <v>-91.572182402495798</v>
      </c>
      <c r="U580" t="s">
        <v>3893</v>
      </c>
      <c r="V580" t="s">
        <v>3894</v>
      </c>
      <c r="W580" t="s">
        <v>3896</v>
      </c>
      <c r="X580" t="s">
        <v>3897</v>
      </c>
      <c r="Y580" t="s">
        <v>5</v>
      </c>
      <c r="AB580" t="s">
        <v>3899</v>
      </c>
      <c r="AC580" t="s">
        <v>3900</v>
      </c>
      <c r="AD580">
        <v>18</v>
      </c>
      <c r="AJ580" t="s">
        <v>3901</v>
      </c>
    </row>
    <row r="581" spans="1:38">
      <c r="A581">
        <v>7069</v>
      </c>
      <c r="B581" t="s">
        <v>176</v>
      </c>
      <c r="C581" t="s">
        <v>3483</v>
      </c>
      <c r="D581" t="s">
        <v>3893</v>
      </c>
      <c r="E581" t="s">
        <v>166</v>
      </c>
      <c r="F581" t="s">
        <v>3893</v>
      </c>
      <c r="G581" t="s">
        <v>3484</v>
      </c>
      <c r="H581" t="s">
        <v>3806</v>
      </c>
      <c r="I581" t="s">
        <v>3894</v>
      </c>
      <c r="J581" t="s">
        <v>3895</v>
      </c>
      <c r="K581" t="s">
        <v>3896</v>
      </c>
      <c r="L581" t="s">
        <v>3897</v>
      </c>
      <c r="M581" t="s">
        <v>5</v>
      </c>
      <c r="N581">
        <v>52302</v>
      </c>
      <c r="O581" t="s">
        <v>3898</v>
      </c>
      <c r="P581">
        <v>42.0291358457551</v>
      </c>
      <c r="Q581">
        <v>-91.572182402495798</v>
      </c>
      <c r="U581" t="s">
        <v>3893</v>
      </c>
      <c r="V581" t="s">
        <v>3894</v>
      </c>
      <c r="W581" t="s">
        <v>3896</v>
      </c>
      <c r="X581" t="s">
        <v>3897</v>
      </c>
      <c r="Y581" t="s">
        <v>5</v>
      </c>
      <c r="AB581" t="s">
        <v>3899</v>
      </c>
      <c r="AC581" t="s">
        <v>3900</v>
      </c>
      <c r="AD581">
        <v>18</v>
      </c>
      <c r="AJ581" t="s">
        <v>3901</v>
      </c>
    </row>
    <row r="582" spans="1:38">
      <c r="A582">
        <v>7070</v>
      </c>
      <c r="B582" t="s">
        <v>176</v>
      </c>
      <c r="C582" t="s">
        <v>3483</v>
      </c>
      <c r="D582" t="s">
        <v>8899</v>
      </c>
      <c r="E582" t="s">
        <v>166</v>
      </c>
      <c r="F582" t="s">
        <v>8902</v>
      </c>
      <c r="G582" t="s">
        <v>7662</v>
      </c>
      <c r="H582" t="s">
        <v>8903</v>
      </c>
      <c r="I582" t="s">
        <v>8900</v>
      </c>
      <c r="J582" t="s">
        <v>8892</v>
      </c>
      <c r="K582" t="s">
        <v>4823</v>
      </c>
      <c r="L582" t="s">
        <v>3887</v>
      </c>
      <c r="M582" t="s">
        <v>5</v>
      </c>
      <c r="N582">
        <v>73114</v>
      </c>
      <c r="O582" t="s">
        <v>8893</v>
      </c>
      <c r="P582">
        <v>35.607934373560198</v>
      </c>
      <c r="Q582">
        <v>-97.517048117863993</v>
      </c>
      <c r="R582">
        <v>200</v>
      </c>
      <c r="U582" t="s">
        <v>8899</v>
      </c>
      <c r="V582" t="s">
        <v>8900</v>
      </c>
      <c r="W582" t="s">
        <v>8891</v>
      </c>
      <c r="X582" t="s">
        <v>863</v>
      </c>
      <c r="Y582" t="s">
        <v>5</v>
      </c>
      <c r="Z582" t="s">
        <v>8245</v>
      </c>
      <c r="AA582">
        <v>45688</v>
      </c>
      <c r="AB582" t="s">
        <v>8838</v>
      </c>
      <c r="AC582" t="s">
        <v>8901</v>
      </c>
      <c r="AD582">
        <v>26</v>
      </c>
      <c r="AF582" t="s">
        <v>8888</v>
      </c>
      <c r="AH582" t="s">
        <v>8890</v>
      </c>
      <c r="AK582" t="s">
        <v>8889</v>
      </c>
    </row>
    <row r="583" spans="1:38">
      <c r="A583">
        <v>7071</v>
      </c>
      <c r="B583" t="s">
        <v>176</v>
      </c>
      <c r="C583" t="s">
        <v>3483</v>
      </c>
      <c r="D583" t="s">
        <v>8899</v>
      </c>
      <c r="E583" t="s">
        <v>166</v>
      </c>
      <c r="F583" t="s">
        <v>8894</v>
      </c>
      <c r="G583" t="s">
        <v>7662</v>
      </c>
      <c r="H583" t="s">
        <v>8903</v>
      </c>
      <c r="I583" t="s">
        <v>8900</v>
      </c>
      <c r="J583" t="s">
        <v>8895</v>
      </c>
      <c r="K583" t="s">
        <v>8896</v>
      </c>
      <c r="L583" t="s">
        <v>1022</v>
      </c>
      <c r="M583" t="s">
        <v>5</v>
      </c>
      <c r="N583">
        <v>54956</v>
      </c>
      <c r="O583" t="s">
        <v>8897</v>
      </c>
      <c r="P583">
        <v>44.1571937279287</v>
      </c>
      <c r="Q583">
        <v>-88.493594134596407</v>
      </c>
      <c r="R583">
        <v>100</v>
      </c>
      <c r="U583" t="s">
        <v>8899</v>
      </c>
      <c r="V583" t="s">
        <v>8900</v>
      </c>
      <c r="W583" t="s">
        <v>8891</v>
      </c>
      <c r="X583" t="s">
        <v>863</v>
      </c>
      <c r="Y583" t="s">
        <v>5</v>
      </c>
      <c r="Z583" t="s">
        <v>8245</v>
      </c>
      <c r="AA583">
        <v>45688</v>
      </c>
      <c r="AB583" t="s">
        <v>8898</v>
      </c>
      <c r="AC583" t="s">
        <v>8901</v>
      </c>
      <c r="AD583">
        <v>26</v>
      </c>
      <c r="AF583" t="s">
        <v>8888</v>
      </c>
      <c r="AH583" t="s">
        <v>8890</v>
      </c>
      <c r="AK583" t="s">
        <v>8889</v>
      </c>
    </row>
    <row r="584" spans="1:38">
      <c r="A584">
        <v>7072</v>
      </c>
      <c r="B584" t="s">
        <v>176</v>
      </c>
      <c r="C584" t="s">
        <v>3483</v>
      </c>
      <c r="D584" t="s">
        <v>3902</v>
      </c>
      <c r="E584" t="s">
        <v>178</v>
      </c>
      <c r="F584" t="s">
        <v>3902</v>
      </c>
      <c r="G584" t="s">
        <v>3738</v>
      </c>
      <c r="H584" t="s">
        <v>3739</v>
      </c>
      <c r="I584" t="s">
        <v>3903</v>
      </c>
      <c r="J584" t="s">
        <v>3904</v>
      </c>
      <c r="K584" t="s">
        <v>3905</v>
      </c>
      <c r="L584" t="s">
        <v>863</v>
      </c>
      <c r="M584" t="s">
        <v>5</v>
      </c>
      <c r="N584">
        <v>60527</v>
      </c>
      <c r="O584" t="s">
        <v>3906</v>
      </c>
      <c r="P584">
        <v>41.760090603818497</v>
      </c>
      <c r="Q584">
        <v>-87.938255744833199</v>
      </c>
      <c r="R584">
        <v>150</v>
      </c>
      <c r="U584" t="s">
        <v>3907</v>
      </c>
      <c r="V584" t="s">
        <v>3903</v>
      </c>
      <c r="W584" t="s">
        <v>3905</v>
      </c>
      <c r="X584" t="s">
        <v>863</v>
      </c>
      <c r="Y584" t="s">
        <v>5</v>
      </c>
      <c r="Z584" t="s">
        <v>174</v>
      </c>
      <c r="AA584">
        <v>44766</v>
      </c>
      <c r="AB584" t="s">
        <v>3908</v>
      </c>
      <c r="AC584" t="s">
        <v>3909</v>
      </c>
      <c r="AD584">
        <v>17</v>
      </c>
      <c r="AJ584" t="s">
        <v>3910</v>
      </c>
    </row>
    <row r="585" spans="1:38">
      <c r="A585">
        <v>7073</v>
      </c>
      <c r="B585" t="s">
        <v>176</v>
      </c>
      <c r="C585" t="s">
        <v>3483</v>
      </c>
      <c r="D585" t="s">
        <v>3902</v>
      </c>
      <c r="E585" t="s">
        <v>178</v>
      </c>
      <c r="F585" t="s">
        <v>3902</v>
      </c>
      <c r="G585" t="s">
        <v>3738</v>
      </c>
      <c r="H585" t="s">
        <v>3911</v>
      </c>
      <c r="I585" t="s">
        <v>3903</v>
      </c>
      <c r="J585" t="s">
        <v>3904</v>
      </c>
      <c r="K585" t="s">
        <v>3905</v>
      </c>
      <c r="L585" t="s">
        <v>863</v>
      </c>
      <c r="M585" t="s">
        <v>5</v>
      </c>
      <c r="N585">
        <v>60527</v>
      </c>
      <c r="O585" t="s">
        <v>3906</v>
      </c>
      <c r="P585">
        <v>41.760090603818497</v>
      </c>
      <c r="Q585">
        <v>-87.938255744833199</v>
      </c>
      <c r="R585">
        <v>150</v>
      </c>
      <c r="U585" t="s">
        <v>3907</v>
      </c>
      <c r="V585" t="s">
        <v>3903</v>
      </c>
      <c r="W585" t="s">
        <v>3905</v>
      </c>
      <c r="X585" t="s">
        <v>863</v>
      </c>
      <c r="Y585" t="s">
        <v>5</v>
      </c>
      <c r="Z585" t="s">
        <v>174</v>
      </c>
      <c r="AA585">
        <v>44766</v>
      </c>
      <c r="AB585" t="s">
        <v>3908</v>
      </c>
      <c r="AC585" t="s">
        <v>3912</v>
      </c>
      <c r="AD585">
        <v>22</v>
      </c>
      <c r="AJ585" t="s">
        <v>3910</v>
      </c>
    </row>
    <row r="586" spans="1:38">
      <c r="A586">
        <v>7074</v>
      </c>
      <c r="B586" t="s">
        <v>176</v>
      </c>
      <c r="C586" t="s">
        <v>3483</v>
      </c>
      <c r="D586" t="s">
        <v>3902</v>
      </c>
      <c r="E586" t="s">
        <v>178</v>
      </c>
      <c r="F586" t="s">
        <v>3902</v>
      </c>
      <c r="G586" t="s">
        <v>3738</v>
      </c>
      <c r="H586" t="s">
        <v>3913</v>
      </c>
      <c r="I586" t="s">
        <v>3903</v>
      </c>
      <c r="J586" t="s">
        <v>3904</v>
      </c>
      <c r="K586" t="s">
        <v>3905</v>
      </c>
      <c r="L586" t="s">
        <v>863</v>
      </c>
      <c r="M586" t="s">
        <v>5</v>
      </c>
      <c r="N586">
        <v>60527</v>
      </c>
      <c r="O586" t="s">
        <v>3906</v>
      </c>
      <c r="P586">
        <v>41.760090603818497</v>
      </c>
      <c r="Q586">
        <v>-87.938255744833199</v>
      </c>
      <c r="R586">
        <v>50</v>
      </c>
      <c r="U586" t="s">
        <v>3907</v>
      </c>
      <c r="V586" t="s">
        <v>3903</v>
      </c>
      <c r="W586" t="s">
        <v>3905</v>
      </c>
      <c r="X586" t="s">
        <v>863</v>
      </c>
      <c r="Y586" t="s">
        <v>5</v>
      </c>
      <c r="Z586" t="s">
        <v>174</v>
      </c>
      <c r="AA586">
        <v>44766</v>
      </c>
      <c r="AB586" t="s">
        <v>3908</v>
      </c>
      <c r="AC586" t="s">
        <v>3912</v>
      </c>
      <c r="AD586">
        <v>22</v>
      </c>
      <c r="AJ586" t="s">
        <v>3910</v>
      </c>
    </row>
    <row r="587" spans="1:38">
      <c r="A587">
        <v>7075</v>
      </c>
      <c r="B587" t="s">
        <v>176</v>
      </c>
      <c r="C587" t="s">
        <v>3483</v>
      </c>
      <c r="D587" t="s">
        <v>7676</v>
      </c>
      <c r="E587" t="s">
        <v>178</v>
      </c>
      <c r="F587" t="s">
        <v>7676</v>
      </c>
      <c r="G587" t="s">
        <v>7662</v>
      </c>
      <c r="H587" t="s">
        <v>8145</v>
      </c>
      <c r="I587" t="s">
        <v>7677</v>
      </c>
      <c r="J587" t="s">
        <v>7678</v>
      </c>
      <c r="K587" t="s">
        <v>4765</v>
      </c>
      <c r="L587" t="s">
        <v>863</v>
      </c>
      <c r="M587" t="s">
        <v>5</v>
      </c>
      <c r="N587">
        <v>6013</v>
      </c>
      <c r="O587" t="s">
        <v>7679</v>
      </c>
      <c r="P587">
        <v>42.042444750142103</v>
      </c>
      <c r="Q587">
        <v>-88.043141984655705</v>
      </c>
      <c r="R587">
        <v>5000</v>
      </c>
      <c r="U587" t="s">
        <v>7676</v>
      </c>
      <c r="V587" t="s">
        <v>7677</v>
      </c>
      <c r="W587" t="s">
        <v>4765</v>
      </c>
      <c r="X587" t="s">
        <v>863</v>
      </c>
      <c r="Y587" t="s">
        <v>5</v>
      </c>
      <c r="Z587" t="s">
        <v>174</v>
      </c>
      <c r="AA587">
        <v>45504</v>
      </c>
      <c r="AB587" t="s">
        <v>7677</v>
      </c>
      <c r="AC587" t="s">
        <v>8448</v>
      </c>
      <c r="AD587">
        <v>25</v>
      </c>
      <c r="AL587" t="s">
        <v>7680</v>
      </c>
    </row>
    <row r="588" spans="1:38">
      <c r="A588">
        <v>7076</v>
      </c>
      <c r="B588" t="s">
        <v>176</v>
      </c>
      <c r="C588" t="s">
        <v>3483</v>
      </c>
      <c r="D588" t="s">
        <v>7632</v>
      </c>
      <c r="E588" t="s">
        <v>166</v>
      </c>
      <c r="F588" t="s">
        <v>8065</v>
      </c>
      <c r="G588" t="s">
        <v>8060</v>
      </c>
      <c r="H588" t="s">
        <v>8059</v>
      </c>
      <c r="I588" t="s">
        <v>7633</v>
      </c>
      <c r="J588" t="s">
        <v>8066</v>
      </c>
      <c r="K588" t="s">
        <v>1456</v>
      </c>
      <c r="L588" t="s">
        <v>771</v>
      </c>
      <c r="M588" t="s">
        <v>5</v>
      </c>
      <c r="N588">
        <v>78757</v>
      </c>
      <c r="P588">
        <v>30.360394007423</v>
      </c>
      <c r="Q588">
        <v>-97.742139760381306</v>
      </c>
      <c r="R588">
        <v>10000</v>
      </c>
      <c r="U588" t="s">
        <v>7632</v>
      </c>
      <c r="V588" t="s">
        <v>7633</v>
      </c>
      <c r="W588" t="s">
        <v>5426</v>
      </c>
      <c r="X588" t="s">
        <v>756</v>
      </c>
      <c r="Y588" t="s">
        <v>5</v>
      </c>
      <c r="Z588" t="s">
        <v>174</v>
      </c>
      <c r="AB588" t="s">
        <v>8061</v>
      </c>
      <c r="AC588" t="s">
        <v>8442</v>
      </c>
      <c r="AD588">
        <v>25</v>
      </c>
      <c r="AE588" t="s">
        <v>8064</v>
      </c>
      <c r="AJ588" t="s">
        <v>8063</v>
      </c>
    </row>
    <row r="589" spans="1:38">
      <c r="A589">
        <v>7077</v>
      </c>
      <c r="B589" t="s">
        <v>176</v>
      </c>
      <c r="C589" t="s">
        <v>3483</v>
      </c>
      <c r="D589" t="s">
        <v>3914</v>
      </c>
      <c r="E589" t="s">
        <v>166</v>
      </c>
      <c r="F589" t="s">
        <v>3914</v>
      </c>
      <c r="G589" t="s">
        <v>3484</v>
      </c>
      <c r="H589" t="s">
        <v>7</v>
      </c>
      <c r="I589" t="s">
        <v>3915</v>
      </c>
      <c r="J589" t="s">
        <v>3916</v>
      </c>
      <c r="K589" t="s">
        <v>2475</v>
      </c>
      <c r="L589" t="s">
        <v>172</v>
      </c>
      <c r="M589" t="s">
        <v>5</v>
      </c>
      <c r="N589">
        <v>94804</v>
      </c>
      <c r="O589" t="s">
        <v>3917</v>
      </c>
      <c r="P589">
        <v>37.920155007071898</v>
      </c>
      <c r="Q589">
        <v>-122.35119301612001</v>
      </c>
      <c r="R589">
        <v>22</v>
      </c>
      <c r="U589" t="s">
        <v>3914</v>
      </c>
      <c r="V589" t="s">
        <v>3915</v>
      </c>
      <c r="W589" t="s">
        <v>2475</v>
      </c>
      <c r="X589" t="s">
        <v>172</v>
      </c>
      <c r="Y589" t="s">
        <v>5</v>
      </c>
      <c r="Z589" t="s">
        <v>174</v>
      </c>
      <c r="AA589">
        <v>44413</v>
      </c>
      <c r="AB589" t="s">
        <v>3918</v>
      </c>
      <c r="AC589" t="s">
        <v>3919</v>
      </c>
      <c r="AD589">
        <v>25</v>
      </c>
      <c r="AJ589" t="s">
        <v>3920</v>
      </c>
    </row>
    <row r="590" spans="1:38">
      <c r="A590">
        <v>7078</v>
      </c>
      <c r="B590" t="s">
        <v>176</v>
      </c>
      <c r="C590" t="s">
        <v>3483</v>
      </c>
      <c r="D590" t="s">
        <v>3914</v>
      </c>
      <c r="E590" t="s">
        <v>166</v>
      </c>
      <c r="F590" t="s">
        <v>3914</v>
      </c>
      <c r="G590" t="s">
        <v>3509</v>
      </c>
      <c r="H590" t="s">
        <v>7</v>
      </c>
      <c r="I590" t="s">
        <v>3915</v>
      </c>
      <c r="J590" t="s">
        <v>3916</v>
      </c>
      <c r="K590" t="s">
        <v>2475</v>
      </c>
      <c r="L590" t="s">
        <v>172</v>
      </c>
      <c r="M590" t="s">
        <v>5</v>
      </c>
      <c r="N590">
        <v>94804</v>
      </c>
      <c r="O590" t="s">
        <v>3917</v>
      </c>
      <c r="P590">
        <v>37.920155007071898</v>
      </c>
      <c r="Q590">
        <v>-122.35119301612001</v>
      </c>
      <c r="R590">
        <v>21</v>
      </c>
      <c r="U590" t="s">
        <v>3914</v>
      </c>
      <c r="V590" t="s">
        <v>3915</v>
      </c>
      <c r="W590" t="s">
        <v>2475</v>
      </c>
      <c r="X590" t="s">
        <v>172</v>
      </c>
      <c r="Y590" t="s">
        <v>5</v>
      </c>
      <c r="Z590" t="s">
        <v>174</v>
      </c>
      <c r="AA590">
        <v>44413</v>
      </c>
      <c r="AB590" t="s">
        <v>3918</v>
      </c>
      <c r="AC590" t="s">
        <v>3919</v>
      </c>
      <c r="AD590">
        <v>25</v>
      </c>
      <c r="AJ590" t="s">
        <v>3920</v>
      </c>
    </row>
    <row r="591" spans="1:38">
      <c r="A591">
        <v>7079</v>
      </c>
      <c r="B591" t="s">
        <v>176</v>
      </c>
      <c r="C591" t="s">
        <v>3483</v>
      </c>
      <c r="D591" t="s">
        <v>3921</v>
      </c>
      <c r="E591" t="s">
        <v>166</v>
      </c>
      <c r="F591" t="s">
        <v>189</v>
      </c>
      <c r="G591" t="s">
        <v>3547</v>
      </c>
      <c r="H591" t="s">
        <v>3922</v>
      </c>
      <c r="I591" t="s">
        <v>3923</v>
      </c>
      <c r="J591" t="s">
        <v>3924</v>
      </c>
      <c r="K591" t="s">
        <v>189</v>
      </c>
      <c r="L591" t="s">
        <v>190</v>
      </c>
      <c r="M591" t="s">
        <v>5</v>
      </c>
      <c r="N591">
        <v>28216</v>
      </c>
      <c r="O591" t="s">
        <v>3925</v>
      </c>
      <c r="P591">
        <v>35.279942840435801</v>
      </c>
      <c r="Q591">
        <v>-80.877288259885304</v>
      </c>
      <c r="R591">
        <v>60</v>
      </c>
      <c r="U591" t="s">
        <v>3926</v>
      </c>
      <c r="V591" t="s">
        <v>3927</v>
      </c>
      <c r="W591" t="s">
        <v>189</v>
      </c>
      <c r="X591" t="s">
        <v>190</v>
      </c>
      <c r="Y591" t="s">
        <v>5</v>
      </c>
      <c r="Z591" t="s">
        <v>174</v>
      </c>
      <c r="AA591">
        <v>45289</v>
      </c>
      <c r="AB591" t="s">
        <v>2962</v>
      </c>
      <c r="AC591" t="s">
        <v>3928</v>
      </c>
      <c r="AD591">
        <v>25</v>
      </c>
    </row>
    <row r="592" spans="1:38">
      <c r="A592">
        <v>7080</v>
      </c>
      <c r="B592" t="s">
        <v>176</v>
      </c>
      <c r="C592" t="s">
        <v>3483</v>
      </c>
      <c r="D592" t="s">
        <v>3929</v>
      </c>
      <c r="E592" t="s">
        <v>166</v>
      </c>
      <c r="F592" t="s">
        <v>189</v>
      </c>
      <c r="G592" t="s">
        <v>3547</v>
      </c>
      <c r="H592" t="s">
        <v>3930</v>
      </c>
      <c r="I592" t="s">
        <v>3931</v>
      </c>
      <c r="J592" t="s">
        <v>3924</v>
      </c>
      <c r="K592" t="s">
        <v>189</v>
      </c>
      <c r="L592" t="s">
        <v>190</v>
      </c>
      <c r="M592" t="s">
        <v>5</v>
      </c>
      <c r="N592">
        <v>28216</v>
      </c>
      <c r="O592" t="s">
        <v>3932</v>
      </c>
      <c r="P592">
        <v>35.279942840435801</v>
      </c>
      <c r="Q592">
        <v>-80.877288259885304</v>
      </c>
      <c r="R592">
        <v>150</v>
      </c>
      <c r="U592" t="s">
        <v>3926</v>
      </c>
      <c r="V592" t="s">
        <v>3927</v>
      </c>
      <c r="W592" t="s">
        <v>189</v>
      </c>
      <c r="X592" t="s">
        <v>190</v>
      </c>
      <c r="Y592" t="s">
        <v>5</v>
      </c>
      <c r="Z592" t="s">
        <v>174</v>
      </c>
      <c r="AA592">
        <v>45289</v>
      </c>
      <c r="AB592" t="s">
        <v>2962</v>
      </c>
      <c r="AC592" t="s">
        <v>3933</v>
      </c>
      <c r="AD592">
        <v>17</v>
      </c>
    </row>
    <row r="593" spans="1:38">
      <c r="A593">
        <v>7081</v>
      </c>
      <c r="B593" t="s">
        <v>176</v>
      </c>
      <c r="C593" t="s">
        <v>3483</v>
      </c>
      <c r="D593" t="s">
        <v>3934</v>
      </c>
      <c r="E593" t="s">
        <v>178</v>
      </c>
      <c r="F593" t="s">
        <v>3935</v>
      </c>
      <c r="G593" t="s">
        <v>3484</v>
      </c>
      <c r="H593" t="s">
        <v>3936</v>
      </c>
      <c r="I593" t="s">
        <v>3937</v>
      </c>
      <c r="J593" t="s">
        <v>3938</v>
      </c>
      <c r="K593" t="s">
        <v>2704</v>
      </c>
      <c r="L593" t="s">
        <v>1365</v>
      </c>
      <c r="M593" t="s">
        <v>5</v>
      </c>
      <c r="N593">
        <v>19341</v>
      </c>
      <c r="O593" t="s">
        <v>3939</v>
      </c>
      <c r="P593">
        <v>40.0596416265453</v>
      </c>
      <c r="Q593">
        <v>-75.642886545093603</v>
      </c>
      <c r="R593">
        <v>65</v>
      </c>
      <c r="U593" t="s">
        <v>3940</v>
      </c>
      <c r="V593" t="s">
        <v>3937</v>
      </c>
      <c r="W593" t="s">
        <v>3941</v>
      </c>
      <c r="X593" t="s">
        <v>1704</v>
      </c>
      <c r="Y593" t="s">
        <v>940</v>
      </c>
      <c r="Z593" t="s">
        <v>174</v>
      </c>
      <c r="AA593">
        <v>45084</v>
      </c>
      <c r="AB593" t="s">
        <v>3942</v>
      </c>
      <c r="AC593" t="s">
        <v>3943</v>
      </c>
      <c r="AD593">
        <v>29</v>
      </c>
      <c r="AJ593" t="s">
        <v>3937</v>
      </c>
    </row>
    <row r="594" spans="1:38">
      <c r="A594">
        <v>7082</v>
      </c>
      <c r="B594" t="s">
        <v>176</v>
      </c>
      <c r="C594" t="s">
        <v>3483</v>
      </c>
      <c r="D594" t="s">
        <v>3944</v>
      </c>
      <c r="E594" t="s">
        <v>178</v>
      </c>
      <c r="F594" t="s">
        <v>3945</v>
      </c>
      <c r="G594" t="s">
        <v>3509</v>
      </c>
      <c r="H594" t="s">
        <v>3946</v>
      </c>
      <c r="I594" t="s">
        <v>3947</v>
      </c>
      <c r="J594" t="s">
        <v>3948</v>
      </c>
      <c r="K594" t="s">
        <v>2704</v>
      </c>
      <c r="L594" t="s">
        <v>1365</v>
      </c>
      <c r="M594" t="s">
        <v>5</v>
      </c>
      <c r="N594">
        <v>19341</v>
      </c>
      <c r="O594" t="s">
        <v>3939</v>
      </c>
      <c r="P594">
        <v>40.0596416265453</v>
      </c>
      <c r="Q594">
        <v>-75.642886545093603</v>
      </c>
      <c r="R594">
        <v>72</v>
      </c>
      <c r="U594" t="s">
        <v>3940</v>
      </c>
      <c r="V594" t="s">
        <v>3947</v>
      </c>
      <c r="W594" t="s">
        <v>3941</v>
      </c>
      <c r="X594" t="s">
        <v>1704</v>
      </c>
      <c r="Y594" t="s">
        <v>940</v>
      </c>
      <c r="Z594" t="s">
        <v>174</v>
      </c>
      <c r="AA594">
        <v>45084</v>
      </c>
      <c r="AB594" t="s">
        <v>3942</v>
      </c>
      <c r="AC594" t="s">
        <v>3949</v>
      </c>
      <c r="AD594">
        <v>16</v>
      </c>
      <c r="AJ594" t="s">
        <v>3947</v>
      </c>
    </row>
    <row r="595" spans="1:38">
      <c r="A595">
        <v>7083</v>
      </c>
      <c r="B595" t="s">
        <v>176</v>
      </c>
      <c r="C595" t="s">
        <v>3483</v>
      </c>
      <c r="D595" t="s">
        <v>3950</v>
      </c>
      <c r="E595" t="s">
        <v>166</v>
      </c>
      <c r="F595" t="s">
        <v>3951</v>
      </c>
      <c r="G595" t="s">
        <v>3484</v>
      </c>
      <c r="H595" t="s">
        <v>3952</v>
      </c>
      <c r="I595" t="s">
        <v>3953</v>
      </c>
      <c r="J595" t="s">
        <v>3954</v>
      </c>
      <c r="K595" t="s">
        <v>3951</v>
      </c>
      <c r="L595" t="s">
        <v>949</v>
      </c>
      <c r="M595" t="s">
        <v>5</v>
      </c>
      <c r="N595">
        <v>43035</v>
      </c>
      <c r="O595" t="s">
        <v>3955</v>
      </c>
      <c r="P595">
        <v>40.154128985146201</v>
      </c>
      <c r="Q595">
        <v>-83.008964129321598</v>
      </c>
      <c r="R595">
        <v>65</v>
      </c>
      <c r="U595" t="s">
        <v>3950</v>
      </c>
      <c r="V595" t="s">
        <v>3953</v>
      </c>
      <c r="W595" t="s">
        <v>3951</v>
      </c>
      <c r="X595" t="s">
        <v>949</v>
      </c>
      <c r="Y595" t="s">
        <v>5</v>
      </c>
      <c r="Z595" t="s">
        <v>174</v>
      </c>
      <c r="AA595">
        <v>44891</v>
      </c>
      <c r="AB595" t="s">
        <v>3956</v>
      </c>
      <c r="AC595" t="s">
        <v>3957</v>
      </c>
      <c r="AD595">
        <v>26</v>
      </c>
      <c r="AE595" t="s">
        <v>3958</v>
      </c>
      <c r="AJ595" t="s">
        <v>3959</v>
      </c>
    </row>
    <row r="596" spans="1:38">
      <c r="A596">
        <v>7084</v>
      </c>
      <c r="B596" t="s">
        <v>176</v>
      </c>
      <c r="C596" t="s">
        <v>3483</v>
      </c>
      <c r="D596" t="s">
        <v>3960</v>
      </c>
      <c r="E596" t="s">
        <v>166</v>
      </c>
      <c r="F596" t="s">
        <v>3960</v>
      </c>
      <c r="G596" t="s">
        <v>3484</v>
      </c>
      <c r="H596" t="s">
        <v>3961</v>
      </c>
      <c r="I596" t="s">
        <v>3962</v>
      </c>
      <c r="J596" t="s">
        <v>3963</v>
      </c>
      <c r="K596" t="s">
        <v>273</v>
      </c>
      <c r="L596" t="s">
        <v>172</v>
      </c>
      <c r="M596" t="s">
        <v>5</v>
      </c>
      <c r="N596">
        <v>92010</v>
      </c>
      <c r="O596" t="s">
        <v>3964</v>
      </c>
      <c r="P596">
        <v>33.133662545515897</v>
      </c>
      <c r="Q596">
        <v>-117.257091118109</v>
      </c>
      <c r="U596" t="s">
        <v>3960</v>
      </c>
      <c r="V596" t="s">
        <v>3962</v>
      </c>
      <c r="W596" t="s">
        <v>273</v>
      </c>
      <c r="X596" t="s">
        <v>172</v>
      </c>
      <c r="Y596" t="s">
        <v>5</v>
      </c>
      <c r="AB596" t="s">
        <v>3965</v>
      </c>
      <c r="AC596" t="s">
        <v>3966</v>
      </c>
      <c r="AD596">
        <v>20</v>
      </c>
    </row>
    <row r="597" spans="1:38">
      <c r="A597">
        <v>7085</v>
      </c>
      <c r="B597" t="s">
        <v>176</v>
      </c>
      <c r="C597" t="s">
        <v>3483</v>
      </c>
      <c r="D597" t="s">
        <v>3967</v>
      </c>
      <c r="E597" t="s">
        <v>166</v>
      </c>
      <c r="F597" t="s">
        <v>3968</v>
      </c>
      <c r="G597" t="s">
        <v>3484</v>
      </c>
      <c r="H597" t="s">
        <v>3969</v>
      </c>
      <c r="I597" t="s">
        <v>1297</v>
      </c>
      <c r="J597" t="s">
        <v>3970</v>
      </c>
      <c r="K597" t="s">
        <v>3971</v>
      </c>
      <c r="L597" t="s">
        <v>3972</v>
      </c>
      <c r="M597" t="s">
        <v>6</v>
      </c>
      <c r="O597" t="s">
        <v>3973</v>
      </c>
      <c r="P597">
        <v>44.661161300000003</v>
      </c>
      <c r="Q597">
        <v>-63.5426839</v>
      </c>
      <c r="R597">
        <v>55</v>
      </c>
      <c r="U597" t="s">
        <v>3968</v>
      </c>
      <c r="V597" t="s">
        <v>3974</v>
      </c>
      <c r="W597" t="s">
        <v>3971</v>
      </c>
      <c r="X597" t="s">
        <v>3972</v>
      </c>
      <c r="Y597" t="s">
        <v>6</v>
      </c>
      <c r="Z597" t="s">
        <v>174</v>
      </c>
      <c r="AA597">
        <v>44774</v>
      </c>
      <c r="AB597" t="s">
        <v>3975</v>
      </c>
      <c r="AC597" t="s">
        <v>3976</v>
      </c>
      <c r="AD597">
        <v>28</v>
      </c>
      <c r="AE597" t="s">
        <v>3977</v>
      </c>
      <c r="AJ597" t="s">
        <v>3978</v>
      </c>
    </row>
    <row r="598" spans="1:38">
      <c r="A598">
        <v>7086</v>
      </c>
      <c r="B598" t="s">
        <v>176</v>
      </c>
      <c r="C598" t="s">
        <v>3483</v>
      </c>
      <c r="D598" t="s">
        <v>3979</v>
      </c>
      <c r="E598" t="s">
        <v>166</v>
      </c>
      <c r="F598" t="s">
        <v>3980</v>
      </c>
      <c r="G598" t="s">
        <v>3484</v>
      </c>
      <c r="H598" t="s">
        <v>3687</v>
      </c>
      <c r="I598" t="s">
        <v>3981</v>
      </c>
      <c r="J598" t="s">
        <v>3982</v>
      </c>
      <c r="K598" t="s">
        <v>738</v>
      </c>
      <c r="L598" t="s">
        <v>739</v>
      </c>
      <c r="M598" t="s">
        <v>5</v>
      </c>
      <c r="N598">
        <v>80112</v>
      </c>
      <c r="O598" t="s">
        <v>3983</v>
      </c>
      <c r="P598">
        <v>39.581995868111598</v>
      </c>
      <c r="Q598">
        <v>-104.837602031412</v>
      </c>
      <c r="R598">
        <v>30</v>
      </c>
      <c r="U598" t="s">
        <v>3979</v>
      </c>
      <c r="V598" t="s">
        <v>3984</v>
      </c>
      <c r="W598" t="s">
        <v>738</v>
      </c>
      <c r="X598" t="s">
        <v>739</v>
      </c>
      <c r="Y598" t="s">
        <v>5</v>
      </c>
      <c r="Z598" t="s">
        <v>174</v>
      </c>
      <c r="AA598">
        <v>44443</v>
      </c>
      <c r="AB598" t="s">
        <v>3985</v>
      </c>
      <c r="AC598" t="s">
        <v>3986</v>
      </c>
      <c r="AD598">
        <v>26</v>
      </c>
      <c r="AJ598" t="s">
        <v>3987</v>
      </c>
    </row>
    <row r="599" spans="1:38">
      <c r="A599">
        <v>7087</v>
      </c>
      <c r="B599" t="s">
        <v>176</v>
      </c>
      <c r="C599" t="s">
        <v>3483</v>
      </c>
      <c r="D599" t="s">
        <v>3988</v>
      </c>
      <c r="E599" t="s">
        <v>166</v>
      </c>
      <c r="F599" t="s">
        <v>3988</v>
      </c>
      <c r="G599" t="s">
        <v>3484</v>
      </c>
      <c r="H599" t="s">
        <v>3989</v>
      </c>
      <c r="I599" t="s">
        <v>3990</v>
      </c>
      <c r="J599" t="s">
        <v>3991</v>
      </c>
      <c r="K599" t="s">
        <v>3992</v>
      </c>
      <c r="L599" t="s">
        <v>444</v>
      </c>
      <c r="M599" t="s">
        <v>5</v>
      </c>
      <c r="N599">
        <v>49707</v>
      </c>
      <c r="O599" t="s">
        <v>3993</v>
      </c>
      <c r="P599">
        <v>45.069170884781002</v>
      </c>
      <c r="Q599">
        <v>-83.439632203567101</v>
      </c>
      <c r="R599">
        <v>15</v>
      </c>
      <c r="U599" t="s">
        <v>3988</v>
      </c>
      <c r="V599" t="s">
        <v>3990</v>
      </c>
      <c r="W599" t="s">
        <v>3992</v>
      </c>
      <c r="X599" t="s">
        <v>444</v>
      </c>
      <c r="Y599" t="s">
        <v>5</v>
      </c>
      <c r="Z599" t="s">
        <v>174</v>
      </c>
      <c r="AA599">
        <v>45340</v>
      </c>
      <c r="AC599" t="s">
        <v>3994</v>
      </c>
      <c r="AD599">
        <v>26</v>
      </c>
      <c r="AF599" t="s">
        <v>3995</v>
      </c>
      <c r="AK599" t="s">
        <v>3996</v>
      </c>
    </row>
    <row r="600" spans="1:38">
      <c r="A600">
        <v>7088</v>
      </c>
      <c r="B600" t="s">
        <v>176</v>
      </c>
      <c r="C600" t="s">
        <v>3483</v>
      </c>
      <c r="D600" t="s">
        <v>7671</v>
      </c>
      <c r="E600" t="s">
        <v>178</v>
      </c>
      <c r="F600" t="s">
        <v>7671</v>
      </c>
      <c r="G600" t="s">
        <v>8454</v>
      </c>
      <c r="H600" t="s">
        <v>8196</v>
      </c>
      <c r="I600" t="s">
        <v>7528</v>
      </c>
      <c r="J600" t="s">
        <v>7672</v>
      </c>
      <c r="K600" t="s">
        <v>7673</v>
      </c>
      <c r="L600" t="s">
        <v>2568</v>
      </c>
      <c r="M600" t="s">
        <v>5</v>
      </c>
      <c r="N600">
        <v>6795</v>
      </c>
      <c r="O600" t="s">
        <v>7674</v>
      </c>
      <c r="P600">
        <v>41.616210000000002</v>
      </c>
      <c r="Q600">
        <v>-73.09599</v>
      </c>
      <c r="R600">
        <v>30</v>
      </c>
      <c r="U600" t="s">
        <v>7671</v>
      </c>
      <c r="V600" t="s">
        <v>7528</v>
      </c>
      <c r="W600" t="s">
        <v>7673</v>
      </c>
      <c r="X600" t="s">
        <v>2568</v>
      </c>
      <c r="Y600" t="s">
        <v>5</v>
      </c>
      <c r="Z600" t="s">
        <v>174</v>
      </c>
      <c r="AB600" t="s">
        <v>7528</v>
      </c>
      <c r="AC600" t="s">
        <v>8447</v>
      </c>
      <c r="AD600">
        <v>22</v>
      </c>
      <c r="AE600" t="s">
        <v>8198</v>
      </c>
      <c r="AJ600" t="s">
        <v>7528</v>
      </c>
      <c r="AL600" t="s">
        <v>7675</v>
      </c>
    </row>
    <row r="601" spans="1:38">
      <c r="A601">
        <v>7089</v>
      </c>
      <c r="B601" t="s">
        <v>176</v>
      </c>
      <c r="C601" t="s">
        <v>3483</v>
      </c>
      <c r="D601" t="s">
        <v>3997</v>
      </c>
      <c r="E601" t="s">
        <v>178</v>
      </c>
      <c r="F601" t="s">
        <v>3998</v>
      </c>
      <c r="G601" t="s">
        <v>3547</v>
      </c>
      <c r="H601" t="s">
        <v>3999</v>
      </c>
      <c r="I601" t="s">
        <v>4000</v>
      </c>
      <c r="J601" t="s">
        <v>4001</v>
      </c>
      <c r="K601" t="s">
        <v>4002</v>
      </c>
      <c r="L601" t="s">
        <v>1485</v>
      </c>
      <c r="M601" t="s">
        <v>5</v>
      </c>
      <c r="N601">
        <v>33431</v>
      </c>
      <c r="O601" t="s">
        <v>4003</v>
      </c>
      <c r="P601">
        <v>26.369944576213701</v>
      </c>
      <c r="Q601">
        <v>-80.128639904416701</v>
      </c>
      <c r="R601">
        <v>10</v>
      </c>
      <c r="S601">
        <v>20</v>
      </c>
      <c r="T601" t="s">
        <v>4004</v>
      </c>
      <c r="U601" t="s">
        <v>4005</v>
      </c>
      <c r="V601" t="s">
        <v>4006</v>
      </c>
      <c r="W601" t="s">
        <v>4007</v>
      </c>
      <c r="Y601" t="s">
        <v>1522</v>
      </c>
      <c r="Z601" t="s">
        <v>174</v>
      </c>
      <c r="AA601">
        <v>45340</v>
      </c>
      <c r="AC601" t="s">
        <v>4008</v>
      </c>
      <c r="AD601">
        <v>11</v>
      </c>
      <c r="AF601" t="s">
        <v>4009</v>
      </c>
      <c r="AK601" t="s">
        <v>4010</v>
      </c>
    </row>
    <row r="602" spans="1:38">
      <c r="A602">
        <v>7090</v>
      </c>
      <c r="B602" t="s">
        <v>176</v>
      </c>
      <c r="C602" t="s">
        <v>3483</v>
      </c>
      <c r="D602" t="s">
        <v>4011</v>
      </c>
      <c r="E602" t="s">
        <v>166</v>
      </c>
      <c r="F602" t="s">
        <v>4012</v>
      </c>
      <c r="G602" t="s">
        <v>3484</v>
      </c>
      <c r="H602" t="s">
        <v>4013</v>
      </c>
      <c r="I602" t="s">
        <v>4014</v>
      </c>
      <c r="J602" t="s">
        <v>4015</v>
      </c>
      <c r="K602" t="s">
        <v>4016</v>
      </c>
      <c r="L602" t="s">
        <v>863</v>
      </c>
      <c r="M602" t="s">
        <v>5</v>
      </c>
      <c r="N602">
        <v>60124</v>
      </c>
      <c r="O602" t="s">
        <v>4017</v>
      </c>
      <c r="P602">
        <v>42.090009521817798</v>
      </c>
      <c r="Q602">
        <v>-88.340825019074799</v>
      </c>
      <c r="U602" t="s">
        <v>4018</v>
      </c>
      <c r="V602" t="s">
        <v>4014</v>
      </c>
      <c r="W602" t="s">
        <v>4019</v>
      </c>
      <c r="Y602" t="s">
        <v>940</v>
      </c>
      <c r="Z602" t="s">
        <v>174</v>
      </c>
      <c r="AA602">
        <v>45289</v>
      </c>
      <c r="AB602" t="s">
        <v>4020</v>
      </c>
      <c r="AC602" t="s">
        <v>4021</v>
      </c>
      <c r="AD602">
        <v>23</v>
      </c>
    </row>
    <row r="603" spans="1:38">
      <c r="A603">
        <v>7091</v>
      </c>
      <c r="B603" t="s">
        <v>176</v>
      </c>
      <c r="C603" t="s">
        <v>3483</v>
      </c>
      <c r="D603" t="s">
        <v>4022</v>
      </c>
      <c r="E603" t="s">
        <v>166</v>
      </c>
      <c r="F603" t="s">
        <v>4023</v>
      </c>
      <c r="G603" t="s">
        <v>3547</v>
      </c>
      <c r="H603" t="s">
        <v>4024</v>
      </c>
      <c r="I603" t="s">
        <v>4025</v>
      </c>
      <c r="J603" t="s">
        <v>4026</v>
      </c>
      <c r="K603" t="s">
        <v>1553</v>
      </c>
      <c r="L603" t="s">
        <v>771</v>
      </c>
      <c r="M603" t="s">
        <v>5</v>
      </c>
      <c r="N603">
        <v>77080</v>
      </c>
      <c r="O603" t="s">
        <v>4027</v>
      </c>
      <c r="P603">
        <v>29.833266780371801</v>
      </c>
      <c r="Q603">
        <v>-95.515179075456402</v>
      </c>
      <c r="R603">
        <v>30</v>
      </c>
      <c r="U603" t="s">
        <v>4022</v>
      </c>
      <c r="V603" t="s">
        <v>4025</v>
      </c>
      <c r="W603" t="s">
        <v>1553</v>
      </c>
      <c r="X603" t="s">
        <v>771</v>
      </c>
      <c r="Y603" t="s">
        <v>5</v>
      </c>
      <c r="Z603" t="s">
        <v>174</v>
      </c>
      <c r="AA603">
        <v>45336</v>
      </c>
      <c r="AB603" t="s">
        <v>3552</v>
      </c>
      <c r="AC603" t="s">
        <v>4028</v>
      </c>
      <c r="AD603">
        <v>20</v>
      </c>
      <c r="AF603" t="s">
        <v>4029</v>
      </c>
      <c r="AH603" t="s">
        <v>4030</v>
      </c>
      <c r="AK603" t="s">
        <v>4031</v>
      </c>
    </row>
    <row r="604" spans="1:38">
      <c r="A604">
        <v>7092</v>
      </c>
      <c r="B604" t="s">
        <v>176</v>
      </c>
      <c r="C604" t="s">
        <v>3483</v>
      </c>
      <c r="D604" t="s">
        <v>4032</v>
      </c>
      <c r="E604" t="s">
        <v>178</v>
      </c>
      <c r="F604" t="s">
        <v>4032</v>
      </c>
      <c r="G604" t="s">
        <v>3484</v>
      </c>
      <c r="H604" t="s">
        <v>7</v>
      </c>
      <c r="I604" t="s">
        <v>4033</v>
      </c>
      <c r="J604" t="s">
        <v>4034</v>
      </c>
      <c r="K604" t="s">
        <v>4035</v>
      </c>
      <c r="L604" t="s">
        <v>1365</v>
      </c>
      <c r="M604" t="s">
        <v>5</v>
      </c>
      <c r="N604">
        <v>18106</v>
      </c>
      <c r="O604" t="s">
        <v>4036</v>
      </c>
      <c r="P604">
        <v>40.587011672911999</v>
      </c>
      <c r="Q604">
        <v>-75.597542461162902</v>
      </c>
      <c r="R604">
        <v>60</v>
      </c>
      <c r="U604" t="s">
        <v>4032</v>
      </c>
      <c r="V604" t="s">
        <v>4033</v>
      </c>
      <c r="W604" t="s">
        <v>4035</v>
      </c>
      <c r="X604" t="s">
        <v>1365</v>
      </c>
      <c r="Y604" t="s">
        <v>5</v>
      </c>
      <c r="Z604" t="s">
        <v>174</v>
      </c>
      <c r="AA604">
        <v>45289</v>
      </c>
      <c r="AB604" t="s">
        <v>4037</v>
      </c>
      <c r="AC604" t="s">
        <v>4038</v>
      </c>
      <c r="AD604">
        <v>30</v>
      </c>
      <c r="AE604" t="s">
        <v>4039</v>
      </c>
    </row>
    <row r="605" spans="1:38">
      <c r="A605">
        <v>7093</v>
      </c>
      <c r="B605" t="s">
        <v>176</v>
      </c>
      <c r="C605" t="s">
        <v>3483</v>
      </c>
      <c r="D605" t="s">
        <v>4032</v>
      </c>
      <c r="E605" t="s">
        <v>178</v>
      </c>
      <c r="F605" t="s">
        <v>4032</v>
      </c>
      <c r="G605" t="s">
        <v>3484</v>
      </c>
      <c r="H605" t="s">
        <v>7</v>
      </c>
      <c r="I605" t="s">
        <v>4033</v>
      </c>
      <c r="J605" t="s">
        <v>4040</v>
      </c>
      <c r="K605" t="s">
        <v>4041</v>
      </c>
      <c r="L605" t="s">
        <v>870</v>
      </c>
      <c r="M605" t="s">
        <v>5</v>
      </c>
      <c r="N605">
        <v>30117</v>
      </c>
      <c r="O605" t="s">
        <v>4042</v>
      </c>
      <c r="P605">
        <v>33.578214682724202</v>
      </c>
      <c r="Q605">
        <v>-85.042980732620407</v>
      </c>
      <c r="R605">
        <v>20</v>
      </c>
      <c r="U605" t="s">
        <v>4032</v>
      </c>
      <c r="V605" t="s">
        <v>4033</v>
      </c>
      <c r="W605" t="s">
        <v>4035</v>
      </c>
      <c r="X605" t="s">
        <v>1365</v>
      </c>
      <c r="Y605" t="s">
        <v>5</v>
      </c>
      <c r="Z605" t="s">
        <v>174</v>
      </c>
      <c r="AA605">
        <v>45289</v>
      </c>
      <c r="AB605" t="s">
        <v>4037</v>
      </c>
      <c r="AC605" t="s">
        <v>4038</v>
      </c>
      <c r="AD605">
        <v>30</v>
      </c>
      <c r="AE605" t="s">
        <v>4039</v>
      </c>
    </row>
    <row r="606" spans="1:38">
      <c r="A606">
        <v>7094</v>
      </c>
      <c r="B606" t="s">
        <v>176</v>
      </c>
      <c r="C606" t="s">
        <v>3483</v>
      </c>
      <c r="D606" t="s">
        <v>4032</v>
      </c>
      <c r="E606" t="s">
        <v>178</v>
      </c>
      <c r="F606" t="s">
        <v>4032</v>
      </c>
      <c r="G606" t="s">
        <v>3484</v>
      </c>
      <c r="H606" t="s">
        <v>7</v>
      </c>
      <c r="I606" t="s">
        <v>4033</v>
      </c>
      <c r="J606" t="s">
        <v>4043</v>
      </c>
      <c r="K606" t="s">
        <v>4044</v>
      </c>
      <c r="L606" t="s">
        <v>908</v>
      </c>
      <c r="M606" t="s">
        <v>5</v>
      </c>
      <c r="N606">
        <v>42351</v>
      </c>
      <c r="O606" t="s">
        <v>4045</v>
      </c>
      <c r="P606">
        <v>37.912711503941097</v>
      </c>
      <c r="Q606">
        <v>-86.902495903609605</v>
      </c>
      <c r="R606">
        <v>20</v>
      </c>
      <c r="U606" t="s">
        <v>4032</v>
      </c>
      <c r="V606" t="s">
        <v>4033</v>
      </c>
      <c r="W606" t="s">
        <v>4035</v>
      </c>
      <c r="X606" t="s">
        <v>1365</v>
      </c>
      <c r="Y606" t="s">
        <v>5</v>
      </c>
      <c r="Z606" t="s">
        <v>174</v>
      </c>
      <c r="AA606">
        <v>45289</v>
      </c>
      <c r="AB606" t="s">
        <v>4037</v>
      </c>
      <c r="AC606" t="s">
        <v>4038</v>
      </c>
      <c r="AD606">
        <v>30</v>
      </c>
      <c r="AE606" t="s">
        <v>4039</v>
      </c>
    </row>
    <row r="607" spans="1:38">
      <c r="A607">
        <v>7095</v>
      </c>
      <c r="B607" t="s">
        <v>176</v>
      </c>
      <c r="C607" t="s">
        <v>3483</v>
      </c>
      <c r="D607" t="s">
        <v>4032</v>
      </c>
      <c r="E607" t="s">
        <v>178</v>
      </c>
      <c r="F607" t="s">
        <v>4032</v>
      </c>
      <c r="G607" t="s">
        <v>3484</v>
      </c>
      <c r="H607" t="s">
        <v>7</v>
      </c>
      <c r="I607" t="s">
        <v>4033</v>
      </c>
      <c r="J607" t="s">
        <v>4046</v>
      </c>
      <c r="K607" t="s">
        <v>4047</v>
      </c>
      <c r="L607" t="s">
        <v>1208</v>
      </c>
      <c r="M607" t="s">
        <v>5</v>
      </c>
      <c r="N607">
        <v>71854</v>
      </c>
      <c r="O607" t="s">
        <v>4048</v>
      </c>
      <c r="P607">
        <v>33.442521229946003</v>
      </c>
      <c r="Q607">
        <v>-93.998775632625495</v>
      </c>
      <c r="R607">
        <v>20</v>
      </c>
      <c r="U607" t="s">
        <v>4032</v>
      </c>
      <c r="V607" t="s">
        <v>4033</v>
      </c>
      <c r="W607" t="s">
        <v>4035</v>
      </c>
      <c r="X607" t="s">
        <v>1365</v>
      </c>
      <c r="Y607" t="s">
        <v>5</v>
      </c>
      <c r="Z607" t="s">
        <v>174</v>
      </c>
      <c r="AA607">
        <v>45289</v>
      </c>
      <c r="AB607" t="s">
        <v>4037</v>
      </c>
      <c r="AC607" t="s">
        <v>4038</v>
      </c>
      <c r="AD607">
        <v>30</v>
      </c>
      <c r="AE607" t="s">
        <v>4039</v>
      </c>
    </row>
    <row r="608" spans="1:38">
      <c r="A608">
        <v>7096</v>
      </c>
      <c r="B608" t="s">
        <v>176</v>
      </c>
      <c r="C608" t="s">
        <v>3483</v>
      </c>
      <c r="D608" t="s">
        <v>4049</v>
      </c>
      <c r="E608" t="s">
        <v>166</v>
      </c>
      <c r="F608" t="s">
        <v>4049</v>
      </c>
      <c r="G608" t="s">
        <v>3484</v>
      </c>
      <c r="H608" t="s">
        <v>3687</v>
      </c>
      <c r="I608" t="s">
        <v>4050</v>
      </c>
      <c r="J608" t="s">
        <v>4051</v>
      </c>
      <c r="K608" t="s">
        <v>4052</v>
      </c>
      <c r="L608" t="s">
        <v>3668</v>
      </c>
      <c r="M608" t="s">
        <v>5</v>
      </c>
      <c r="N608">
        <v>10165</v>
      </c>
      <c r="O608" t="s">
        <v>4053</v>
      </c>
      <c r="P608">
        <v>40.752232299503902</v>
      </c>
      <c r="Q608">
        <v>-73.978600385343796</v>
      </c>
      <c r="U608" t="s">
        <v>4054</v>
      </c>
      <c r="V608" t="s">
        <v>4050</v>
      </c>
      <c r="W608" t="s">
        <v>4052</v>
      </c>
      <c r="X608" t="s">
        <v>829</v>
      </c>
      <c r="Y608" t="s">
        <v>5</v>
      </c>
      <c r="Z608" t="s">
        <v>174</v>
      </c>
      <c r="AA608">
        <v>44801</v>
      </c>
      <c r="AB608" t="s">
        <v>4055</v>
      </c>
      <c r="AC608" t="s">
        <v>4056</v>
      </c>
      <c r="AD608">
        <v>28</v>
      </c>
      <c r="AJ608" t="s">
        <v>4050</v>
      </c>
    </row>
    <row r="609" spans="1:38">
      <c r="A609">
        <v>7097</v>
      </c>
      <c r="B609" t="s">
        <v>176</v>
      </c>
      <c r="C609" t="s">
        <v>3483</v>
      </c>
      <c r="D609" t="s">
        <v>4049</v>
      </c>
      <c r="E609" t="s">
        <v>166</v>
      </c>
      <c r="F609" t="s">
        <v>4049</v>
      </c>
      <c r="G609" t="s">
        <v>3484</v>
      </c>
      <c r="H609" t="s">
        <v>3690</v>
      </c>
      <c r="I609" t="s">
        <v>4050</v>
      </c>
      <c r="J609" t="s">
        <v>4051</v>
      </c>
      <c r="K609" t="s">
        <v>4052</v>
      </c>
      <c r="L609" t="s">
        <v>3668</v>
      </c>
      <c r="M609" t="s">
        <v>5</v>
      </c>
      <c r="N609">
        <v>10165</v>
      </c>
      <c r="O609" t="s">
        <v>4053</v>
      </c>
      <c r="P609">
        <v>40.752232299503902</v>
      </c>
      <c r="Q609">
        <v>-73.978600385343796</v>
      </c>
      <c r="U609" t="s">
        <v>4054</v>
      </c>
      <c r="V609" t="s">
        <v>4050</v>
      </c>
      <c r="W609" t="s">
        <v>4052</v>
      </c>
      <c r="X609" t="s">
        <v>829</v>
      </c>
      <c r="Y609" t="s">
        <v>5</v>
      </c>
      <c r="Z609" t="s">
        <v>174</v>
      </c>
      <c r="AA609">
        <v>44801</v>
      </c>
      <c r="AB609" t="s">
        <v>4055</v>
      </c>
      <c r="AC609" t="s">
        <v>4056</v>
      </c>
      <c r="AD609">
        <v>28</v>
      </c>
      <c r="AJ609" t="s">
        <v>4050</v>
      </c>
    </row>
    <row r="610" spans="1:38">
      <c r="A610">
        <v>7098</v>
      </c>
      <c r="B610" t="s">
        <v>176</v>
      </c>
      <c r="C610" t="s">
        <v>3483</v>
      </c>
      <c r="D610" t="s">
        <v>4049</v>
      </c>
      <c r="E610" t="s">
        <v>166</v>
      </c>
      <c r="F610" t="s">
        <v>4049</v>
      </c>
      <c r="G610" t="s">
        <v>3484</v>
      </c>
      <c r="H610" t="s">
        <v>3688</v>
      </c>
      <c r="I610" t="s">
        <v>4050</v>
      </c>
      <c r="J610" t="s">
        <v>4051</v>
      </c>
      <c r="K610" t="s">
        <v>4052</v>
      </c>
      <c r="L610" t="s">
        <v>3668</v>
      </c>
      <c r="M610" t="s">
        <v>5</v>
      </c>
      <c r="N610">
        <v>10165</v>
      </c>
      <c r="O610" t="s">
        <v>4053</v>
      </c>
      <c r="P610">
        <v>40.752232299503902</v>
      </c>
      <c r="Q610">
        <v>-73.978600385343796</v>
      </c>
      <c r="U610" t="s">
        <v>4054</v>
      </c>
      <c r="V610" t="s">
        <v>4050</v>
      </c>
      <c r="W610" t="s">
        <v>4052</v>
      </c>
      <c r="X610" t="s">
        <v>829</v>
      </c>
      <c r="Y610" t="s">
        <v>5</v>
      </c>
      <c r="Z610" t="s">
        <v>174</v>
      </c>
      <c r="AA610">
        <v>44801</v>
      </c>
      <c r="AB610" t="s">
        <v>4055</v>
      </c>
      <c r="AC610" t="s">
        <v>4056</v>
      </c>
      <c r="AD610">
        <v>28</v>
      </c>
      <c r="AJ610" t="s">
        <v>4050</v>
      </c>
    </row>
    <row r="611" spans="1:38">
      <c r="A611">
        <v>7099</v>
      </c>
      <c r="B611" t="s">
        <v>176</v>
      </c>
      <c r="C611" t="s">
        <v>3483</v>
      </c>
      <c r="D611" t="s">
        <v>4049</v>
      </c>
      <c r="E611" t="s">
        <v>166</v>
      </c>
      <c r="F611" t="s">
        <v>4049</v>
      </c>
      <c r="G611" t="s">
        <v>3484</v>
      </c>
      <c r="H611" t="s">
        <v>3686</v>
      </c>
      <c r="I611" t="s">
        <v>4050</v>
      </c>
      <c r="J611" t="s">
        <v>4051</v>
      </c>
      <c r="K611" t="s">
        <v>4052</v>
      </c>
      <c r="L611" t="s">
        <v>3668</v>
      </c>
      <c r="M611" t="s">
        <v>5</v>
      </c>
      <c r="N611">
        <v>10165</v>
      </c>
      <c r="O611" t="s">
        <v>4053</v>
      </c>
      <c r="P611">
        <v>40.752232299503902</v>
      </c>
      <c r="Q611">
        <v>-73.978600385343796</v>
      </c>
      <c r="U611" t="s">
        <v>4054</v>
      </c>
      <c r="V611" t="s">
        <v>4050</v>
      </c>
      <c r="W611" t="s">
        <v>4052</v>
      </c>
      <c r="X611" t="s">
        <v>829</v>
      </c>
      <c r="Y611" t="s">
        <v>5</v>
      </c>
      <c r="Z611" t="s">
        <v>174</v>
      </c>
      <c r="AA611">
        <v>44801</v>
      </c>
      <c r="AB611" t="s">
        <v>4055</v>
      </c>
      <c r="AC611" t="s">
        <v>4056</v>
      </c>
      <c r="AD611">
        <v>28</v>
      </c>
      <c r="AJ611" t="s">
        <v>4050</v>
      </c>
    </row>
    <row r="612" spans="1:38">
      <c r="A612">
        <v>7100</v>
      </c>
      <c r="B612" t="s">
        <v>176</v>
      </c>
      <c r="C612" t="s">
        <v>3483</v>
      </c>
      <c r="D612" t="s">
        <v>4049</v>
      </c>
      <c r="E612" t="s">
        <v>166</v>
      </c>
      <c r="F612" t="s">
        <v>4049</v>
      </c>
      <c r="G612" t="s">
        <v>3484</v>
      </c>
      <c r="H612" t="s">
        <v>3768</v>
      </c>
      <c r="I612" t="s">
        <v>4050</v>
      </c>
      <c r="J612" t="s">
        <v>4051</v>
      </c>
      <c r="K612" t="s">
        <v>4052</v>
      </c>
      <c r="L612" t="s">
        <v>3668</v>
      </c>
      <c r="M612" t="s">
        <v>5</v>
      </c>
      <c r="N612">
        <v>10165</v>
      </c>
      <c r="O612" t="s">
        <v>4053</v>
      </c>
      <c r="P612">
        <v>40.752232299503902</v>
      </c>
      <c r="Q612">
        <v>-73.978600385343796</v>
      </c>
      <c r="U612" t="s">
        <v>4054</v>
      </c>
      <c r="V612" t="s">
        <v>4050</v>
      </c>
      <c r="W612" t="s">
        <v>4052</v>
      </c>
      <c r="X612" t="s">
        <v>829</v>
      </c>
      <c r="Y612" t="s">
        <v>5</v>
      </c>
      <c r="Z612" t="s">
        <v>174</v>
      </c>
      <c r="AA612">
        <v>44801</v>
      </c>
      <c r="AB612" t="s">
        <v>4055</v>
      </c>
      <c r="AC612" t="s">
        <v>4056</v>
      </c>
      <c r="AD612">
        <v>28</v>
      </c>
      <c r="AJ612" t="s">
        <v>4050</v>
      </c>
    </row>
    <row r="613" spans="1:38">
      <c r="A613">
        <v>7101</v>
      </c>
      <c r="B613" t="s">
        <v>176</v>
      </c>
      <c r="C613" t="s">
        <v>3483</v>
      </c>
      <c r="D613" t="s">
        <v>4049</v>
      </c>
      <c r="E613" t="s">
        <v>166</v>
      </c>
      <c r="F613" t="s">
        <v>4049</v>
      </c>
      <c r="G613" t="s">
        <v>3484</v>
      </c>
      <c r="H613" t="s">
        <v>4057</v>
      </c>
      <c r="I613" t="s">
        <v>4050</v>
      </c>
      <c r="J613" t="s">
        <v>4051</v>
      </c>
      <c r="K613" t="s">
        <v>4052</v>
      </c>
      <c r="L613" t="s">
        <v>3668</v>
      </c>
      <c r="M613" t="s">
        <v>5</v>
      </c>
      <c r="N613">
        <v>10165</v>
      </c>
      <c r="O613" t="s">
        <v>4053</v>
      </c>
      <c r="P613">
        <v>40.752232299503902</v>
      </c>
      <c r="Q613">
        <v>-73.978600385343796</v>
      </c>
      <c r="U613" t="s">
        <v>4054</v>
      </c>
      <c r="V613" t="s">
        <v>4050</v>
      </c>
      <c r="W613" t="s">
        <v>4052</v>
      </c>
      <c r="X613" t="s">
        <v>829</v>
      </c>
      <c r="Y613" t="s">
        <v>5</v>
      </c>
      <c r="AB613" t="s">
        <v>4055</v>
      </c>
      <c r="AC613" t="s">
        <v>4056</v>
      </c>
      <c r="AD613">
        <v>28</v>
      </c>
      <c r="AJ613" t="s">
        <v>4050</v>
      </c>
    </row>
    <row r="614" spans="1:38">
      <c r="A614">
        <v>7102</v>
      </c>
      <c r="B614" t="s">
        <v>176</v>
      </c>
      <c r="C614" t="s">
        <v>3483</v>
      </c>
      <c r="D614" t="s">
        <v>7613</v>
      </c>
      <c r="E614" t="s">
        <v>166</v>
      </c>
      <c r="F614" t="s">
        <v>4090</v>
      </c>
      <c r="G614" t="s">
        <v>3484</v>
      </c>
      <c r="H614" t="s">
        <v>7</v>
      </c>
      <c r="I614" t="s">
        <v>7614</v>
      </c>
      <c r="J614" t="s">
        <v>4092</v>
      </c>
      <c r="K614" t="s">
        <v>4093</v>
      </c>
      <c r="L614" t="s">
        <v>495</v>
      </c>
      <c r="M614" t="s">
        <v>5</v>
      </c>
      <c r="N614">
        <v>64153</v>
      </c>
      <c r="O614" t="s">
        <v>4094</v>
      </c>
      <c r="P614">
        <v>39.287607322192898</v>
      </c>
      <c r="Q614">
        <v>-94.671748473749901</v>
      </c>
      <c r="R614">
        <v>113</v>
      </c>
      <c r="U614" t="s">
        <v>7613</v>
      </c>
      <c r="V614" t="s">
        <v>7614</v>
      </c>
      <c r="W614" t="s">
        <v>7610</v>
      </c>
      <c r="X614" t="s">
        <v>1358</v>
      </c>
      <c r="Y614" t="s">
        <v>940</v>
      </c>
      <c r="Z614" t="s">
        <v>174</v>
      </c>
      <c r="AB614" t="s">
        <v>7616</v>
      </c>
      <c r="AC614" t="s">
        <v>8438</v>
      </c>
      <c r="AD614">
        <v>31</v>
      </c>
      <c r="AE614" t="s">
        <v>4098</v>
      </c>
      <c r="AJ614" t="s">
        <v>4099</v>
      </c>
    </row>
    <row r="615" spans="1:38">
      <c r="A615">
        <v>7103</v>
      </c>
      <c r="B615" t="s">
        <v>176</v>
      </c>
      <c r="C615" t="s">
        <v>3483</v>
      </c>
      <c r="D615" t="s">
        <v>7613</v>
      </c>
      <c r="E615" t="s">
        <v>166</v>
      </c>
      <c r="F615" t="s">
        <v>2658</v>
      </c>
      <c r="G615" t="s">
        <v>3484</v>
      </c>
      <c r="H615" t="s">
        <v>7</v>
      </c>
      <c r="I615" t="s">
        <v>7614</v>
      </c>
      <c r="J615" t="s">
        <v>4100</v>
      </c>
      <c r="K615" t="s">
        <v>2658</v>
      </c>
      <c r="L615" t="s">
        <v>1022</v>
      </c>
      <c r="M615" t="s">
        <v>5</v>
      </c>
      <c r="N615">
        <v>53190</v>
      </c>
      <c r="O615" t="s">
        <v>4101</v>
      </c>
      <c r="P615">
        <v>42.8329277400927</v>
      </c>
      <c r="Q615">
        <v>-88.7161436947966</v>
      </c>
      <c r="U615" t="s">
        <v>7613</v>
      </c>
      <c r="V615" t="s">
        <v>7614</v>
      </c>
      <c r="W615" t="s">
        <v>7610</v>
      </c>
      <c r="X615" t="s">
        <v>1358</v>
      </c>
      <c r="Y615" t="s">
        <v>940</v>
      </c>
      <c r="Z615" t="s">
        <v>174</v>
      </c>
      <c r="AB615" t="s">
        <v>7617</v>
      </c>
      <c r="AC615" t="s">
        <v>8438</v>
      </c>
      <c r="AD615">
        <v>31</v>
      </c>
      <c r="AE615" t="s">
        <v>4103</v>
      </c>
      <c r="AJ615" t="s">
        <v>4099</v>
      </c>
    </row>
    <row r="616" spans="1:38">
      <c r="A616">
        <v>7104</v>
      </c>
      <c r="B616" t="s">
        <v>176</v>
      </c>
      <c r="C616" t="s">
        <v>3483</v>
      </c>
      <c r="D616" t="s">
        <v>4058</v>
      </c>
      <c r="E616" t="s">
        <v>178</v>
      </c>
      <c r="F616" t="s">
        <v>4058</v>
      </c>
      <c r="G616" t="s">
        <v>3484</v>
      </c>
      <c r="H616" t="s">
        <v>4059</v>
      </c>
      <c r="I616" t="s">
        <v>4060</v>
      </c>
      <c r="J616" t="s">
        <v>4061</v>
      </c>
      <c r="K616" t="s">
        <v>4062</v>
      </c>
      <c r="L616" t="s">
        <v>993</v>
      </c>
      <c r="M616" t="s">
        <v>5</v>
      </c>
      <c r="N616">
        <v>59701</v>
      </c>
      <c r="O616" t="s">
        <v>4063</v>
      </c>
      <c r="P616">
        <v>46.014447786581798</v>
      </c>
      <c r="Q616">
        <v>-112.53532057352299</v>
      </c>
      <c r="R616">
        <v>30</v>
      </c>
      <c r="U616" t="s">
        <v>4064</v>
      </c>
      <c r="V616" t="s">
        <v>4065</v>
      </c>
      <c r="W616" t="s">
        <v>4062</v>
      </c>
      <c r="X616" t="s">
        <v>993</v>
      </c>
      <c r="Y616" t="s">
        <v>5</v>
      </c>
      <c r="Z616" t="s">
        <v>174</v>
      </c>
      <c r="AA616">
        <v>44801</v>
      </c>
      <c r="AB616" t="s">
        <v>4066</v>
      </c>
      <c r="AC616" t="s">
        <v>4067</v>
      </c>
      <c r="AD616">
        <v>29</v>
      </c>
      <c r="AJ616" t="s">
        <v>4068</v>
      </c>
    </row>
    <row r="617" spans="1:38">
      <c r="A617">
        <v>7105</v>
      </c>
      <c r="B617" t="s">
        <v>176</v>
      </c>
      <c r="C617" t="s">
        <v>3483</v>
      </c>
      <c r="D617" t="s">
        <v>7834</v>
      </c>
      <c r="E617" t="s">
        <v>178</v>
      </c>
      <c r="F617" t="s">
        <v>6748</v>
      </c>
      <c r="G617" t="s">
        <v>8178</v>
      </c>
      <c r="H617" t="s">
        <v>8179</v>
      </c>
      <c r="I617" t="s">
        <v>7836</v>
      </c>
      <c r="J617" t="s">
        <v>7837</v>
      </c>
      <c r="K617" t="s">
        <v>7838</v>
      </c>
      <c r="L617" t="s">
        <v>1089</v>
      </c>
      <c r="M617" t="s">
        <v>5</v>
      </c>
      <c r="N617">
        <v>85224</v>
      </c>
      <c r="O617" t="s">
        <v>7839</v>
      </c>
      <c r="P617">
        <v>33.303719999999998</v>
      </c>
      <c r="Q617">
        <v>-111.8796</v>
      </c>
      <c r="R617">
        <v>2000</v>
      </c>
      <c r="U617" t="s">
        <v>7834</v>
      </c>
      <c r="V617" t="s">
        <v>7836</v>
      </c>
      <c r="W617" t="s">
        <v>7838</v>
      </c>
      <c r="X617" t="s">
        <v>771</v>
      </c>
      <c r="Y617" t="s">
        <v>5</v>
      </c>
      <c r="Z617" t="s">
        <v>174</v>
      </c>
      <c r="AB617" t="s">
        <v>7836</v>
      </c>
      <c r="AC617" t="s">
        <v>7840</v>
      </c>
      <c r="AD617">
        <v>26</v>
      </c>
      <c r="AE617" t="s">
        <v>8180</v>
      </c>
      <c r="AJ617" t="s">
        <v>7841</v>
      </c>
      <c r="AL617" t="s">
        <v>7842</v>
      </c>
    </row>
    <row r="618" spans="1:38">
      <c r="A618">
        <v>7106</v>
      </c>
      <c r="B618" t="s">
        <v>176</v>
      </c>
      <c r="C618" t="s">
        <v>3483</v>
      </c>
      <c r="D618" t="s">
        <v>4069</v>
      </c>
      <c r="E618" t="s">
        <v>178</v>
      </c>
      <c r="F618" t="s">
        <v>4070</v>
      </c>
      <c r="G618" t="s">
        <v>3484</v>
      </c>
      <c r="H618" t="s">
        <v>4071</v>
      </c>
      <c r="I618" t="s">
        <v>4072</v>
      </c>
      <c r="J618" t="s">
        <v>4073</v>
      </c>
      <c r="K618" t="s">
        <v>4074</v>
      </c>
      <c r="L618" t="s">
        <v>870</v>
      </c>
      <c r="M618" t="s">
        <v>5</v>
      </c>
      <c r="N618">
        <v>31405</v>
      </c>
      <c r="O618" t="s">
        <v>4075</v>
      </c>
      <c r="P618">
        <v>32.056694108200098</v>
      </c>
      <c r="Q618">
        <v>-81.1466340608238</v>
      </c>
      <c r="R618">
        <v>50</v>
      </c>
      <c r="U618" t="s">
        <v>4070</v>
      </c>
      <c r="V618" t="s">
        <v>4072</v>
      </c>
      <c r="W618" t="s">
        <v>4076</v>
      </c>
      <c r="X618" t="s">
        <v>829</v>
      </c>
      <c r="Y618" t="s">
        <v>5</v>
      </c>
      <c r="Z618" t="s">
        <v>174</v>
      </c>
      <c r="AA618">
        <v>44892</v>
      </c>
      <c r="AB618" t="s">
        <v>4077</v>
      </c>
      <c r="AC618" t="s">
        <v>4078</v>
      </c>
      <c r="AD618">
        <v>28</v>
      </c>
      <c r="AJ618" t="s">
        <v>4079</v>
      </c>
    </row>
    <row r="619" spans="1:38">
      <c r="A619">
        <v>7107</v>
      </c>
      <c r="B619" t="s">
        <v>176</v>
      </c>
      <c r="C619" t="s">
        <v>3483</v>
      </c>
      <c r="D619" t="s">
        <v>4080</v>
      </c>
      <c r="E619" t="s">
        <v>178</v>
      </c>
      <c r="F619" t="s">
        <v>4070</v>
      </c>
      <c r="G619" t="s">
        <v>3484</v>
      </c>
      <c r="H619" t="s">
        <v>4081</v>
      </c>
      <c r="I619" t="s">
        <v>4072</v>
      </c>
      <c r="J619" t="s">
        <v>4082</v>
      </c>
      <c r="K619" t="s">
        <v>4083</v>
      </c>
      <c r="L619" t="s">
        <v>3668</v>
      </c>
      <c r="M619" t="s">
        <v>5</v>
      </c>
      <c r="N619">
        <v>11788</v>
      </c>
      <c r="O619" t="s">
        <v>4075</v>
      </c>
      <c r="P619">
        <v>40.811040508102003</v>
      </c>
      <c r="Q619">
        <v>-73.234227973056804</v>
      </c>
      <c r="R619">
        <v>50</v>
      </c>
      <c r="U619" t="s">
        <v>4070</v>
      </c>
      <c r="V619" t="s">
        <v>4072</v>
      </c>
      <c r="W619" t="s">
        <v>4076</v>
      </c>
      <c r="X619" t="s">
        <v>829</v>
      </c>
      <c r="Y619" t="s">
        <v>5</v>
      </c>
      <c r="Z619" t="s">
        <v>174</v>
      </c>
      <c r="AA619">
        <v>44892</v>
      </c>
      <c r="AB619" t="s">
        <v>4077</v>
      </c>
      <c r="AC619" t="s">
        <v>4078</v>
      </c>
      <c r="AD619">
        <v>28</v>
      </c>
      <c r="AJ619" t="s">
        <v>4079</v>
      </c>
    </row>
    <row r="620" spans="1:38">
      <c r="A620">
        <v>7108</v>
      </c>
      <c r="B620" t="s">
        <v>176</v>
      </c>
      <c r="C620" t="s">
        <v>3483</v>
      </c>
      <c r="D620" t="s">
        <v>4084</v>
      </c>
      <c r="E620" t="s">
        <v>178</v>
      </c>
      <c r="F620" t="s">
        <v>4070</v>
      </c>
      <c r="G620" t="s">
        <v>3484</v>
      </c>
      <c r="H620" t="s">
        <v>4085</v>
      </c>
      <c r="I620" t="s">
        <v>4086</v>
      </c>
      <c r="J620" t="s">
        <v>4087</v>
      </c>
      <c r="K620" t="s">
        <v>4074</v>
      </c>
      <c r="L620" t="s">
        <v>870</v>
      </c>
      <c r="M620" t="s">
        <v>5</v>
      </c>
      <c r="N620">
        <v>31405</v>
      </c>
      <c r="O620" t="s">
        <v>4075</v>
      </c>
      <c r="P620">
        <v>32.056694108200098</v>
      </c>
      <c r="Q620">
        <v>-81.1466340608238</v>
      </c>
      <c r="R620">
        <v>10</v>
      </c>
      <c r="U620" t="s">
        <v>4070</v>
      </c>
      <c r="V620" t="s">
        <v>4072</v>
      </c>
      <c r="W620" t="s">
        <v>4076</v>
      </c>
      <c r="X620" t="s">
        <v>829</v>
      </c>
      <c r="Y620" t="s">
        <v>5</v>
      </c>
      <c r="Z620" t="s">
        <v>174</v>
      </c>
      <c r="AA620">
        <v>44892</v>
      </c>
      <c r="AB620" t="s">
        <v>4077</v>
      </c>
      <c r="AC620" t="s">
        <v>4088</v>
      </c>
      <c r="AD620">
        <v>19</v>
      </c>
      <c r="AJ620" t="s">
        <v>4079</v>
      </c>
    </row>
    <row r="621" spans="1:38">
      <c r="A621">
        <v>7109</v>
      </c>
      <c r="B621" t="s">
        <v>176</v>
      </c>
      <c r="C621" t="s">
        <v>3483</v>
      </c>
      <c r="D621" t="s">
        <v>4089</v>
      </c>
      <c r="E621" t="s">
        <v>166</v>
      </c>
      <c r="F621" t="s">
        <v>4090</v>
      </c>
      <c r="G621" t="s">
        <v>3484</v>
      </c>
      <c r="H621" t="s">
        <v>7</v>
      </c>
      <c r="I621" t="s">
        <v>4091</v>
      </c>
      <c r="J621" t="s">
        <v>4092</v>
      </c>
      <c r="K621" t="s">
        <v>4093</v>
      </c>
      <c r="L621" t="s">
        <v>495</v>
      </c>
      <c r="M621" t="s">
        <v>5</v>
      </c>
      <c r="N621">
        <v>64153</v>
      </c>
      <c r="O621" t="s">
        <v>4094</v>
      </c>
      <c r="P621">
        <v>39.287607322192898</v>
      </c>
      <c r="Q621">
        <v>-94.671748473749901</v>
      </c>
      <c r="R621">
        <v>113</v>
      </c>
      <c r="U621" t="s">
        <v>4089</v>
      </c>
      <c r="V621" t="s">
        <v>4091</v>
      </c>
      <c r="W621" t="s">
        <v>7610</v>
      </c>
      <c r="X621" t="s">
        <v>1358</v>
      </c>
      <c r="Y621" t="s">
        <v>940</v>
      </c>
      <c r="Z621" t="s">
        <v>174</v>
      </c>
      <c r="AB621" t="s">
        <v>4096</v>
      </c>
      <c r="AC621" t="s">
        <v>4097</v>
      </c>
      <c r="AD621">
        <v>28</v>
      </c>
      <c r="AE621" t="s">
        <v>4098</v>
      </c>
      <c r="AJ621" t="s">
        <v>4099</v>
      </c>
    </row>
    <row r="622" spans="1:38">
      <c r="A622">
        <v>7110</v>
      </c>
      <c r="B622" t="s">
        <v>176</v>
      </c>
      <c r="C622" t="s">
        <v>3483</v>
      </c>
      <c r="D622" t="s">
        <v>4089</v>
      </c>
      <c r="E622" t="s">
        <v>166</v>
      </c>
      <c r="F622" t="s">
        <v>2658</v>
      </c>
      <c r="G622" t="s">
        <v>3484</v>
      </c>
      <c r="H622" t="s">
        <v>7</v>
      </c>
      <c r="I622" t="s">
        <v>4091</v>
      </c>
      <c r="J622" t="s">
        <v>4100</v>
      </c>
      <c r="K622" t="s">
        <v>2658</v>
      </c>
      <c r="L622" t="s">
        <v>1022</v>
      </c>
      <c r="M622" t="s">
        <v>5</v>
      </c>
      <c r="N622">
        <v>53190</v>
      </c>
      <c r="O622" t="s">
        <v>4101</v>
      </c>
      <c r="P622">
        <v>42.8329277400927</v>
      </c>
      <c r="Q622">
        <v>-88.7161436947966</v>
      </c>
      <c r="U622" t="s">
        <v>4089</v>
      </c>
      <c r="V622" t="s">
        <v>4091</v>
      </c>
      <c r="W622" t="s">
        <v>7610</v>
      </c>
      <c r="X622" t="s">
        <v>7612</v>
      </c>
      <c r="Y622" t="s">
        <v>940</v>
      </c>
      <c r="Z622" t="s">
        <v>174</v>
      </c>
      <c r="AB622" t="s">
        <v>4102</v>
      </c>
      <c r="AC622" t="s">
        <v>4097</v>
      </c>
      <c r="AD622">
        <v>28</v>
      </c>
      <c r="AE622" t="s">
        <v>4103</v>
      </c>
      <c r="AJ622" t="s">
        <v>4099</v>
      </c>
    </row>
    <row r="623" spans="1:38">
      <c r="A623">
        <v>7111</v>
      </c>
      <c r="B623" t="s">
        <v>176</v>
      </c>
      <c r="C623" t="s">
        <v>3483</v>
      </c>
      <c r="D623" t="s">
        <v>4104</v>
      </c>
      <c r="E623" t="s">
        <v>166</v>
      </c>
      <c r="F623" t="s">
        <v>4105</v>
      </c>
      <c r="G623" t="s">
        <v>3484</v>
      </c>
      <c r="H623" t="s">
        <v>4106</v>
      </c>
      <c r="I623" t="s">
        <v>4107</v>
      </c>
      <c r="J623" t="s">
        <v>4108</v>
      </c>
      <c r="K623" t="s">
        <v>1553</v>
      </c>
      <c r="L623" t="s">
        <v>771</v>
      </c>
      <c r="M623" t="s">
        <v>5</v>
      </c>
      <c r="N623">
        <v>77041</v>
      </c>
      <c r="O623" t="s">
        <v>4109</v>
      </c>
      <c r="P623">
        <v>29.864805167743199</v>
      </c>
      <c r="Q623">
        <v>-95.562969231866802</v>
      </c>
      <c r="R623">
        <v>15</v>
      </c>
      <c r="U623" t="s">
        <v>4104</v>
      </c>
      <c r="V623" t="s">
        <v>4107</v>
      </c>
      <c r="W623" t="s">
        <v>1553</v>
      </c>
      <c r="X623" t="s">
        <v>771</v>
      </c>
      <c r="Y623" t="s">
        <v>5</v>
      </c>
      <c r="Z623" t="s">
        <v>174</v>
      </c>
      <c r="AA623">
        <v>44435</v>
      </c>
      <c r="AB623" t="s">
        <v>4110</v>
      </c>
      <c r="AC623" t="s">
        <v>4111</v>
      </c>
      <c r="AD623">
        <v>19</v>
      </c>
      <c r="AE623" t="s">
        <v>4112</v>
      </c>
      <c r="AJ623" t="s">
        <v>4113</v>
      </c>
    </row>
    <row r="624" spans="1:38">
      <c r="A624">
        <v>7112</v>
      </c>
      <c r="B624" t="s">
        <v>176</v>
      </c>
      <c r="C624" t="s">
        <v>3483</v>
      </c>
      <c r="D624" t="s">
        <v>4114</v>
      </c>
      <c r="E624" t="s">
        <v>166</v>
      </c>
      <c r="F624" t="s">
        <v>4114</v>
      </c>
      <c r="G624" t="s">
        <v>3547</v>
      </c>
      <c r="H624" t="s">
        <v>4115</v>
      </c>
      <c r="I624" t="s">
        <v>4116</v>
      </c>
      <c r="J624" t="s">
        <v>4117</v>
      </c>
      <c r="K624" t="s">
        <v>4118</v>
      </c>
      <c r="L624" t="s">
        <v>1089</v>
      </c>
      <c r="M624" t="s">
        <v>5</v>
      </c>
      <c r="N624">
        <v>85755</v>
      </c>
      <c r="O624" t="s">
        <v>4119</v>
      </c>
      <c r="P624">
        <v>32.429061253999301</v>
      </c>
      <c r="Q624">
        <v>-110.941913285398</v>
      </c>
      <c r="R624">
        <v>100</v>
      </c>
      <c r="S624">
        <v>0</v>
      </c>
      <c r="U624" t="s">
        <v>4120</v>
      </c>
      <c r="V624" t="s">
        <v>4121</v>
      </c>
      <c r="W624" t="s">
        <v>1079</v>
      </c>
      <c r="X624" t="s">
        <v>172</v>
      </c>
      <c r="Y624" t="s">
        <v>5</v>
      </c>
      <c r="Z624" t="s">
        <v>174</v>
      </c>
      <c r="AA624">
        <v>45336</v>
      </c>
      <c r="AB624" t="s">
        <v>3552</v>
      </c>
      <c r="AC624" t="s">
        <v>4122</v>
      </c>
      <c r="AD624">
        <v>30</v>
      </c>
      <c r="AF624" t="s">
        <v>4123</v>
      </c>
      <c r="AH624" t="s">
        <v>4124</v>
      </c>
      <c r="AK624" t="s">
        <v>4125</v>
      </c>
    </row>
    <row r="625" spans="1:38">
      <c r="A625">
        <v>7113</v>
      </c>
      <c r="B625" t="s">
        <v>176</v>
      </c>
      <c r="C625" t="s">
        <v>3483</v>
      </c>
      <c r="D625" t="s">
        <v>7534</v>
      </c>
      <c r="E625" t="s">
        <v>178</v>
      </c>
      <c r="F625" t="s">
        <v>7534</v>
      </c>
      <c r="G625" t="s">
        <v>8260</v>
      </c>
      <c r="H625" t="s">
        <v>7535</v>
      </c>
      <c r="I625" t="s">
        <v>7536</v>
      </c>
      <c r="J625" t="s">
        <v>7537</v>
      </c>
      <c r="K625" t="s">
        <v>1571</v>
      </c>
      <c r="L625" t="s">
        <v>217</v>
      </c>
      <c r="M625" t="s">
        <v>6</v>
      </c>
      <c r="O625" t="s">
        <v>7539</v>
      </c>
      <c r="P625">
        <v>43.412019999999998</v>
      </c>
      <c r="Q625">
        <v>-80.301299999999998</v>
      </c>
      <c r="R625">
        <v>300</v>
      </c>
      <c r="U625" t="s">
        <v>7534</v>
      </c>
      <c r="V625" t="s">
        <v>7536</v>
      </c>
      <c r="W625" t="s">
        <v>1571</v>
      </c>
      <c r="X625" t="s">
        <v>2917</v>
      </c>
      <c r="Y625" t="s">
        <v>6</v>
      </c>
      <c r="Z625" t="s">
        <v>174</v>
      </c>
      <c r="AB625" t="s">
        <v>7536</v>
      </c>
      <c r="AC625" t="s">
        <v>8452</v>
      </c>
      <c r="AD625">
        <v>16</v>
      </c>
      <c r="AH625" t="s">
        <v>7539</v>
      </c>
      <c r="AJ625" t="s">
        <v>7536</v>
      </c>
    </row>
    <row r="626" spans="1:38">
      <c r="A626">
        <v>7114</v>
      </c>
      <c r="B626" t="s">
        <v>176</v>
      </c>
      <c r="C626" t="s">
        <v>3483</v>
      </c>
      <c r="D626" t="s">
        <v>4126</v>
      </c>
      <c r="E626" t="s">
        <v>166</v>
      </c>
      <c r="F626" t="s">
        <v>4126</v>
      </c>
      <c r="G626" t="s">
        <v>3484</v>
      </c>
      <c r="H626" t="s">
        <v>3687</v>
      </c>
      <c r="I626" t="s">
        <v>4127</v>
      </c>
      <c r="J626" t="s">
        <v>4128</v>
      </c>
      <c r="K626" t="s">
        <v>4129</v>
      </c>
      <c r="L626" t="s">
        <v>1365</v>
      </c>
      <c r="M626" t="s">
        <v>5</v>
      </c>
      <c r="N626">
        <v>19380</v>
      </c>
      <c r="O626" t="s">
        <v>4130</v>
      </c>
      <c r="P626">
        <v>39.999531480690699</v>
      </c>
      <c r="Q626">
        <v>-75.588139527696697</v>
      </c>
      <c r="R626">
        <v>30</v>
      </c>
      <c r="U626" t="s">
        <v>4126</v>
      </c>
      <c r="V626" t="s">
        <v>4127</v>
      </c>
      <c r="W626" t="s">
        <v>4129</v>
      </c>
      <c r="X626" t="s">
        <v>1365</v>
      </c>
      <c r="Y626" t="s">
        <v>5</v>
      </c>
      <c r="AB626" t="s">
        <v>4131</v>
      </c>
      <c r="AC626" t="s">
        <v>4132</v>
      </c>
      <c r="AD626">
        <v>20</v>
      </c>
      <c r="AJ626" t="s">
        <v>4127</v>
      </c>
    </row>
    <row r="627" spans="1:38">
      <c r="A627">
        <v>7115</v>
      </c>
      <c r="B627" t="s">
        <v>163</v>
      </c>
      <c r="C627" t="s">
        <v>3483</v>
      </c>
      <c r="D627" t="s">
        <v>4133</v>
      </c>
      <c r="E627" t="s">
        <v>166</v>
      </c>
      <c r="F627" t="s">
        <v>4134</v>
      </c>
      <c r="G627" t="s">
        <v>4135</v>
      </c>
      <c r="H627" t="s">
        <v>4136</v>
      </c>
      <c r="I627" t="s">
        <v>4137</v>
      </c>
      <c r="J627" t="s">
        <v>4138</v>
      </c>
      <c r="K627" t="s">
        <v>1038</v>
      </c>
      <c r="L627" t="s">
        <v>1035</v>
      </c>
      <c r="M627" t="s">
        <v>6</v>
      </c>
      <c r="O627" t="s">
        <v>4139</v>
      </c>
      <c r="P627">
        <v>51.146258974709099</v>
      </c>
      <c r="Q627">
        <v>-114.28148037517199</v>
      </c>
      <c r="R627">
        <v>49</v>
      </c>
      <c r="U627" t="s">
        <v>4140</v>
      </c>
      <c r="V627" t="s">
        <v>4141</v>
      </c>
      <c r="W627" t="s">
        <v>1038</v>
      </c>
      <c r="X627" t="s">
        <v>1035</v>
      </c>
      <c r="Y627" t="s">
        <v>6</v>
      </c>
      <c r="Z627" t="s">
        <v>174</v>
      </c>
      <c r="AA627">
        <v>44891</v>
      </c>
      <c r="AB627" t="s">
        <v>4142</v>
      </c>
      <c r="AC627" t="s">
        <v>4143</v>
      </c>
      <c r="AD627">
        <v>26</v>
      </c>
      <c r="AE627" t="s">
        <v>4144</v>
      </c>
      <c r="AJ627" t="s">
        <v>4145</v>
      </c>
    </row>
    <row r="628" spans="1:38">
      <c r="A628">
        <v>7116</v>
      </c>
      <c r="B628" t="s">
        <v>176</v>
      </c>
      <c r="C628" t="s">
        <v>3483</v>
      </c>
      <c r="D628" t="s">
        <v>4146</v>
      </c>
      <c r="E628" t="s">
        <v>178</v>
      </c>
      <c r="F628" t="s">
        <v>4147</v>
      </c>
      <c r="G628" t="s">
        <v>3484</v>
      </c>
      <c r="H628" t="s">
        <v>4148</v>
      </c>
      <c r="I628" t="s">
        <v>4149</v>
      </c>
      <c r="J628" t="s">
        <v>4150</v>
      </c>
      <c r="K628" t="s">
        <v>4151</v>
      </c>
      <c r="L628" t="s">
        <v>1365</v>
      </c>
      <c r="M628" t="s">
        <v>5</v>
      </c>
      <c r="N628">
        <v>15108</v>
      </c>
      <c r="O628" t="s">
        <v>4152</v>
      </c>
      <c r="P628">
        <v>40.456388025367602</v>
      </c>
      <c r="Q628">
        <v>-80.176551476702798</v>
      </c>
      <c r="R628">
        <v>70</v>
      </c>
      <c r="S628">
        <v>30</v>
      </c>
      <c r="T628" t="s">
        <v>4153</v>
      </c>
      <c r="U628" t="s">
        <v>4146</v>
      </c>
      <c r="V628" t="s">
        <v>4149</v>
      </c>
      <c r="W628" t="s">
        <v>4151</v>
      </c>
      <c r="X628" t="s">
        <v>1365</v>
      </c>
      <c r="Y628" t="s">
        <v>5</v>
      </c>
      <c r="Z628" t="s">
        <v>174</v>
      </c>
      <c r="AA628">
        <v>45429</v>
      </c>
      <c r="AB628" t="s">
        <v>319</v>
      </c>
      <c r="AC628" t="s">
        <v>4154</v>
      </c>
      <c r="AD628">
        <v>23</v>
      </c>
      <c r="AF628" t="s">
        <v>4155</v>
      </c>
      <c r="AH628" t="s">
        <v>4152</v>
      </c>
      <c r="AJ628" t="s">
        <v>2962</v>
      </c>
      <c r="AK628" t="s">
        <v>4156</v>
      </c>
    </row>
    <row r="629" spans="1:38">
      <c r="A629">
        <v>7117</v>
      </c>
      <c r="B629" t="s">
        <v>176</v>
      </c>
      <c r="C629" t="s">
        <v>3483</v>
      </c>
      <c r="D629" t="s">
        <v>8256</v>
      </c>
      <c r="E629" t="s">
        <v>166</v>
      </c>
      <c r="F629" t="s">
        <v>8256</v>
      </c>
      <c r="G629" t="s">
        <v>8259</v>
      </c>
      <c r="H629" t="s">
        <v>8258</v>
      </c>
      <c r="I629" t="s">
        <v>8257</v>
      </c>
      <c r="J629" t="s">
        <v>8261</v>
      </c>
      <c r="K629" t="s">
        <v>3077</v>
      </c>
      <c r="L629" t="s">
        <v>771</v>
      </c>
      <c r="M629" t="s">
        <v>5</v>
      </c>
      <c r="N629">
        <v>78681</v>
      </c>
      <c r="O629" t="s">
        <v>8262</v>
      </c>
      <c r="P629">
        <v>30.569688528814801</v>
      </c>
      <c r="Q629">
        <v>-97.695865780060998</v>
      </c>
      <c r="R629">
        <v>344</v>
      </c>
      <c r="U629" t="s">
        <v>8256</v>
      </c>
      <c r="V629" t="s">
        <v>8263</v>
      </c>
      <c r="W629" t="s">
        <v>1484</v>
      </c>
      <c r="X629" t="s">
        <v>1485</v>
      </c>
      <c r="Y629" t="s">
        <v>5</v>
      </c>
      <c r="Z629" t="s">
        <v>174</v>
      </c>
      <c r="AB629" t="s">
        <v>8264</v>
      </c>
      <c r="AC629" t="s">
        <v>8265</v>
      </c>
      <c r="AD629">
        <v>19</v>
      </c>
    </row>
    <row r="630" spans="1:38">
      <c r="A630">
        <v>7118</v>
      </c>
      <c r="B630" t="s">
        <v>176</v>
      </c>
      <c r="C630" t="s">
        <v>3483</v>
      </c>
      <c r="D630" t="s">
        <v>4178</v>
      </c>
      <c r="E630" t="s">
        <v>178</v>
      </c>
      <c r="F630" t="s">
        <v>4178</v>
      </c>
      <c r="G630" t="s">
        <v>3484</v>
      </c>
      <c r="H630" t="s">
        <v>4179</v>
      </c>
      <c r="I630" t="s">
        <v>4180</v>
      </c>
      <c r="J630" t="s">
        <v>4181</v>
      </c>
      <c r="K630" t="s">
        <v>4182</v>
      </c>
      <c r="L630" t="s">
        <v>756</v>
      </c>
      <c r="M630" t="s">
        <v>5</v>
      </c>
      <c r="N630">
        <v>1970</v>
      </c>
      <c r="O630" t="s">
        <v>4183</v>
      </c>
      <c r="P630">
        <v>42.518101134061602</v>
      </c>
      <c r="Q630">
        <v>-70.886478917926794</v>
      </c>
      <c r="R630">
        <v>57</v>
      </c>
      <c r="U630" t="s">
        <v>4178</v>
      </c>
      <c r="V630" t="s">
        <v>4180</v>
      </c>
      <c r="W630" t="s">
        <v>4182</v>
      </c>
      <c r="X630" t="s">
        <v>756</v>
      </c>
      <c r="Y630" t="s">
        <v>5</v>
      </c>
      <c r="AB630" t="s">
        <v>4184</v>
      </c>
      <c r="AC630" t="s">
        <v>4185</v>
      </c>
      <c r="AD630">
        <v>27</v>
      </c>
      <c r="AJ630" t="s">
        <v>4186</v>
      </c>
    </row>
    <row r="631" spans="1:38">
      <c r="A631">
        <v>7119</v>
      </c>
      <c r="B631" t="s">
        <v>176</v>
      </c>
      <c r="C631" t="s">
        <v>3483</v>
      </c>
      <c r="D631" t="s">
        <v>7661</v>
      </c>
      <c r="E631" t="s">
        <v>178</v>
      </c>
      <c r="F631" t="s">
        <v>7661</v>
      </c>
      <c r="G631" t="s">
        <v>7662</v>
      </c>
      <c r="H631" t="s">
        <v>7663</v>
      </c>
      <c r="I631" t="s">
        <v>7664</v>
      </c>
      <c r="J631" t="s">
        <v>7665</v>
      </c>
      <c r="K631" t="s">
        <v>7666</v>
      </c>
      <c r="L631" t="s">
        <v>190</v>
      </c>
      <c r="M631" t="s">
        <v>5</v>
      </c>
      <c r="N631">
        <v>28036</v>
      </c>
      <c r="O631" t="s">
        <v>7667</v>
      </c>
      <c r="P631">
        <v>35.512390000000003</v>
      </c>
      <c r="Q631">
        <v>-80.848159999999993</v>
      </c>
      <c r="U631" t="s">
        <v>7668</v>
      </c>
      <c r="V631" t="s">
        <v>7669</v>
      </c>
      <c r="W631" t="s">
        <v>7666</v>
      </c>
      <c r="X631" t="s">
        <v>190</v>
      </c>
      <c r="Y631" t="s">
        <v>5</v>
      </c>
      <c r="Z631" t="s">
        <v>174</v>
      </c>
      <c r="AA631">
        <v>45498</v>
      </c>
      <c r="AB631" t="s">
        <v>7669</v>
      </c>
      <c r="AC631" t="s">
        <v>8446</v>
      </c>
      <c r="AD631">
        <v>24</v>
      </c>
      <c r="AE631" t="s">
        <v>7664</v>
      </c>
      <c r="AJ631" t="s">
        <v>7669</v>
      </c>
      <c r="AL631" t="s">
        <v>7670</v>
      </c>
    </row>
    <row r="632" spans="1:38">
      <c r="A632">
        <v>7120</v>
      </c>
      <c r="B632" t="s">
        <v>176</v>
      </c>
      <c r="C632" t="s">
        <v>3483</v>
      </c>
      <c r="D632" t="s">
        <v>4187</v>
      </c>
      <c r="E632" t="s">
        <v>178</v>
      </c>
      <c r="F632" t="s">
        <v>4188</v>
      </c>
      <c r="G632" t="s">
        <v>3484</v>
      </c>
      <c r="H632" t="s">
        <v>4189</v>
      </c>
      <c r="I632" t="s">
        <v>4190</v>
      </c>
      <c r="J632" t="s">
        <v>4191</v>
      </c>
      <c r="K632" t="s">
        <v>3616</v>
      </c>
      <c r="L632" t="s">
        <v>444</v>
      </c>
      <c r="M632" t="s">
        <v>5</v>
      </c>
      <c r="N632">
        <v>48170</v>
      </c>
      <c r="O632" t="s">
        <v>4192</v>
      </c>
      <c r="P632">
        <v>42.388847304667102</v>
      </c>
      <c r="Q632">
        <v>-83.512807326989105</v>
      </c>
      <c r="R632">
        <v>1200</v>
      </c>
      <c r="U632" t="s">
        <v>4187</v>
      </c>
      <c r="V632" t="s">
        <v>4190</v>
      </c>
      <c r="W632" t="s">
        <v>7625</v>
      </c>
      <c r="X632" t="s">
        <v>2568</v>
      </c>
      <c r="Y632" t="s">
        <v>5</v>
      </c>
      <c r="Z632" t="s">
        <v>174</v>
      </c>
      <c r="AB632" t="s">
        <v>4193</v>
      </c>
      <c r="AC632" t="s">
        <v>4194</v>
      </c>
      <c r="AD632">
        <v>23</v>
      </c>
      <c r="AF632" t="s">
        <v>4195</v>
      </c>
      <c r="AH632" t="s">
        <v>4196</v>
      </c>
      <c r="AK632" t="s">
        <v>4197</v>
      </c>
    </row>
    <row r="633" spans="1:38">
      <c r="A633">
        <v>7121</v>
      </c>
      <c r="B633" t="s">
        <v>176</v>
      </c>
      <c r="C633" t="s">
        <v>3483</v>
      </c>
      <c r="D633" t="s">
        <v>7655</v>
      </c>
      <c r="E633" t="s">
        <v>178</v>
      </c>
      <c r="F633" t="s">
        <v>7655</v>
      </c>
      <c r="G633" t="s">
        <v>7656</v>
      </c>
      <c r="H633" t="s">
        <v>8201</v>
      </c>
      <c r="I633" t="s">
        <v>7657</v>
      </c>
      <c r="J633" t="s">
        <v>7658</v>
      </c>
      <c r="K633" t="s">
        <v>885</v>
      </c>
      <c r="L633" t="s">
        <v>172</v>
      </c>
      <c r="M633" t="s">
        <v>5</v>
      </c>
      <c r="N633">
        <v>95054</v>
      </c>
      <c r="P633">
        <v>37.388300000000001</v>
      </c>
      <c r="Q633">
        <v>-121.97084</v>
      </c>
      <c r="R633" t="s">
        <v>6626</v>
      </c>
      <c r="U633" t="s">
        <v>7655</v>
      </c>
      <c r="V633" t="s">
        <v>7657</v>
      </c>
      <c r="W633" t="s">
        <v>885</v>
      </c>
      <c r="X633" t="s">
        <v>172</v>
      </c>
      <c r="Y633" t="s">
        <v>5</v>
      </c>
      <c r="Z633" t="s">
        <v>174</v>
      </c>
      <c r="AA633">
        <v>45498</v>
      </c>
      <c r="AB633" t="s">
        <v>7657</v>
      </c>
      <c r="AC633" t="s">
        <v>8445</v>
      </c>
      <c r="AD633">
        <v>25</v>
      </c>
      <c r="AJ633" t="s">
        <v>7659</v>
      </c>
      <c r="AL633" t="s">
        <v>7660</v>
      </c>
    </row>
    <row r="634" spans="1:38">
      <c r="A634">
        <v>7122</v>
      </c>
      <c r="B634" t="s">
        <v>176</v>
      </c>
      <c r="C634" t="s">
        <v>3483</v>
      </c>
      <c r="D634" t="s">
        <v>8873</v>
      </c>
      <c r="F634" t="s">
        <v>8873</v>
      </c>
      <c r="G634" t="s">
        <v>7662</v>
      </c>
      <c r="H634" t="s">
        <v>8874</v>
      </c>
      <c r="I634" t="s">
        <v>8875</v>
      </c>
      <c r="J634" t="s">
        <v>8876</v>
      </c>
      <c r="K634" t="s">
        <v>8877</v>
      </c>
      <c r="L634" t="s">
        <v>2568</v>
      </c>
      <c r="M634" t="s">
        <v>5</v>
      </c>
      <c r="N634">
        <v>6854</v>
      </c>
      <c r="O634" t="s">
        <v>8878</v>
      </c>
      <c r="P634">
        <v>41.079700000000003</v>
      </c>
      <c r="Q634">
        <v>-73.429199999999994</v>
      </c>
      <c r="R634">
        <v>100</v>
      </c>
      <c r="V634" t="s">
        <v>8875</v>
      </c>
      <c r="W634" t="s">
        <v>8877</v>
      </c>
      <c r="X634" t="s">
        <v>2568</v>
      </c>
      <c r="Y634" t="s">
        <v>5</v>
      </c>
      <c r="Z634" t="s">
        <v>318</v>
      </c>
      <c r="AA634">
        <v>45680</v>
      </c>
      <c r="AB634" t="s">
        <v>8879</v>
      </c>
      <c r="AC634" t="s">
        <v>8880</v>
      </c>
      <c r="AD634">
        <v>22</v>
      </c>
    </row>
    <row r="635" spans="1:38">
      <c r="A635">
        <v>7123</v>
      </c>
      <c r="B635" t="s">
        <v>176</v>
      </c>
      <c r="C635" t="s">
        <v>3483</v>
      </c>
      <c r="D635" t="s">
        <v>4198</v>
      </c>
      <c r="E635" t="s">
        <v>166</v>
      </c>
      <c r="F635" t="s">
        <v>4199</v>
      </c>
      <c r="G635" t="s">
        <v>3547</v>
      </c>
      <c r="H635" t="s">
        <v>4200</v>
      </c>
      <c r="I635" t="s">
        <v>4201</v>
      </c>
      <c r="J635" t="s">
        <v>4202</v>
      </c>
      <c r="K635" t="s">
        <v>3587</v>
      </c>
      <c r="L635" t="s">
        <v>771</v>
      </c>
      <c r="M635" t="s">
        <v>5</v>
      </c>
      <c r="N635">
        <v>76131</v>
      </c>
      <c r="O635" t="s">
        <v>4203</v>
      </c>
      <c r="P635">
        <v>32.849026160277099</v>
      </c>
      <c r="Q635">
        <v>-97.346569804171494</v>
      </c>
      <c r="R635">
        <v>5</v>
      </c>
      <c r="U635" t="s">
        <v>4204</v>
      </c>
      <c r="V635" t="s">
        <v>4205</v>
      </c>
      <c r="W635" t="s">
        <v>4206</v>
      </c>
      <c r="X635" t="s">
        <v>495</v>
      </c>
      <c r="Y635" t="s">
        <v>3599</v>
      </c>
      <c r="Z635" t="s">
        <v>174</v>
      </c>
      <c r="AA635">
        <v>45339</v>
      </c>
      <c r="AB635" t="s">
        <v>319</v>
      </c>
      <c r="AC635" t="s">
        <v>4207</v>
      </c>
      <c r="AD635">
        <v>21</v>
      </c>
      <c r="AF635" t="s">
        <v>4208</v>
      </c>
      <c r="AK635" t="s">
        <v>4209</v>
      </c>
    </row>
    <row r="636" spans="1:38">
      <c r="A636">
        <v>7124</v>
      </c>
      <c r="B636" t="s">
        <v>176</v>
      </c>
      <c r="C636" t="s">
        <v>4157</v>
      </c>
      <c r="D636" t="s">
        <v>7620</v>
      </c>
      <c r="E636" t="s">
        <v>178</v>
      </c>
      <c r="F636" t="s">
        <v>4170</v>
      </c>
      <c r="G636" t="s">
        <v>3509</v>
      </c>
      <c r="H636" t="s">
        <v>4159</v>
      </c>
      <c r="I636" t="s">
        <v>4160</v>
      </c>
      <c r="J636" t="s">
        <v>4171</v>
      </c>
      <c r="K636" t="s">
        <v>4172</v>
      </c>
      <c r="L636" t="s">
        <v>392</v>
      </c>
      <c r="M636" t="s">
        <v>5</v>
      </c>
      <c r="N636">
        <v>84042</v>
      </c>
      <c r="O636" t="s">
        <v>4173</v>
      </c>
      <c r="P636">
        <v>40.3461824494292</v>
      </c>
      <c r="Q636">
        <v>-111.73822698722201</v>
      </c>
      <c r="U636" t="s">
        <v>4165</v>
      </c>
      <c r="V636" t="s">
        <v>4166</v>
      </c>
      <c r="W636" t="s">
        <v>4167</v>
      </c>
      <c r="X636" t="s">
        <v>756</v>
      </c>
      <c r="Y636" t="s">
        <v>5</v>
      </c>
      <c r="Z636" t="s">
        <v>174</v>
      </c>
      <c r="AA636">
        <v>45474</v>
      </c>
      <c r="AB636" t="s">
        <v>4168</v>
      </c>
      <c r="AC636" t="s">
        <v>8440</v>
      </c>
      <c r="AD636">
        <v>15</v>
      </c>
      <c r="AJ636" t="s">
        <v>4169</v>
      </c>
    </row>
    <row r="637" spans="1:38">
      <c r="A637">
        <v>7125</v>
      </c>
      <c r="B637" t="s">
        <v>176</v>
      </c>
      <c r="C637" t="s">
        <v>4157</v>
      </c>
      <c r="D637" t="s">
        <v>7620</v>
      </c>
      <c r="E637" t="s">
        <v>178</v>
      </c>
      <c r="F637" t="s">
        <v>4174</v>
      </c>
      <c r="G637" t="s">
        <v>3484</v>
      </c>
      <c r="H637" t="s">
        <v>3687</v>
      </c>
      <c r="I637" t="s">
        <v>4160</v>
      </c>
      <c r="J637" t="s">
        <v>4175</v>
      </c>
      <c r="K637" t="s">
        <v>4176</v>
      </c>
      <c r="L637" t="s">
        <v>539</v>
      </c>
      <c r="M637" t="s">
        <v>5</v>
      </c>
      <c r="N637">
        <v>55344</v>
      </c>
      <c r="O637" t="s">
        <v>4177</v>
      </c>
      <c r="P637">
        <v>44.865019426287901</v>
      </c>
      <c r="Q637">
        <v>-93.401329375422705</v>
      </c>
      <c r="U637" t="s">
        <v>4165</v>
      </c>
      <c r="V637" t="s">
        <v>4166</v>
      </c>
      <c r="W637" t="s">
        <v>4167</v>
      </c>
      <c r="X637" t="s">
        <v>756</v>
      </c>
      <c r="Y637" t="s">
        <v>5</v>
      </c>
      <c r="Z637" t="s">
        <v>174</v>
      </c>
      <c r="AA637">
        <v>45474</v>
      </c>
      <c r="AB637" t="s">
        <v>4168</v>
      </c>
      <c r="AC637" t="s">
        <v>8440</v>
      </c>
      <c r="AD637">
        <v>15</v>
      </c>
      <c r="AJ637" t="s">
        <v>4169</v>
      </c>
    </row>
    <row r="638" spans="1:38">
      <c r="A638">
        <v>7126</v>
      </c>
      <c r="B638" t="s">
        <v>176</v>
      </c>
      <c r="C638" t="s">
        <v>4157</v>
      </c>
      <c r="D638" t="s">
        <v>7620</v>
      </c>
      <c r="E638" t="s">
        <v>178</v>
      </c>
      <c r="F638" t="s">
        <v>4158</v>
      </c>
      <c r="G638" t="s">
        <v>3509</v>
      </c>
      <c r="H638" t="s">
        <v>4159</v>
      </c>
      <c r="I638" t="s">
        <v>4160</v>
      </c>
      <c r="J638" t="s">
        <v>4161</v>
      </c>
      <c r="K638" t="s">
        <v>4162</v>
      </c>
      <c r="L638" t="s">
        <v>4163</v>
      </c>
      <c r="M638" t="s">
        <v>5</v>
      </c>
      <c r="N638">
        <v>19720</v>
      </c>
      <c r="O638" t="s">
        <v>4164</v>
      </c>
      <c r="P638">
        <v>39.682258103730902</v>
      </c>
      <c r="Q638">
        <v>-75.545544715345599</v>
      </c>
      <c r="U638" t="s">
        <v>4165</v>
      </c>
      <c r="V638" t="s">
        <v>4166</v>
      </c>
      <c r="W638" t="s">
        <v>4167</v>
      </c>
      <c r="X638" t="s">
        <v>756</v>
      </c>
      <c r="Y638" t="s">
        <v>5</v>
      </c>
      <c r="Z638" t="s">
        <v>174</v>
      </c>
      <c r="AB638" t="s">
        <v>7622</v>
      </c>
      <c r="AC638" t="s">
        <v>8439</v>
      </c>
      <c r="AD638">
        <v>26</v>
      </c>
      <c r="AE638" t="s">
        <v>8453</v>
      </c>
      <c r="AJ638" t="s">
        <v>4169</v>
      </c>
    </row>
    <row r="639" spans="1:38">
      <c r="A639">
        <v>7127</v>
      </c>
      <c r="B639" t="s">
        <v>176</v>
      </c>
      <c r="C639" t="s">
        <v>3483</v>
      </c>
      <c r="D639" t="s">
        <v>4210</v>
      </c>
      <c r="E639" t="s">
        <v>178</v>
      </c>
      <c r="F639" t="s">
        <v>4211</v>
      </c>
      <c r="G639" t="s">
        <v>3509</v>
      </c>
      <c r="H639" t="s">
        <v>4212</v>
      </c>
      <c r="I639" t="s">
        <v>4213</v>
      </c>
      <c r="J639" t="s">
        <v>4214</v>
      </c>
      <c r="K639" t="s">
        <v>1553</v>
      </c>
      <c r="L639" t="s">
        <v>771</v>
      </c>
      <c r="M639" t="s">
        <v>5</v>
      </c>
      <c r="N639">
        <v>77073</v>
      </c>
      <c r="P639">
        <v>29.968524266355399</v>
      </c>
      <c r="Q639">
        <v>-95.365086199999993</v>
      </c>
      <c r="U639" t="s">
        <v>4215</v>
      </c>
      <c r="V639" t="s">
        <v>4216</v>
      </c>
      <c r="W639" t="s">
        <v>1553</v>
      </c>
      <c r="X639" t="s">
        <v>771</v>
      </c>
      <c r="Y639" t="s">
        <v>5</v>
      </c>
      <c r="Z639" t="s">
        <v>174</v>
      </c>
      <c r="AA639">
        <v>45300</v>
      </c>
      <c r="AC639" t="s">
        <v>4217</v>
      </c>
      <c r="AD639">
        <v>17</v>
      </c>
      <c r="AJ639" t="s">
        <v>4213</v>
      </c>
    </row>
    <row r="640" spans="1:38">
      <c r="A640">
        <v>7128</v>
      </c>
      <c r="B640" t="s">
        <v>163</v>
      </c>
      <c r="C640" t="s">
        <v>3483</v>
      </c>
      <c r="D640" t="s">
        <v>2424</v>
      </c>
      <c r="E640" t="s">
        <v>166</v>
      </c>
      <c r="F640" t="s">
        <v>2425</v>
      </c>
      <c r="G640" t="s">
        <v>3484</v>
      </c>
      <c r="H640" t="s">
        <v>4218</v>
      </c>
      <c r="I640" t="s">
        <v>2427</v>
      </c>
      <c r="J640" t="s">
        <v>2428</v>
      </c>
      <c r="K640" t="s">
        <v>2429</v>
      </c>
      <c r="L640" t="s">
        <v>949</v>
      </c>
      <c r="M640" t="s">
        <v>5</v>
      </c>
      <c r="N640">
        <v>45420</v>
      </c>
      <c r="O640" t="s">
        <v>2430</v>
      </c>
      <c r="P640">
        <v>39.715498402451701</v>
      </c>
      <c r="Q640">
        <v>-84.111824546531196</v>
      </c>
      <c r="R640">
        <v>53</v>
      </c>
      <c r="U640" t="s">
        <v>2424</v>
      </c>
      <c r="V640" t="s">
        <v>2427</v>
      </c>
      <c r="W640" t="s">
        <v>2431</v>
      </c>
      <c r="X640" t="s">
        <v>949</v>
      </c>
      <c r="Y640" t="s">
        <v>5</v>
      </c>
      <c r="Z640" t="s">
        <v>174</v>
      </c>
      <c r="AA640">
        <v>44891</v>
      </c>
      <c r="AB640" t="s">
        <v>2432</v>
      </c>
      <c r="AC640" t="s">
        <v>4219</v>
      </c>
      <c r="AD640">
        <v>21</v>
      </c>
      <c r="AE640" t="s">
        <v>4220</v>
      </c>
      <c r="AJ640" t="s">
        <v>4221</v>
      </c>
    </row>
    <row r="641" spans="1:37">
      <c r="A641">
        <v>7129</v>
      </c>
      <c r="B641" t="s">
        <v>176</v>
      </c>
      <c r="C641" t="s">
        <v>3483</v>
      </c>
      <c r="D641" t="s">
        <v>6764</v>
      </c>
      <c r="E641" t="s">
        <v>178</v>
      </c>
      <c r="F641" t="s">
        <v>6764</v>
      </c>
      <c r="G641" t="s">
        <v>8069</v>
      </c>
      <c r="H641" t="s">
        <v>8070</v>
      </c>
      <c r="I641" t="s">
        <v>6765</v>
      </c>
      <c r="J641" t="s">
        <v>8071</v>
      </c>
      <c r="K641" t="s">
        <v>5919</v>
      </c>
      <c r="L641" t="s">
        <v>6766</v>
      </c>
      <c r="M641" t="s">
        <v>5</v>
      </c>
      <c r="N641">
        <v>39350</v>
      </c>
      <c r="P641">
        <v>32.767027617336097</v>
      </c>
      <c r="Q641">
        <v>-89.120744976480296</v>
      </c>
      <c r="R641">
        <v>3600</v>
      </c>
      <c r="U641" t="s">
        <v>6764</v>
      </c>
      <c r="V641" t="s">
        <v>6765</v>
      </c>
      <c r="W641" t="s">
        <v>4259</v>
      </c>
      <c r="X641" t="s">
        <v>6766</v>
      </c>
      <c r="Y641" t="s">
        <v>5</v>
      </c>
      <c r="Z641" t="s">
        <v>174</v>
      </c>
      <c r="AB641" t="s">
        <v>6767</v>
      </c>
      <c r="AC641" t="s">
        <v>8450</v>
      </c>
      <c r="AD641">
        <v>30</v>
      </c>
      <c r="AE641" t="s">
        <v>8455</v>
      </c>
      <c r="AJ641" t="s">
        <v>6765</v>
      </c>
    </row>
    <row r="642" spans="1:37">
      <c r="A642">
        <v>8001</v>
      </c>
      <c r="B642" t="s">
        <v>176</v>
      </c>
      <c r="C642" t="s">
        <v>4222</v>
      </c>
      <c r="D642" t="s">
        <v>2470</v>
      </c>
      <c r="E642" t="s">
        <v>166</v>
      </c>
      <c r="G642" t="s">
        <v>4223</v>
      </c>
      <c r="H642" t="s">
        <v>4224</v>
      </c>
      <c r="I642" t="s">
        <v>4225</v>
      </c>
      <c r="J642" t="s">
        <v>2474</v>
      </c>
      <c r="K642" t="s">
        <v>2475</v>
      </c>
      <c r="L642" t="s">
        <v>172</v>
      </c>
      <c r="M642" t="s">
        <v>5</v>
      </c>
      <c r="N642">
        <v>94804</v>
      </c>
      <c r="O642" t="s">
        <v>2476</v>
      </c>
      <c r="P642">
        <v>37.9208482060344</v>
      </c>
      <c r="Q642">
        <v>-122.352250245024</v>
      </c>
      <c r="R642">
        <v>30</v>
      </c>
      <c r="U642" t="s">
        <v>2470</v>
      </c>
      <c r="V642" t="s">
        <v>4226</v>
      </c>
      <c r="W642" t="s">
        <v>2475</v>
      </c>
      <c r="X642" t="s">
        <v>172</v>
      </c>
      <c r="Y642" t="s">
        <v>5</v>
      </c>
      <c r="Z642" t="s">
        <v>174</v>
      </c>
      <c r="AA642">
        <v>44773</v>
      </c>
      <c r="AB642" t="s">
        <v>2477</v>
      </c>
      <c r="AC642" t="s">
        <v>4227</v>
      </c>
      <c r="AD642">
        <v>27</v>
      </c>
      <c r="AE642" t="s">
        <v>4228</v>
      </c>
    </row>
    <row r="643" spans="1:37">
      <c r="A643">
        <v>8002</v>
      </c>
      <c r="B643" t="s">
        <v>176</v>
      </c>
      <c r="C643" t="s">
        <v>4222</v>
      </c>
      <c r="D643" t="s">
        <v>4229</v>
      </c>
      <c r="E643" t="s">
        <v>178</v>
      </c>
      <c r="G643" t="s">
        <v>4230</v>
      </c>
      <c r="H643" t="s">
        <v>4231</v>
      </c>
      <c r="I643" t="s">
        <v>4232</v>
      </c>
      <c r="J643" t="s">
        <v>4233</v>
      </c>
      <c r="K643" t="s">
        <v>4035</v>
      </c>
      <c r="L643" t="s">
        <v>1365</v>
      </c>
      <c r="M643" t="s">
        <v>5</v>
      </c>
      <c r="N643" t="s">
        <v>4234</v>
      </c>
      <c r="O643" t="s">
        <v>4235</v>
      </c>
      <c r="P643">
        <v>40.560052492936201</v>
      </c>
      <c r="Q643">
        <v>-75.579796602560705</v>
      </c>
      <c r="U643" t="s">
        <v>4229</v>
      </c>
      <c r="V643" t="s">
        <v>4232</v>
      </c>
      <c r="W643" t="s">
        <v>4035</v>
      </c>
      <c r="X643" t="s">
        <v>1365</v>
      </c>
      <c r="Y643" t="s">
        <v>5</v>
      </c>
      <c r="Z643" t="s">
        <v>174</v>
      </c>
      <c r="AA643">
        <v>44801</v>
      </c>
      <c r="AB643" t="s">
        <v>4236</v>
      </c>
      <c r="AC643" t="s">
        <v>4237</v>
      </c>
      <c r="AD643">
        <v>26</v>
      </c>
      <c r="AE643" t="s">
        <v>4238</v>
      </c>
      <c r="AH643">
        <v>0</v>
      </c>
    </row>
    <row r="644" spans="1:37">
      <c r="A644">
        <v>8003</v>
      </c>
      <c r="B644" t="s">
        <v>176</v>
      </c>
      <c r="C644" t="s">
        <v>4222</v>
      </c>
      <c r="D644" t="s">
        <v>4239</v>
      </c>
      <c r="E644" t="s">
        <v>178</v>
      </c>
      <c r="G644" t="s">
        <v>4230</v>
      </c>
      <c r="H644" t="s">
        <v>4231</v>
      </c>
      <c r="I644" t="s">
        <v>4240</v>
      </c>
      <c r="J644" t="s">
        <v>4241</v>
      </c>
      <c r="K644" t="s">
        <v>4242</v>
      </c>
      <c r="L644" t="s">
        <v>1365</v>
      </c>
      <c r="M644" t="s">
        <v>5</v>
      </c>
      <c r="N644" t="s">
        <v>4243</v>
      </c>
      <c r="O644" t="s">
        <v>4244</v>
      </c>
      <c r="P644">
        <v>40.041998883512399</v>
      </c>
      <c r="Q644">
        <v>-75.360717052294206</v>
      </c>
      <c r="U644" t="s">
        <v>4245</v>
      </c>
      <c r="V644" t="s">
        <v>4246</v>
      </c>
      <c r="W644" t="s">
        <v>4247</v>
      </c>
      <c r="X644" t="s">
        <v>4248</v>
      </c>
      <c r="Y644" t="s">
        <v>2218</v>
      </c>
      <c r="Z644" t="s">
        <v>174</v>
      </c>
      <c r="AA644">
        <v>44773</v>
      </c>
      <c r="AB644" t="s">
        <v>4249</v>
      </c>
      <c r="AC644" t="s">
        <v>4250</v>
      </c>
      <c r="AD644">
        <v>24</v>
      </c>
      <c r="AE644" t="s">
        <v>4251</v>
      </c>
    </row>
    <row r="645" spans="1:37">
      <c r="A645">
        <v>8004</v>
      </c>
      <c r="B645" t="s">
        <v>176</v>
      </c>
      <c r="C645" t="s">
        <v>4222</v>
      </c>
      <c r="D645" t="s">
        <v>4252</v>
      </c>
      <c r="E645" t="s">
        <v>178</v>
      </c>
      <c r="G645" t="s">
        <v>4253</v>
      </c>
      <c r="H645" t="s">
        <v>4254</v>
      </c>
      <c r="I645" t="s">
        <v>4255</v>
      </c>
      <c r="J645" t="s">
        <v>4256</v>
      </c>
      <c r="K645" t="s">
        <v>4257</v>
      </c>
      <c r="L645" t="s">
        <v>1365</v>
      </c>
      <c r="M645" t="s">
        <v>5</v>
      </c>
      <c r="N645">
        <v>19032</v>
      </c>
      <c r="O645" t="s">
        <v>4258</v>
      </c>
      <c r="P645">
        <v>39.889790100571801</v>
      </c>
      <c r="Q645">
        <v>-75.277602002345702</v>
      </c>
      <c r="R645">
        <v>2</v>
      </c>
      <c r="U645" t="s">
        <v>4252</v>
      </c>
      <c r="V645" t="s">
        <v>4255</v>
      </c>
      <c r="W645" t="s">
        <v>4259</v>
      </c>
      <c r="X645" t="s">
        <v>1365</v>
      </c>
      <c r="Y645" t="s">
        <v>5</v>
      </c>
      <c r="Z645" t="s">
        <v>776</v>
      </c>
      <c r="AA645">
        <v>45324</v>
      </c>
      <c r="AB645" t="s">
        <v>4260</v>
      </c>
      <c r="AC645" t="s">
        <v>4261</v>
      </c>
      <c r="AD645">
        <v>25</v>
      </c>
      <c r="AF645" t="s">
        <v>4262</v>
      </c>
      <c r="AH645" t="s">
        <v>4258</v>
      </c>
      <c r="AK645" t="s">
        <v>4263</v>
      </c>
    </row>
    <row r="646" spans="1:37">
      <c r="A646">
        <v>8005</v>
      </c>
      <c r="B646" t="s">
        <v>176</v>
      </c>
      <c r="C646" t="s">
        <v>7</v>
      </c>
      <c r="D646" t="s">
        <v>7737</v>
      </c>
      <c r="E646" t="s">
        <v>178</v>
      </c>
      <c r="G646" t="s">
        <v>4435</v>
      </c>
      <c r="H646" t="s">
        <v>7738</v>
      </c>
      <c r="I646" t="s">
        <v>7739</v>
      </c>
      <c r="J646" t="s">
        <v>7740</v>
      </c>
      <c r="K646" t="s">
        <v>7741</v>
      </c>
      <c r="L646" t="s">
        <v>771</v>
      </c>
      <c r="M646" t="s">
        <v>5</v>
      </c>
      <c r="N646">
        <v>75165</v>
      </c>
      <c r="O646" t="s">
        <v>7742</v>
      </c>
      <c r="P646">
        <v>32.468087525709301</v>
      </c>
      <c r="Q646">
        <v>-96.837810461362196</v>
      </c>
      <c r="R646">
        <v>200</v>
      </c>
      <c r="U646" t="s">
        <v>7737</v>
      </c>
      <c r="V646" t="s">
        <v>7739</v>
      </c>
      <c r="W646" t="s">
        <v>7741</v>
      </c>
      <c r="X646" t="s">
        <v>771</v>
      </c>
      <c r="Y646" t="s">
        <v>5</v>
      </c>
      <c r="Z646" t="s">
        <v>6608</v>
      </c>
      <c r="AA646" t="s">
        <v>7743</v>
      </c>
      <c r="AB646" t="s">
        <v>7739</v>
      </c>
      <c r="AC646" t="s">
        <v>7744</v>
      </c>
      <c r="AD646">
        <v>25</v>
      </c>
      <c r="AH646">
        <v>0</v>
      </c>
    </row>
    <row r="647" spans="1:37">
      <c r="A647">
        <v>8006</v>
      </c>
      <c r="B647" t="s">
        <v>176</v>
      </c>
      <c r="C647" t="s">
        <v>4222</v>
      </c>
      <c r="D647" t="s">
        <v>4264</v>
      </c>
      <c r="E647" t="s">
        <v>178</v>
      </c>
      <c r="G647" t="s">
        <v>4223</v>
      </c>
      <c r="H647" t="s">
        <v>4265</v>
      </c>
      <c r="I647" t="s">
        <v>4266</v>
      </c>
      <c r="J647" t="s">
        <v>4267</v>
      </c>
      <c r="K647" t="s">
        <v>1470</v>
      </c>
      <c r="L647" t="s">
        <v>444</v>
      </c>
      <c r="M647" t="s">
        <v>5</v>
      </c>
      <c r="N647">
        <v>48108</v>
      </c>
      <c r="O647" t="s">
        <v>4268</v>
      </c>
      <c r="P647">
        <v>44.31</v>
      </c>
      <c r="Q647">
        <v>-85.6</v>
      </c>
      <c r="R647">
        <v>200</v>
      </c>
      <c r="U647" t="s">
        <v>4269</v>
      </c>
      <c r="V647" t="s">
        <v>4266</v>
      </c>
      <c r="W647" t="s">
        <v>1470</v>
      </c>
      <c r="X647" t="s">
        <v>444</v>
      </c>
      <c r="Y647" t="s">
        <v>5</v>
      </c>
      <c r="Z647" t="s">
        <v>776</v>
      </c>
      <c r="AA647">
        <v>45299</v>
      </c>
      <c r="AB647" t="s">
        <v>4270</v>
      </c>
      <c r="AC647" t="s">
        <v>4271</v>
      </c>
      <c r="AD647">
        <v>23</v>
      </c>
    </row>
    <row r="648" spans="1:37">
      <c r="A648">
        <v>8007</v>
      </c>
      <c r="B648" t="s">
        <v>176</v>
      </c>
      <c r="C648" t="s">
        <v>4222</v>
      </c>
      <c r="D648" t="s">
        <v>2619</v>
      </c>
      <c r="E648" t="s">
        <v>178</v>
      </c>
      <c r="G648" t="s">
        <v>4272</v>
      </c>
      <c r="H648" t="s">
        <v>4273</v>
      </c>
      <c r="I648" t="s">
        <v>2621</v>
      </c>
      <c r="J648" t="s">
        <v>4274</v>
      </c>
      <c r="K648" t="s">
        <v>1748</v>
      </c>
      <c r="L648" t="s">
        <v>444</v>
      </c>
      <c r="M648" t="s">
        <v>5</v>
      </c>
      <c r="N648">
        <v>49423</v>
      </c>
      <c r="O648" t="s">
        <v>2623</v>
      </c>
      <c r="P648">
        <v>42.775484159999998</v>
      </c>
      <c r="Q648">
        <v>-86.13</v>
      </c>
      <c r="R648">
        <v>1080</v>
      </c>
      <c r="U648" t="s">
        <v>2619</v>
      </c>
      <c r="V648" t="s">
        <v>4275</v>
      </c>
      <c r="W648" t="s">
        <v>4276</v>
      </c>
      <c r="X648" t="s">
        <v>444</v>
      </c>
      <c r="Y648" t="s">
        <v>5</v>
      </c>
      <c r="Z648" t="s">
        <v>572</v>
      </c>
      <c r="AA648">
        <v>45148</v>
      </c>
      <c r="AB648" t="s">
        <v>4277</v>
      </c>
      <c r="AC648" t="s">
        <v>4278</v>
      </c>
      <c r="AD648">
        <v>22</v>
      </c>
      <c r="AE648" t="s">
        <v>4279</v>
      </c>
      <c r="AH648">
        <v>0</v>
      </c>
    </row>
    <row r="649" spans="1:37">
      <c r="A649">
        <v>8008</v>
      </c>
      <c r="B649" t="s">
        <v>176</v>
      </c>
      <c r="C649" t="s">
        <v>4222</v>
      </c>
      <c r="D649" t="s">
        <v>4280</v>
      </c>
      <c r="E649" t="s">
        <v>166</v>
      </c>
      <c r="G649" t="s">
        <v>4281</v>
      </c>
      <c r="H649" t="s">
        <v>4282</v>
      </c>
      <c r="I649" t="s">
        <v>4283</v>
      </c>
      <c r="J649" t="s">
        <v>3081</v>
      </c>
      <c r="K649" t="s">
        <v>3082</v>
      </c>
      <c r="L649" t="s">
        <v>756</v>
      </c>
      <c r="M649" t="s">
        <v>5</v>
      </c>
      <c r="N649" t="s">
        <v>4284</v>
      </c>
      <c r="O649" t="s">
        <v>4285</v>
      </c>
      <c r="P649">
        <v>42.6034605288663</v>
      </c>
      <c r="Q649">
        <v>-71.282785015293101</v>
      </c>
      <c r="R649">
        <v>151</v>
      </c>
      <c r="U649" t="s">
        <v>2080</v>
      </c>
      <c r="V649" t="s">
        <v>2076</v>
      </c>
      <c r="W649" t="s">
        <v>1004</v>
      </c>
      <c r="X649" t="s">
        <v>184</v>
      </c>
      <c r="Y649" t="s">
        <v>5</v>
      </c>
      <c r="Z649" t="s">
        <v>174</v>
      </c>
      <c r="AA649">
        <v>44773</v>
      </c>
      <c r="AB649" t="s">
        <v>4286</v>
      </c>
      <c r="AC649" t="s">
        <v>4287</v>
      </c>
      <c r="AD649">
        <v>24</v>
      </c>
    </row>
    <row r="650" spans="1:37">
      <c r="A650">
        <v>8009</v>
      </c>
      <c r="B650" t="s">
        <v>176</v>
      </c>
      <c r="C650" t="s">
        <v>4222</v>
      </c>
      <c r="D650" t="s">
        <v>4288</v>
      </c>
      <c r="E650" t="s">
        <v>166</v>
      </c>
      <c r="G650" t="s">
        <v>4289</v>
      </c>
      <c r="H650" t="s">
        <v>4290</v>
      </c>
      <c r="I650" t="s">
        <v>4291</v>
      </c>
      <c r="J650" t="s">
        <v>4292</v>
      </c>
      <c r="K650" t="s">
        <v>2192</v>
      </c>
      <c r="L650" t="s">
        <v>172</v>
      </c>
      <c r="M650" t="s">
        <v>5</v>
      </c>
      <c r="N650">
        <v>95129</v>
      </c>
      <c r="O650" t="s">
        <v>4293</v>
      </c>
      <c r="P650">
        <v>37.303168180602903</v>
      </c>
      <c r="Q650">
        <v>-121.97923555766999</v>
      </c>
      <c r="R650">
        <v>12</v>
      </c>
      <c r="U650" t="s">
        <v>4288</v>
      </c>
      <c r="V650" t="s">
        <v>4291</v>
      </c>
      <c r="W650" t="s">
        <v>2192</v>
      </c>
      <c r="X650" t="s">
        <v>172</v>
      </c>
      <c r="Y650" t="s">
        <v>5</v>
      </c>
      <c r="Z650" t="s">
        <v>318</v>
      </c>
      <c r="AA650">
        <v>45432</v>
      </c>
      <c r="AB650" t="s">
        <v>4294</v>
      </c>
      <c r="AC650" t="s">
        <v>8183</v>
      </c>
      <c r="AD650">
        <v>30</v>
      </c>
      <c r="AF650" t="s">
        <v>4296</v>
      </c>
      <c r="AH650" t="s">
        <v>4297</v>
      </c>
      <c r="AJ650" t="s">
        <v>319</v>
      </c>
      <c r="AK650" t="s">
        <v>4298</v>
      </c>
    </row>
    <row r="651" spans="1:37">
      <c r="A651">
        <v>8010</v>
      </c>
      <c r="B651" t="s">
        <v>176</v>
      </c>
      <c r="C651" t="s">
        <v>4222</v>
      </c>
      <c r="D651" t="s">
        <v>4299</v>
      </c>
      <c r="E651" t="s">
        <v>166</v>
      </c>
      <c r="G651" t="s">
        <v>4253</v>
      </c>
      <c r="H651" t="s">
        <v>4300</v>
      </c>
      <c r="I651" t="s">
        <v>4301</v>
      </c>
      <c r="J651" t="s">
        <v>4302</v>
      </c>
      <c r="K651" t="s">
        <v>4303</v>
      </c>
      <c r="L651" t="s">
        <v>172</v>
      </c>
      <c r="M651" t="s">
        <v>5</v>
      </c>
      <c r="N651">
        <v>94588</v>
      </c>
      <c r="O651" t="s">
        <v>4304</v>
      </c>
      <c r="P651">
        <v>37.686234861156201</v>
      </c>
      <c r="Q651">
        <v>-121.87167694496399</v>
      </c>
      <c r="R651">
        <v>23</v>
      </c>
      <c r="U651" t="s">
        <v>4299</v>
      </c>
      <c r="V651" t="s">
        <v>4301</v>
      </c>
      <c r="W651" t="s">
        <v>4303</v>
      </c>
      <c r="X651" t="s">
        <v>172</v>
      </c>
      <c r="Y651" t="s">
        <v>5</v>
      </c>
      <c r="Z651" t="s">
        <v>174</v>
      </c>
      <c r="AA651">
        <v>44773</v>
      </c>
      <c r="AB651" t="s">
        <v>4305</v>
      </c>
      <c r="AC651" t="s">
        <v>4306</v>
      </c>
      <c r="AD651">
        <v>22</v>
      </c>
    </row>
    <row r="652" spans="1:37">
      <c r="A652">
        <v>8011</v>
      </c>
      <c r="B652" t="s">
        <v>176</v>
      </c>
      <c r="C652" t="s">
        <v>4222</v>
      </c>
      <c r="D652" t="s">
        <v>4307</v>
      </c>
      <c r="E652" t="s">
        <v>178</v>
      </c>
      <c r="G652" t="s">
        <v>4253</v>
      </c>
      <c r="H652" t="s">
        <v>4308</v>
      </c>
      <c r="I652" t="s">
        <v>4309</v>
      </c>
      <c r="J652" t="s">
        <v>4310</v>
      </c>
      <c r="K652" t="s">
        <v>4311</v>
      </c>
      <c r="L652" t="s">
        <v>825</v>
      </c>
      <c r="M652" t="s">
        <v>5</v>
      </c>
      <c r="N652">
        <v>47449</v>
      </c>
      <c r="O652" t="s">
        <v>4312</v>
      </c>
      <c r="P652">
        <v>38.904496165527</v>
      </c>
      <c r="Q652">
        <v>-86.919273315232104</v>
      </c>
      <c r="R652">
        <v>12</v>
      </c>
      <c r="U652" t="s">
        <v>4307</v>
      </c>
      <c r="V652" t="s">
        <v>4309</v>
      </c>
      <c r="W652" t="s">
        <v>4311</v>
      </c>
      <c r="X652" t="s">
        <v>825</v>
      </c>
      <c r="Y652" t="s">
        <v>5</v>
      </c>
      <c r="Z652" t="s">
        <v>174</v>
      </c>
      <c r="AA652">
        <v>44773</v>
      </c>
      <c r="AB652" t="s">
        <v>4313</v>
      </c>
      <c r="AC652" t="s">
        <v>4314</v>
      </c>
      <c r="AD652">
        <v>28</v>
      </c>
    </row>
    <row r="653" spans="1:37">
      <c r="A653">
        <v>8012</v>
      </c>
      <c r="B653" t="s">
        <v>176</v>
      </c>
      <c r="C653" t="s">
        <v>4222</v>
      </c>
      <c r="D653" t="s">
        <v>4315</v>
      </c>
      <c r="E653" t="s">
        <v>166</v>
      </c>
      <c r="G653" t="s">
        <v>4223</v>
      </c>
      <c r="H653" t="s">
        <v>4316</v>
      </c>
      <c r="I653" t="s">
        <v>4317</v>
      </c>
      <c r="J653" t="s">
        <v>4318</v>
      </c>
      <c r="K653" t="s">
        <v>4319</v>
      </c>
      <c r="L653" t="s">
        <v>172</v>
      </c>
      <c r="M653" t="s">
        <v>5</v>
      </c>
      <c r="N653">
        <v>95662</v>
      </c>
      <c r="O653" t="s">
        <v>4320</v>
      </c>
      <c r="P653">
        <v>38.672468377398197</v>
      </c>
      <c r="Q653">
        <v>-121.41509570033</v>
      </c>
      <c r="R653">
        <v>30</v>
      </c>
      <c r="U653" t="s">
        <v>4315</v>
      </c>
      <c r="V653" t="s">
        <v>4317</v>
      </c>
      <c r="W653" t="s">
        <v>4321</v>
      </c>
      <c r="X653" t="s">
        <v>172</v>
      </c>
      <c r="Y653" t="s">
        <v>5</v>
      </c>
      <c r="Z653" t="s">
        <v>174</v>
      </c>
      <c r="AA653">
        <v>44437</v>
      </c>
      <c r="AB653" t="s">
        <v>4322</v>
      </c>
      <c r="AC653" t="s">
        <v>4323</v>
      </c>
      <c r="AD653">
        <v>19</v>
      </c>
      <c r="AE653" t="s">
        <v>4324</v>
      </c>
      <c r="AJ653" t="s">
        <v>4325</v>
      </c>
    </row>
    <row r="654" spans="1:37">
      <c r="A654">
        <v>8013</v>
      </c>
      <c r="B654" t="s">
        <v>201</v>
      </c>
      <c r="C654" t="s">
        <v>4222</v>
      </c>
      <c r="D654" t="s">
        <v>4326</v>
      </c>
      <c r="E654" t="s">
        <v>178</v>
      </c>
      <c r="G654" t="s">
        <v>4327</v>
      </c>
      <c r="H654" t="s">
        <v>4328</v>
      </c>
      <c r="I654" t="s">
        <v>4329</v>
      </c>
      <c r="J654" t="s">
        <v>4330</v>
      </c>
      <c r="K654" t="s">
        <v>4331</v>
      </c>
      <c r="L654" t="s">
        <v>1713</v>
      </c>
      <c r="M654" t="s">
        <v>5</v>
      </c>
      <c r="N654">
        <v>20190</v>
      </c>
      <c r="O654" t="s">
        <v>4332</v>
      </c>
      <c r="P654">
        <v>38.954595620119598</v>
      </c>
      <c r="Q654">
        <v>-77.357477390399893</v>
      </c>
      <c r="U654" t="s">
        <v>4326</v>
      </c>
      <c r="V654" t="s">
        <v>4329</v>
      </c>
      <c r="W654" t="s">
        <v>4331</v>
      </c>
      <c r="X654" t="s">
        <v>1713</v>
      </c>
      <c r="Y654" t="s">
        <v>5</v>
      </c>
      <c r="Z654" t="s">
        <v>174</v>
      </c>
      <c r="AA654">
        <v>45289</v>
      </c>
      <c r="AB654" t="s">
        <v>4333</v>
      </c>
      <c r="AC654" t="s">
        <v>4334</v>
      </c>
      <c r="AD654">
        <v>24</v>
      </c>
      <c r="AE654" t="s">
        <v>4335</v>
      </c>
    </row>
    <row r="655" spans="1:37">
      <c r="A655">
        <v>8014</v>
      </c>
      <c r="B655" t="s">
        <v>176</v>
      </c>
      <c r="C655" t="s">
        <v>4222</v>
      </c>
      <c r="D655" t="s">
        <v>4336</v>
      </c>
      <c r="E655" t="s">
        <v>166</v>
      </c>
      <c r="G655" t="s">
        <v>4223</v>
      </c>
      <c r="H655" t="s">
        <v>4337</v>
      </c>
      <c r="I655" t="s">
        <v>4338</v>
      </c>
      <c r="J655" t="s">
        <v>4339</v>
      </c>
      <c r="K655" t="s">
        <v>4340</v>
      </c>
      <c r="L655" t="s">
        <v>756</v>
      </c>
      <c r="M655" t="s">
        <v>5</v>
      </c>
      <c r="N655" t="s">
        <v>4341</v>
      </c>
      <c r="O655" t="s">
        <v>4342</v>
      </c>
      <c r="P655">
        <v>42.624526677729399</v>
      </c>
      <c r="Q655">
        <v>-71.351287744907594</v>
      </c>
      <c r="R655">
        <v>6</v>
      </c>
      <c r="U655" t="s">
        <v>4336</v>
      </c>
      <c r="V655" t="s">
        <v>4343</v>
      </c>
      <c r="W655" t="s">
        <v>4340</v>
      </c>
      <c r="X655" t="s">
        <v>756</v>
      </c>
      <c r="Y655" t="s">
        <v>5</v>
      </c>
      <c r="Z655" t="s">
        <v>174</v>
      </c>
      <c r="AA655">
        <v>44773</v>
      </c>
      <c r="AB655" t="s">
        <v>4344</v>
      </c>
      <c r="AC655" t="s">
        <v>4345</v>
      </c>
      <c r="AD655">
        <v>19</v>
      </c>
      <c r="AE655" t="s">
        <v>4346</v>
      </c>
      <c r="AJ655" t="s">
        <v>4347</v>
      </c>
    </row>
    <row r="656" spans="1:37">
      <c r="A656">
        <v>8015</v>
      </c>
      <c r="B656" t="s">
        <v>176</v>
      </c>
      <c r="C656" t="s">
        <v>4222</v>
      </c>
      <c r="D656" t="s">
        <v>3591</v>
      </c>
      <c r="E656" t="s">
        <v>178</v>
      </c>
      <c r="G656" t="s">
        <v>4348</v>
      </c>
      <c r="H656" t="s">
        <v>4349</v>
      </c>
      <c r="I656" t="s">
        <v>3592</v>
      </c>
      <c r="J656" t="s">
        <v>3593</v>
      </c>
      <c r="K656" t="s">
        <v>499</v>
      </c>
      <c r="L656" t="s">
        <v>495</v>
      </c>
      <c r="M656" t="s">
        <v>5</v>
      </c>
      <c r="N656">
        <v>63123</v>
      </c>
      <c r="O656" t="s">
        <v>3594</v>
      </c>
      <c r="P656">
        <v>38.525190795696098</v>
      </c>
      <c r="Q656">
        <v>-90.332894315494698</v>
      </c>
      <c r="R656">
        <v>92</v>
      </c>
      <c r="U656" t="s">
        <v>3595</v>
      </c>
      <c r="V656" t="s">
        <v>3596</v>
      </c>
      <c r="W656" t="s">
        <v>3597</v>
      </c>
      <c r="X656" t="s">
        <v>3598</v>
      </c>
      <c r="Y656" t="s">
        <v>3599</v>
      </c>
      <c r="Z656" t="s">
        <v>174</v>
      </c>
      <c r="AA656">
        <v>44773</v>
      </c>
      <c r="AB656" t="s">
        <v>3600</v>
      </c>
      <c r="AC656" t="s">
        <v>3601</v>
      </c>
      <c r="AD656">
        <v>24</v>
      </c>
      <c r="AE656" t="s">
        <v>4350</v>
      </c>
      <c r="AJ656" t="s">
        <v>3602</v>
      </c>
    </row>
    <row r="657" spans="1:37">
      <c r="A657">
        <v>8016</v>
      </c>
      <c r="B657" t="s">
        <v>176</v>
      </c>
      <c r="C657" t="s">
        <v>4222</v>
      </c>
      <c r="D657" t="s">
        <v>4351</v>
      </c>
      <c r="E657" t="s">
        <v>166</v>
      </c>
      <c r="G657" t="s">
        <v>4327</v>
      </c>
      <c r="H657" t="s">
        <v>4352</v>
      </c>
      <c r="I657" t="s">
        <v>4353</v>
      </c>
      <c r="J657" t="s">
        <v>4354</v>
      </c>
      <c r="K657" t="s">
        <v>4355</v>
      </c>
      <c r="L657" t="s">
        <v>2158</v>
      </c>
      <c r="M657" t="s">
        <v>5</v>
      </c>
      <c r="N657">
        <v>66211</v>
      </c>
      <c r="O657" t="s">
        <v>4356</v>
      </c>
      <c r="P657">
        <v>38.924750348169802</v>
      </c>
      <c r="Q657">
        <v>-94.655602872037704</v>
      </c>
      <c r="V657" t="s">
        <v>4353</v>
      </c>
      <c r="W657" t="s">
        <v>4355</v>
      </c>
      <c r="X657" t="s">
        <v>2158</v>
      </c>
      <c r="Y657" t="s">
        <v>5</v>
      </c>
      <c r="Z657" t="s">
        <v>174</v>
      </c>
      <c r="AA657">
        <v>44434</v>
      </c>
      <c r="AB657" t="s">
        <v>4357</v>
      </c>
      <c r="AC657" t="s">
        <v>4358</v>
      </c>
      <c r="AD657">
        <v>21</v>
      </c>
      <c r="AJ657" t="s">
        <v>4359</v>
      </c>
    </row>
    <row r="658" spans="1:37">
      <c r="A658">
        <v>8017</v>
      </c>
      <c r="B658" t="s">
        <v>176</v>
      </c>
      <c r="C658" t="s">
        <v>4222</v>
      </c>
      <c r="D658" t="s">
        <v>4360</v>
      </c>
      <c r="E658" t="s">
        <v>178</v>
      </c>
      <c r="G658" t="s">
        <v>4253</v>
      </c>
      <c r="H658" t="s">
        <v>4361</v>
      </c>
      <c r="I658" t="s">
        <v>4362</v>
      </c>
      <c r="J658" t="s">
        <v>4363</v>
      </c>
      <c r="K658" t="s">
        <v>4364</v>
      </c>
      <c r="L658" t="s">
        <v>4365</v>
      </c>
      <c r="M658" t="s">
        <v>5</v>
      </c>
      <c r="N658" t="s">
        <v>4366</v>
      </c>
      <c r="O658" t="s">
        <v>4367</v>
      </c>
      <c r="P658">
        <v>38.902977712612802</v>
      </c>
      <c r="Q658">
        <v>-77.037826003594901</v>
      </c>
      <c r="R658">
        <v>5</v>
      </c>
      <c r="U658" t="s">
        <v>4368</v>
      </c>
      <c r="V658" t="s">
        <v>4362</v>
      </c>
      <c r="W658" t="s">
        <v>4052</v>
      </c>
      <c r="X658" t="s">
        <v>829</v>
      </c>
      <c r="Y658" t="s">
        <v>4052</v>
      </c>
      <c r="Z658" t="s">
        <v>174</v>
      </c>
      <c r="AA658">
        <v>44781</v>
      </c>
      <c r="AB658" t="s">
        <v>4369</v>
      </c>
      <c r="AC658" t="s">
        <v>4370</v>
      </c>
      <c r="AD658">
        <v>26</v>
      </c>
      <c r="AE658" t="s">
        <v>4371</v>
      </c>
      <c r="AJ658" t="s">
        <v>4362</v>
      </c>
    </row>
    <row r="659" spans="1:37">
      <c r="A659">
        <v>8018</v>
      </c>
      <c r="B659" t="s">
        <v>176</v>
      </c>
      <c r="C659" t="s">
        <v>7</v>
      </c>
      <c r="D659" t="s">
        <v>5888</v>
      </c>
      <c r="E659" t="s">
        <v>166</v>
      </c>
      <c r="G659" t="s">
        <v>5889</v>
      </c>
      <c r="H659" t="s">
        <v>5890</v>
      </c>
      <c r="I659" t="s">
        <v>5891</v>
      </c>
      <c r="J659" t="s">
        <v>5892</v>
      </c>
      <c r="K659" t="s">
        <v>1147</v>
      </c>
      <c r="L659" t="s">
        <v>949</v>
      </c>
      <c r="M659" t="s">
        <v>5</v>
      </c>
      <c r="N659">
        <v>44481</v>
      </c>
      <c r="O659" t="s">
        <v>5893</v>
      </c>
      <c r="P659">
        <v>41.236030200000002</v>
      </c>
      <c r="Q659">
        <v>-80.818541199999999</v>
      </c>
      <c r="R659">
        <v>10</v>
      </c>
      <c r="U659" t="s">
        <v>5894</v>
      </c>
      <c r="V659" t="s">
        <v>5891</v>
      </c>
      <c r="W659" t="s">
        <v>5895</v>
      </c>
      <c r="X659" t="s">
        <v>949</v>
      </c>
      <c r="Y659" t="s">
        <v>4095</v>
      </c>
      <c r="Z659" t="s">
        <v>8245</v>
      </c>
      <c r="AA659">
        <v>45597</v>
      </c>
      <c r="AB659" t="s">
        <v>5891</v>
      </c>
      <c r="AC659" t="s">
        <v>5896</v>
      </c>
      <c r="AD659">
        <v>24</v>
      </c>
      <c r="AK659" t="s">
        <v>5897</v>
      </c>
    </row>
    <row r="660" spans="1:37">
      <c r="A660">
        <v>8019</v>
      </c>
      <c r="B660" t="s">
        <v>176</v>
      </c>
      <c r="C660" t="s">
        <v>4222</v>
      </c>
      <c r="D660" t="s">
        <v>4372</v>
      </c>
      <c r="E660" t="s">
        <v>178</v>
      </c>
      <c r="G660" t="s">
        <v>4348</v>
      </c>
      <c r="H660" t="s">
        <v>8477</v>
      </c>
      <c r="I660" t="s">
        <v>4373</v>
      </c>
      <c r="J660" t="s">
        <v>4374</v>
      </c>
      <c r="K660" t="s">
        <v>4375</v>
      </c>
      <c r="L660" t="s">
        <v>3255</v>
      </c>
      <c r="M660" t="s">
        <v>5</v>
      </c>
      <c r="N660" t="s">
        <v>4376</v>
      </c>
      <c r="O660" t="s">
        <v>4377</v>
      </c>
      <c r="P660">
        <v>43.076463425855103</v>
      </c>
      <c r="Q660">
        <v>-70.801081887217606</v>
      </c>
      <c r="R660">
        <v>98</v>
      </c>
      <c r="U660" t="s">
        <v>4378</v>
      </c>
      <c r="V660" t="s">
        <v>4379</v>
      </c>
      <c r="W660" t="s">
        <v>4380</v>
      </c>
      <c r="X660" t="s">
        <v>1704</v>
      </c>
      <c r="Y660" t="s">
        <v>940</v>
      </c>
      <c r="Z660" t="s">
        <v>174</v>
      </c>
      <c r="AA660">
        <v>44773</v>
      </c>
      <c r="AB660" t="s">
        <v>4381</v>
      </c>
      <c r="AC660" t="s">
        <v>4382</v>
      </c>
      <c r="AD660">
        <v>25</v>
      </c>
      <c r="AJ660" t="s">
        <v>4383</v>
      </c>
    </row>
    <row r="661" spans="1:37">
      <c r="A661">
        <v>8020</v>
      </c>
      <c r="B661" t="s">
        <v>176</v>
      </c>
      <c r="C661" t="s">
        <v>4222</v>
      </c>
      <c r="D661" t="s">
        <v>3622</v>
      </c>
      <c r="E661" t="s">
        <v>178</v>
      </c>
      <c r="G661" t="s">
        <v>4348</v>
      </c>
      <c r="H661" t="s">
        <v>4384</v>
      </c>
      <c r="I661" t="s">
        <v>3625</v>
      </c>
      <c r="J661" t="s">
        <v>3636</v>
      </c>
      <c r="K661" t="s">
        <v>1712</v>
      </c>
      <c r="L661" t="s">
        <v>1713</v>
      </c>
      <c r="M661" t="s">
        <v>5</v>
      </c>
      <c r="N661">
        <v>23452</v>
      </c>
      <c r="O661" t="s">
        <v>3637</v>
      </c>
      <c r="P661">
        <v>36.827109434501097</v>
      </c>
      <c r="Q661">
        <v>-76.064242989169301</v>
      </c>
      <c r="R661" t="s">
        <v>9154</v>
      </c>
      <c r="U661" t="s">
        <v>3622</v>
      </c>
      <c r="V661" t="s">
        <v>3625</v>
      </c>
      <c r="W661" t="s">
        <v>3628</v>
      </c>
      <c r="X661" t="s">
        <v>3629</v>
      </c>
      <c r="Y661" t="s">
        <v>940</v>
      </c>
      <c r="Z661" t="s">
        <v>174</v>
      </c>
      <c r="AA661">
        <v>44426</v>
      </c>
      <c r="AB661" t="s">
        <v>319</v>
      </c>
      <c r="AC661" t="s">
        <v>3630</v>
      </c>
      <c r="AD661">
        <v>21</v>
      </c>
      <c r="AJ661" t="s">
        <v>3631</v>
      </c>
    </row>
    <row r="662" spans="1:37">
      <c r="A662">
        <v>8021</v>
      </c>
      <c r="B662" t="s">
        <v>176</v>
      </c>
      <c r="C662" t="s">
        <v>4222</v>
      </c>
      <c r="D662" t="s">
        <v>3622</v>
      </c>
      <c r="E662" t="s">
        <v>178</v>
      </c>
      <c r="G662" t="s">
        <v>4348</v>
      </c>
      <c r="H662" t="s">
        <v>4384</v>
      </c>
      <c r="I662" t="s">
        <v>3625</v>
      </c>
      <c r="J662" t="s">
        <v>3626</v>
      </c>
      <c r="K662" t="s">
        <v>1456</v>
      </c>
      <c r="L662" t="s">
        <v>771</v>
      </c>
      <c r="M662" t="s">
        <v>5</v>
      </c>
      <c r="N662">
        <v>78753</v>
      </c>
      <c r="O662" t="s">
        <v>3627</v>
      </c>
      <c r="P662">
        <v>30.412513791364301</v>
      </c>
      <c r="Q662">
        <v>-97.645902029821002</v>
      </c>
      <c r="R662">
        <v>150</v>
      </c>
      <c r="U662" t="s">
        <v>3622</v>
      </c>
      <c r="V662" t="s">
        <v>3625</v>
      </c>
      <c r="W662" t="s">
        <v>3628</v>
      </c>
      <c r="X662" t="s">
        <v>3629</v>
      </c>
      <c r="Y662" t="s">
        <v>940</v>
      </c>
      <c r="Z662" t="s">
        <v>174</v>
      </c>
      <c r="AA662">
        <v>44430</v>
      </c>
      <c r="AB662" t="s">
        <v>319</v>
      </c>
      <c r="AC662" t="s">
        <v>3630</v>
      </c>
      <c r="AD662">
        <v>21</v>
      </c>
      <c r="AJ662" t="s">
        <v>3631</v>
      </c>
    </row>
    <row r="663" spans="1:37">
      <c r="A663">
        <v>8022</v>
      </c>
      <c r="B663" t="s">
        <v>176</v>
      </c>
      <c r="C663" t="s">
        <v>4222</v>
      </c>
      <c r="D663" t="s">
        <v>3622</v>
      </c>
      <c r="E663" t="s">
        <v>178</v>
      </c>
      <c r="G663" t="s">
        <v>4348</v>
      </c>
      <c r="H663" t="s">
        <v>4384</v>
      </c>
      <c r="I663" t="s">
        <v>3625</v>
      </c>
      <c r="J663" t="s">
        <v>3632</v>
      </c>
      <c r="K663" t="s">
        <v>3633</v>
      </c>
      <c r="L663" t="s">
        <v>3634</v>
      </c>
      <c r="M663" t="s">
        <v>5</v>
      </c>
      <c r="N663">
        <v>97230</v>
      </c>
      <c r="O663" t="s">
        <v>3635</v>
      </c>
      <c r="P663">
        <v>45.560321657416097</v>
      </c>
      <c r="Q663">
        <v>-122.526539758192</v>
      </c>
      <c r="R663">
        <v>150</v>
      </c>
      <c r="U663" t="s">
        <v>3622</v>
      </c>
      <c r="V663" t="s">
        <v>3625</v>
      </c>
      <c r="W663" t="s">
        <v>3628</v>
      </c>
      <c r="X663" t="s">
        <v>3629</v>
      </c>
      <c r="Y663" t="s">
        <v>940</v>
      </c>
      <c r="Z663" t="s">
        <v>174</v>
      </c>
      <c r="AA663">
        <v>44430</v>
      </c>
      <c r="AB663" t="s">
        <v>319</v>
      </c>
      <c r="AC663" t="s">
        <v>3630</v>
      </c>
      <c r="AD663">
        <v>21</v>
      </c>
      <c r="AJ663" t="s">
        <v>3631</v>
      </c>
    </row>
    <row r="664" spans="1:37">
      <c r="A664">
        <v>8023</v>
      </c>
      <c r="B664" t="s">
        <v>163</v>
      </c>
      <c r="C664" t="s">
        <v>4222</v>
      </c>
      <c r="D664" t="s">
        <v>4385</v>
      </c>
      <c r="E664" t="s">
        <v>166</v>
      </c>
      <c r="G664" t="s">
        <v>4386</v>
      </c>
      <c r="H664" t="s">
        <v>4387</v>
      </c>
      <c r="I664" t="s">
        <v>4388</v>
      </c>
      <c r="J664" t="s">
        <v>4389</v>
      </c>
      <c r="K664" t="s">
        <v>4390</v>
      </c>
      <c r="L664" t="s">
        <v>829</v>
      </c>
      <c r="M664" t="s">
        <v>5</v>
      </c>
      <c r="N664">
        <v>13850</v>
      </c>
      <c r="O664" t="s">
        <v>4391</v>
      </c>
      <c r="P664">
        <v>42.094745154333097</v>
      </c>
      <c r="Q664">
        <v>-75.960022873442796</v>
      </c>
      <c r="R664">
        <v>22</v>
      </c>
      <c r="U664" t="s">
        <v>4385</v>
      </c>
      <c r="V664" t="s">
        <v>4388</v>
      </c>
      <c r="W664" t="s">
        <v>4390</v>
      </c>
      <c r="X664" t="s">
        <v>829</v>
      </c>
      <c r="Y664" t="s">
        <v>5</v>
      </c>
      <c r="Z664" t="s">
        <v>174</v>
      </c>
      <c r="AA664">
        <v>44773</v>
      </c>
      <c r="AB664" t="s">
        <v>4392</v>
      </c>
      <c r="AC664" t="s">
        <v>4393</v>
      </c>
      <c r="AD664">
        <v>18</v>
      </c>
      <c r="AE664" t="s">
        <v>4394</v>
      </c>
      <c r="AJ664" t="s">
        <v>4388</v>
      </c>
    </row>
    <row r="665" spans="1:37">
      <c r="A665">
        <v>8024</v>
      </c>
      <c r="B665" t="s">
        <v>176</v>
      </c>
      <c r="C665" t="s">
        <v>4222</v>
      </c>
      <c r="D665" t="s">
        <v>4395</v>
      </c>
      <c r="E665" t="s">
        <v>166</v>
      </c>
      <c r="G665" t="s">
        <v>4396</v>
      </c>
      <c r="H665" t="s">
        <v>4397</v>
      </c>
      <c r="I665" t="s">
        <v>4398</v>
      </c>
      <c r="J665" t="s">
        <v>4399</v>
      </c>
      <c r="K665" t="s">
        <v>4400</v>
      </c>
      <c r="L665" t="s">
        <v>151</v>
      </c>
      <c r="M665" t="s">
        <v>6</v>
      </c>
      <c r="N665" t="s">
        <v>4401</v>
      </c>
      <c r="O665" t="s">
        <v>4402</v>
      </c>
      <c r="P665">
        <v>45.396064751069602</v>
      </c>
      <c r="Q665">
        <v>-71.974260731213505</v>
      </c>
      <c r="R665">
        <v>22</v>
      </c>
      <c r="U665" t="s">
        <v>4395</v>
      </c>
      <c r="V665" t="s">
        <v>4398</v>
      </c>
      <c r="W665" t="s">
        <v>4400</v>
      </c>
      <c r="X665" t="s">
        <v>151</v>
      </c>
      <c r="Y665" t="s">
        <v>6</v>
      </c>
      <c r="Z665" t="s">
        <v>174</v>
      </c>
      <c r="AA665">
        <v>44773</v>
      </c>
      <c r="AB665" t="s">
        <v>4403</v>
      </c>
      <c r="AC665" t="s">
        <v>4404</v>
      </c>
      <c r="AD665">
        <v>13</v>
      </c>
      <c r="AE665" t="s">
        <v>4394</v>
      </c>
      <c r="AJ665" t="s">
        <v>4405</v>
      </c>
    </row>
    <row r="666" spans="1:37">
      <c r="A666">
        <v>8025</v>
      </c>
      <c r="B666" t="s">
        <v>176</v>
      </c>
      <c r="C666" t="s">
        <v>7</v>
      </c>
      <c r="D666" t="s">
        <v>7745</v>
      </c>
      <c r="E666" t="s">
        <v>178</v>
      </c>
      <c r="G666" t="s">
        <v>4435</v>
      </c>
      <c r="H666" t="s">
        <v>8099</v>
      </c>
      <c r="I666" t="s">
        <v>7746</v>
      </c>
      <c r="J666" t="s">
        <v>7747</v>
      </c>
      <c r="K666" t="s">
        <v>7748</v>
      </c>
      <c r="L666" t="s">
        <v>1713</v>
      </c>
      <c r="M666" t="s">
        <v>5</v>
      </c>
      <c r="N666">
        <v>22042</v>
      </c>
      <c r="O666" t="s">
        <v>7749</v>
      </c>
      <c r="P666">
        <v>38.8732854347342</v>
      </c>
      <c r="Q666">
        <v>-77.218240999999907</v>
      </c>
      <c r="R666">
        <v>200</v>
      </c>
      <c r="U666" t="s">
        <v>7745</v>
      </c>
      <c r="V666" t="s">
        <v>8100</v>
      </c>
      <c r="W666" t="s">
        <v>7748</v>
      </c>
      <c r="X666" t="s">
        <v>7751</v>
      </c>
      <c r="Y666" t="s">
        <v>5</v>
      </c>
      <c r="Z666" t="s">
        <v>8054</v>
      </c>
      <c r="AA666">
        <v>45475</v>
      </c>
      <c r="AB666" t="s">
        <v>7750</v>
      </c>
      <c r="AC666" t="s">
        <v>8463</v>
      </c>
      <c r="AD666">
        <v>29</v>
      </c>
      <c r="AH666">
        <v>0</v>
      </c>
    </row>
    <row r="667" spans="1:37">
      <c r="A667">
        <v>8026</v>
      </c>
      <c r="B667" t="s">
        <v>176</v>
      </c>
      <c r="C667" t="s">
        <v>4222</v>
      </c>
      <c r="D667" t="s">
        <v>4406</v>
      </c>
      <c r="E667" t="s">
        <v>178</v>
      </c>
      <c r="G667" t="s">
        <v>4253</v>
      </c>
      <c r="H667" t="s">
        <v>4407</v>
      </c>
      <c r="I667" t="s">
        <v>4408</v>
      </c>
      <c r="J667" t="s">
        <v>4409</v>
      </c>
      <c r="K667" t="s">
        <v>4041</v>
      </c>
      <c r="L667" t="s">
        <v>771</v>
      </c>
      <c r="M667" t="s">
        <v>5</v>
      </c>
      <c r="N667">
        <v>75006</v>
      </c>
      <c r="O667" t="s">
        <v>4410</v>
      </c>
      <c r="P667">
        <v>32.944750660114103</v>
      </c>
      <c r="Q667">
        <v>-96.921889546982797</v>
      </c>
      <c r="R667">
        <v>750</v>
      </c>
      <c r="U667" t="s">
        <v>4406</v>
      </c>
      <c r="V667" t="s">
        <v>4408</v>
      </c>
      <c r="W667" t="s">
        <v>4041</v>
      </c>
      <c r="X667" t="s">
        <v>771</v>
      </c>
      <c r="Y667" t="s">
        <v>5</v>
      </c>
      <c r="Z667" t="s">
        <v>174</v>
      </c>
      <c r="AA667">
        <v>44801</v>
      </c>
      <c r="AB667" t="s">
        <v>4411</v>
      </c>
      <c r="AC667" t="s">
        <v>4412</v>
      </c>
      <c r="AD667">
        <v>19</v>
      </c>
      <c r="AE667" t="s">
        <v>4413</v>
      </c>
      <c r="AJ667" t="s">
        <v>4414</v>
      </c>
    </row>
    <row r="668" spans="1:37">
      <c r="A668">
        <v>8027</v>
      </c>
      <c r="B668" t="s">
        <v>176</v>
      </c>
      <c r="C668" t="s">
        <v>4222</v>
      </c>
      <c r="D668" t="s">
        <v>4415</v>
      </c>
      <c r="E668" t="s">
        <v>166</v>
      </c>
      <c r="G668" t="s">
        <v>4253</v>
      </c>
      <c r="H668" t="s">
        <v>4416</v>
      </c>
      <c r="I668" t="s">
        <v>4417</v>
      </c>
      <c r="J668" t="s">
        <v>4418</v>
      </c>
      <c r="K668" t="s">
        <v>4419</v>
      </c>
      <c r="L668" t="s">
        <v>314</v>
      </c>
      <c r="M668" t="s">
        <v>5</v>
      </c>
      <c r="N668">
        <v>37404</v>
      </c>
      <c r="O668" t="s">
        <v>4420</v>
      </c>
      <c r="P668">
        <v>35.039288782713001</v>
      </c>
      <c r="Q668">
        <v>-85.286898760536005</v>
      </c>
      <c r="R668">
        <v>8</v>
      </c>
      <c r="U668" t="s">
        <v>4415</v>
      </c>
      <c r="V668" t="s">
        <v>4417</v>
      </c>
      <c r="W668" t="s">
        <v>4419</v>
      </c>
      <c r="X668" t="s">
        <v>314</v>
      </c>
      <c r="Y668" t="s">
        <v>5</v>
      </c>
      <c r="Z668" t="s">
        <v>174</v>
      </c>
      <c r="AA668">
        <v>44773</v>
      </c>
      <c r="AB668" t="s">
        <v>4421</v>
      </c>
      <c r="AC668" t="s">
        <v>4422</v>
      </c>
      <c r="AD668">
        <v>14</v>
      </c>
      <c r="AE668" t="s">
        <v>4423</v>
      </c>
      <c r="AJ668" t="s">
        <v>4417</v>
      </c>
    </row>
    <row r="669" spans="1:37">
      <c r="A669">
        <v>8028</v>
      </c>
      <c r="B669" t="s">
        <v>176</v>
      </c>
      <c r="C669" t="s">
        <v>4222</v>
      </c>
      <c r="D669" t="s">
        <v>4424</v>
      </c>
      <c r="E669" t="s">
        <v>178</v>
      </c>
      <c r="G669" t="s">
        <v>4223</v>
      </c>
      <c r="H669" t="s">
        <v>4425</v>
      </c>
      <c r="I669" t="s">
        <v>4426</v>
      </c>
      <c r="J669" t="s">
        <v>4427</v>
      </c>
      <c r="K669" t="s">
        <v>220</v>
      </c>
      <c r="L669" t="s">
        <v>217</v>
      </c>
      <c r="M669" t="s">
        <v>6</v>
      </c>
      <c r="N669" t="s">
        <v>4428</v>
      </c>
      <c r="O669" t="s">
        <v>4429</v>
      </c>
      <c r="P669">
        <v>43.712429869160999</v>
      </c>
      <c r="Q669">
        <v>-79.572205461334306</v>
      </c>
      <c r="R669">
        <v>1778</v>
      </c>
      <c r="U669" t="s">
        <v>4424</v>
      </c>
      <c r="V669" t="s">
        <v>4426</v>
      </c>
      <c r="W669" t="s">
        <v>220</v>
      </c>
      <c r="X669" t="s">
        <v>217</v>
      </c>
      <c r="Y669" t="s">
        <v>6</v>
      </c>
      <c r="Z669" t="s">
        <v>174</v>
      </c>
      <c r="AA669">
        <v>44773</v>
      </c>
      <c r="AB669" t="s">
        <v>4430</v>
      </c>
      <c r="AC669" t="s">
        <v>4431</v>
      </c>
      <c r="AD669">
        <v>14</v>
      </c>
      <c r="AE669" t="s">
        <v>4432</v>
      </c>
      <c r="AJ669" t="s">
        <v>4433</v>
      </c>
    </row>
    <row r="670" spans="1:37">
      <c r="A670">
        <v>8029</v>
      </c>
      <c r="B670" t="s">
        <v>176</v>
      </c>
      <c r="C670" t="s">
        <v>4222</v>
      </c>
      <c r="D670" t="s">
        <v>4434</v>
      </c>
      <c r="E670" t="s">
        <v>178</v>
      </c>
      <c r="G670" t="s">
        <v>4435</v>
      </c>
      <c r="H670" t="s">
        <v>4435</v>
      </c>
      <c r="I670" t="s">
        <v>4436</v>
      </c>
      <c r="J670" t="s">
        <v>4437</v>
      </c>
      <c r="K670" t="s">
        <v>4259</v>
      </c>
      <c r="L670" t="s">
        <v>1365</v>
      </c>
      <c r="M670" t="s">
        <v>5</v>
      </c>
      <c r="N670">
        <v>19102</v>
      </c>
      <c r="O670" t="s">
        <v>4438</v>
      </c>
      <c r="P670">
        <v>39.949682375347599</v>
      </c>
      <c r="Q670">
        <v>-75.167277000834403</v>
      </c>
      <c r="R670">
        <v>327</v>
      </c>
      <c r="U670" t="s">
        <v>4434</v>
      </c>
      <c r="V670" t="s">
        <v>4436</v>
      </c>
      <c r="W670" t="s">
        <v>4259</v>
      </c>
      <c r="X670" t="s">
        <v>1365</v>
      </c>
      <c r="Y670" t="s">
        <v>5</v>
      </c>
      <c r="Z670" t="s">
        <v>174</v>
      </c>
      <c r="AA670">
        <v>44773</v>
      </c>
      <c r="AB670" t="s">
        <v>4439</v>
      </c>
      <c r="AC670" t="s">
        <v>4440</v>
      </c>
      <c r="AD670">
        <v>20</v>
      </c>
      <c r="AJ670" t="s">
        <v>4441</v>
      </c>
    </row>
    <row r="671" spans="1:37">
      <c r="A671">
        <v>8030</v>
      </c>
      <c r="B671" t="s">
        <v>176</v>
      </c>
      <c r="C671" t="s">
        <v>4222</v>
      </c>
      <c r="D671" t="s">
        <v>3675</v>
      </c>
      <c r="E671" t="s">
        <v>178</v>
      </c>
      <c r="G671" t="s">
        <v>4223</v>
      </c>
      <c r="H671" t="s">
        <v>4442</v>
      </c>
      <c r="I671" t="s">
        <v>3677</v>
      </c>
      <c r="J671" t="s">
        <v>4443</v>
      </c>
      <c r="K671" t="s">
        <v>3679</v>
      </c>
      <c r="L671" t="s">
        <v>2568</v>
      </c>
      <c r="M671" t="s">
        <v>5</v>
      </c>
      <c r="N671" t="s">
        <v>4444</v>
      </c>
      <c r="O671" t="s">
        <v>3680</v>
      </c>
      <c r="P671">
        <v>41.294828579374197</v>
      </c>
      <c r="Q671">
        <v>-73.080160532565102</v>
      </c>
      <c r="R671">
        <v>86</v>
      </c>
      <c r="U671" t="s">
        <v>4445</v>
      </c>
      <c r="V671" t="s">
        <v>3677</v>
      </c>
      <c r="W671" t="s">
        <v>3682</v>
      </c>
      <c r="X671" t="s">
        <v>2824</v>
      </c>
      <c r="Y671" t="s">
        <v>940</v>
      </c>
      <c r="Z671" t="s">
        <v>174</v>
      </c>
      <c r="AA671">
        <v>44773</v>
      </c>
      <c r="AB671" t="s">
        <v>3683</v>
      </c>
      <c r="AC671" t="s">
        <v>3684</v>
      </c>
      <c r="AD671">
        <v>26</v>
      </c>
      <c r="AJ671" t="s">
        <v>3685</v>
      </c>
    </row>
    <row r="672" spans="1:37">
      <c r="A672">
        <v>8031</v>
      </c>
      <c r="B672" t="s">
        <v>176</v>
      </c>
      <c r="C672" t="s">
        <v>7</v>
      </c>
      <c r="D672" t="s">
        <v>8949</v>
      </c>
      <c r="E672" t="s">
        <v>178</v>
      </c>
      <c r="G672" t="s">
        <v>4435</v>
      </c>
      <c r="H672" t="s">
        <v>7753</v>
      </c>
      <c r="I672" t="s">
        <v>7754</v>
      </c>
      <c r="J672" t="s">
        <v>7755</v>
      </c>
      <c r="K672" t="s">
        <v>2821</v>
      </c>
      <c r="L672" t="s">
        <v>444</v>
      </c>
      <c r="M672" t="s">
        <v>5</v>
      </c>
      <c r="N672">
        <v>49512</v>
      </c>
      <c r="O672" t="s">
        <v>7756</v>
      </c>
      <c r="P672">
        <v>42.896253575895997</v>
      </c>
      <c r="Q672">
        <v>-85.5351296730108</v>
      </c>
      <c r="R672">
        <v>100</v>
      </c>
      <c r="U672" t="s">
        <v>7757</v>
      </c>
      <c r="V672" t="s">
        <v>7754</v>
      </c>
      <c r="W672" t="s">
        <v>7752</v>
      </c>
      <c r="X672" t="s">
        <v>7758</v>
      </c>
      <c r="Y672" t="s">
        <v>1189</v>
      </c>
      <c r="Z672" t="s">
        <v>8947</v>
      </c>
      <c r="AA672" t="s">
        <v>8948</v>
      </c>
      <c r="AB672" t="s">
        <v>7754</v>
      </c>
      <c r="AC672" t="s">
        <v>8464</v>
      </c>
      <c r="AD672">
        <v>29</v>
      </c>
      <c r="AE672" t="s">
        <v>8953</v>
      </c>
      <c r="AF672" t="s">
        <v>8951</v>
      </c>
      <c r="AH672" t="s">
        <v>8952</v>
      </c>
      <c r="AJ672" t="s">
        <v>319</v>
      </c>
      <c r="AK672" t="s">
        <v>8950</v>
      </c>
    </row>
    <row r="673" spans="1:37">
      <c r="A673">
        <v>8032</v>
      </c>
      <c r="B673" t="s">
        <v>176</v>
      </c>
      <c r="C673" t="s">
        <v>4222</v>
      </c>
      <c r="D673" t="s">
        <v>1796</v>
      </c>
      <c r="E673" t="s">
        <v>166</v>
      </c>
      <c r="G673" t="s">
        <v>4446</v>
      </c>
      <c r="H673" t="s">
        <v>4447</v>
      </c>
      <c r="I673" t="s">
        <v>4448</v>
      </c>
      <c r="J673" t="s">
        <v>1799</v>
      </c>
      <c r="K673" t="s">
        <v>1800</v>
      </c>
      <c r="L673" t="s">
        <v>1365</v>
      </c>
      <c r="M673" t="s">
        <v>5</v>
      </c>
      <c r="N673">
        <v>16803</v>
      </c>
      <c r="O673" t="s">
        <v>1801</v>
      </c>
      <c r="P673">
        <v>40.778839494848</v>
      </c>
      <c r="Q673">
        <v>-77.894996658138894</v>
      </c>
      <c r="R673">
        <v>18</v>
      </c>
      <c r="U673" t="s">
        <v>1796</v>
      </c>
      <c r="V673" t="s">
        <v>4448</v>
      </c>
      <c r="W673" t="s">
        <v>1800</v>
      </c>
      <c r="X673" t="s">
        <v>1365</v>
      </c>
      <c r="Y673" t="s">
        <v>5</v>
      </c>
      <c r="Z673" t="s">
        <v>174</v>
      </c>
      <c r="AA673">
        <v>44773</v>
      </c>
      <c r="AB673" t="s">
        <v>4449</v>
      </c>
      <c r="AC673" t="s">
        <v>4450</v>
      </c>
      <c r="AD673">
        <v>22</v>
      </c>
      <c r="AJ673" t="s">
        <v>1805</v>
      </c>
    </row>
    <row r="674" spans="1:37">
      <c r="A674">
        <v>8033</v>
      </c>
      <c r="B674" t="s">
        <v>176</v>
      </c>
      <c r="C674" t="s">
        <v>4222</v>
      </c>
      <c r="D674" t="s">
        <v>4451</v>
      </c>
      <c r="E674" t="s">
        <v>178</v>
      </c>
      <c r="G674" t="s">
        <v>4452</v>
      </c>
      <c r="H674" t="s">
        <v>4453</v>
      </c>
      <c r="I674" t="s">
        <v>4454</v>
      </c>
      <c r="J674" t="s">
        <v>4455</v>
      </c>
      <c r="K674" t="s">
        <v>4456</v>
      </c>
      <c r="L674" t="s">
        <v>825</v>
      </c>
      <c r="M674" t="s">
        <v>5</v>
      </c>
      <c r="N674">
        <v>46140</v>
      </c>
      <c r="O674" t="s">
        <v>4457</v>
      </c>
      <c r="P674">
        <v>39.8091899048488</v>
      </c>
      <c r="Q674">
        <v>-85.774327146748504</v>
      </c>
      <c r="R674">
        <v>4</v>
      </c>
      <c r="U674" t="s">
        <v>4451</v>
      </c>
      <c r="V674" t="s">
        <v>4454</v>
      </c>
      <c r="W674" t="s">
        <v>4458</v>
      </c>
      <c r="X674" t="s">
        <v>825</v>
      </c>
      <c r="Y674" t="s">
        <v>5</v>
      </c>
      <c r="Z674" t="s">
        <v>174</v>
      </c>
      <c r="AA674">
        <v>44773</v>
      </c>
      <c r="AB674" t="s">
        <v>4459</v>
      </c>
      <c r="AC674" t="s">
        <v>4460</v>
      </c>
      <c r="AD674">
        <v>27</v>
      </c>
      <c r="AJ674" t="s">
        <v>4461</v>
      </c>
    </row>
    <row r="675" spans="1:37">
      <c r="A675">
        <v>8034</v>
      </c>
      <c r="B675" t="s">
        <v>176</v>
      </c>
      <c r="C675" t="s">
        <v>4222</v>
      </c>
      <c r="D675" t="s">
        <v>4462</v>
      </c>
      <c r="E675" t="s">
        <v>178</v>
      </c>
      <c r="G675" t="s">
        <v>4223</v>
      </c>
      <c r="H675" t="s">
        <v>4453</v>
      </c>
      <c r="I675" t="s">
        <v>4463</v>
      </c>
      <c r="J675" t="s">
        <v>4464</v>
      </c>
      <c r="K675" t="s">
        <v>770</v>
      </c>
      <c r="L675" t="s">
        <v>771</v>
      </c>
      <c r="M675" t="s">
        <v>5</v>
      </c>
      <c r="N675">
        <v>75247</v>
      </c>
      <c r="O675" t="s">
        <v>4465</v>
      </c>
      <c r="P675">
        <v>32.805082476659599</v>
      </c>
      <c r="Q675">
        <v>-96.868378912730407</v>
      </c>
      <c r="R675">
        <v>32</v>
      </c>
      <c r="U675" t="s">
        <v>4462</v>
      </c>
      <c r="V675" t="s">
        <v>4466</v>
      </c>
      <c r="W675" t="s">
        <v>770</v>
      </c>
      <c r="X675" t="s">
        <v>771</v>
      </c>
      <c r="Y675" t="s">
        <v>5</v>
      </c>
      <c r="Z675" t="s">
        <v>174</v>
      </c>
      <c r="AA675">
        <v>44773</v>
      </c>
      <c r="AB675" t="s">
        <v>4467</v>
      </c>
      <c r="AC675" t="s">
        <v>4468</v>
      </c>
      <c r="AD675">
        <v>25</v>
      </c>
      <c r="AE675" t="s">
        <v>4469</v>
      </c>
      <c r="AJ675" t="s">
        <v>4470</v>
      </c>
    </row>
    <row r="676" spans="1:37">
      <c r="A676">
        <v>8035</v>
      </c>
      <c r="B676" t="s">
        <v>176</v>
      </c>
      <c r="C676" t="s">
        <v>7</v>
      </c>
      <c r="D676" t="s">
        <v>5936</v>
      </c>
      <c r="E676" t="s">
        <v>166</v>
      </c>
      <c r="G676" t="s">
        <v>5859</v>
      </c>
      <c r="H676" t="s">
        <v>5860</v>
      </c>
      <c r="I676" t="s">
        <v>5937</v>
      </c>
      <c r="J676" t="s">
        <v>5938</v>
      </c>
      <c r="K676" t="s">
        <v>5939</v>
      </c>
      <c r="L676" t="s">
        <v>190</v>
      </c>
      <c r="M676" t="s">
        <v>5</v>
      </c>
      <c r="N676">
        <v>27601</v>
      </c>
      <c r="O676" t="s">
        <v>5940</v>
      </c>
      <c r="P676">
        <v>35.778667900000002</v>
      </c>
      <c r="Q676">
        <v>-78.639698699999997</v>
      </c>
      <c r="U676" t="s">
        <v>5936</v>
      </c>
      <c r="V676" t="s">
        <v>5941</v>
      </c>
      <c r="W676" t="s">
        <v>5939</v>
      </c>
      <c r="X676" t="s">
        <v>190</v>
      </c>
      <c r="Y676" t="s">
        <v>5</v>
      </c>
      <c r="Z676" t="s">
        <v>8245</v>
      </c>
      <c r="AA676">
        <v>45597</v>
      </c>
      <c r="AB676" t="s">
        <v>5942</v>
      </c>
      <c r="AC676" t="s">
        <v>5943</v>
      </c>
      <c r="AD676">
        <v>28</v>
      </c>
    </row>
    <row r="677" spans="1:37">
      <c r="A677">
        <v>8036</v>
      </c>
      <c r="B677" t="s">
        <v>176</v>
      </c>
      <c r="C677" t="s">
        <v>4222</v>
      </c>
      <c r="D677" t="s">
        <v>7759</v>
      </c>
      <c r="E677" t="s">
        <v>178</v>
      </c>
      <c r="G677" t="s">
        <v>4435</v>
      </c>
      <c r="H677" t="s">
        <v>7760</v>
      </c>
      <c r="I677" t="s">
        <v>7761</v>
      </c>
      <c r="J677" t="s">
        <v>7762</v>
      </c>
      <c r="K677" t="s">
        <v>1420</v>
      </c>
      <c r="L677" t="s">
        <v>949</v>
      </c>
      <c r="M677" t="s">
        <v>5</v>
      </c>
      <c r="N677">
        <v>45202</v>
      </c>
      <c r="O677" t="s">
        <v>7763</v>
      </c>
      <c r="P677">
        <v>39.108017008690503</v>
      </c>
      <c r="Q677">
        <v>-84.519106542329695</v>
      </c>
      <c r="R677">
        <v>50</v>
      </c>
      <c r="U677" t="s">
        <v>7759</v>
      </c>
      <c r="V677" t="s">
        <v>7764</v>
      </c>
      <c r="W677" t="s">
        <v>7759</v>
      </c>
      <c r="X677" t="s">
        <v>949</v>
      </c>
      <c r="Y677" t="s">
        <v>5</v>
      </c>
      <c r="Z677" t="s">
        <v>318</v>
      </c>
      <c r="AA677">
        <v>45491</v>
      </c>
      <c r="AB677" t="s">
        <v>7764</v>
      </c>
      <c r="AC677" t="s">
        <v>7765</v>
      </c>
      <c r="AD677">
        <v>28</v>
      </c>
      <c r="AH677">
        <v>0</v>
      </c>
    </row>
    <row r="678" spans="1:37">
      <c r="A678">
        <v>8037</v>
      </c>
      <c r="B678" t="s">
        <v>176</v>
      </c>
      <c r="C678" t="s">
        <v>4222</v>
      </c>
      <c r="D678" t="s">
        <v>4471</v>
      </c>
      <c r="E678" t="s">
        <v>178</v>
      </c>
      <c r="G678" t="s">
        <v>4223</v>
      </c>
      <c r="H678" t="s">
        <v>4472</v>
      </c>
      <c r="I678" t="s">
        <v>4473</v>
      </c>
      <c r="J678" t="s">
        <v>4474</v>
      </c>
      <c r="K678" t="s">
        <v>3157</v>
      </c>
      <c r="L678" t="s">
        <v>1089</v>
      </c>
      <c r="M678" t="s">
        <v>5</v>
      </c>
      <c r="N678">
        <v>85034</v>
      </c>
      <c r="O678" t="s">
        <v>4475</v>
      </c>
      <c r="P678">
        <v>33.448159928523303</v>
      </c>
      <c r="Q678">
        <v>-112.052661675537</v>
      </c>
      <c r="R678">
        <v>9</v>
      </c>
      <c r="U678" t="s">
        <v>4476</v>
      </c>
      <c r="V678" t="s">
        <v>4473</v>
      </c>
      <c r="W678" t="s">
        <v>3157</v>
      </c>
      <c r="X678" t="s">
        <v>1089</v>
      </c>
      <c r="Y678" t="s">
        <v>5</v>
      </c>
      <c r="Z678" t="s">
        <v>174</v>
      </c>
      <c r="AA678">
        <v>44773</v>
      </c>
      <c r="AB678" t="s">
        <v>4477</v>
      </c>
      <c r="AC678" t="s">
        <v>4478</v>
      </c>
      <c r="AD678">
        <v>20</v>
      </c>
      <c r="AJ678" t="s">
        <v>4479</v>
      </c>
    </row>
    <row r="679" spans="1:37">
      <c r="A679">
        <v>8038</v>
      </c>
      <c r="B679" t="s">
        <v>176</v>
      </c>
      <c r="C679" t="s">
        <v>4222</v>
      </c>
      <c r="D679" t="s">
        <v>8706</v>
      </c>
      <c r="E679" t="s">
        <v>166</v>
      </c>
      <c r="G679" t="s">
        <v>4253</v>
      </c>
      <c r="H679" t="s">
        <v>4442</v>
      </c>
      <c r="I679" t="s">
        <v>8707</v>
      </c>
      <c r="J679" t="s">
        <v>8708</v>
      </c>
      <c r="K679" t="s">
        <v>8709</v>
      </c>
      <c r="L679" t="s">
        <v>172</v>
      </c>
      <c r="M679" t="s">
        <v>5</v>
      </c>
      <c r="N679">
        <v>90245</v>
      </c>
      <c r="O679" t="s">
        <v>8710</v>
      </c>
      <c r="P679">
        <v>33.917293118933799</v>
      </c>
      <c r="Q679">
        <v>-118.403524535679</v>
      </c>
      <c r="U679" t="s">
        <v>8706</v>
      </c>
      <c r="V679" t="s">
        <v>8707</v>
      </c>
      <c r="W679" t="s">
        <v>8709</v>
      </c>
      <c r="X679" t="s">
        <v>172</v>
      </c>
      <c r="Y679" t="s">
        <v>5</v>
      </c>
      <c r="Z679" t="s">
        <v>8245</v>
      </c>
      <c r="AA679">
        <v>45601</v>
      </c>
      <c r="AB679" t="s">
        <v>8711</v>
      </c>
      <c r="AC679" t="s">
        <v>8713</v>
      </c>
      <c r="AD679">
        <v>14</v>
      </c>
      <c r="AE679" t="s">
        <v>8712</v>
      </c>
      <c r="AK679" t="s">
        <v>8714</v>
      </c>
    </row>
    <row r="680" spans="1:37">
      <c r="A680">
        <v>8039</v>
      </c>
      <c r="B680" t="s">
        <v>176</v>
      </c>
      <c r="C680" t="s">
        <v>7</v>
      </c>
      <c r="D680" t="s">
        <v>5120</v>
      </c>
      <c r="E680" t="s">
        <v>178</v>
      </c>
      <c r="G680" t="s">
        <v>4253</v>
      </c>
      <c r="H680" t="s">
        <v>7789</v>
      </c>
      <c r="I680" t="s">
        <v>5123</v>
      </c>
      <c r="J680" t="s">
        <v>5124</v>
      </c>
      <c r="K680" t="s">
        <v>5127</v>
      </c>
      <c r="L680" t="s">
        <v>172</v>
      </c>
      <c r="M680" t="s">
        <v>5</v>
      </c>
      <c r="N680">
        <v>94304</v>
      </c>
      <c r="O680" t="s">
        <v>5126</v>
      </c>
      <c r="P680">
        <v>37.397179999999999</v>
      </c>
      <c r="Q680">
        <v>-122.14458999999999</v>
      </c>
      <c r="R680" t="s">
        <v>7790</v>
      </c>
      <c r="U680" t="s">
        <v>5120</v>
      </c>
      <c r="V680" t="s">
        <v>5123</v>
      </c>
      <c r="W680" t="s">
        <v>7791</v>
      </c>
      <c r="X680" t="s">
        <v>172</v>
      </c>
      <c r="Y680" t="s">
        <v>5</v>
      </c>
      <c r="Z680" t="s">
        <v>6629</v>
      </c>
      <c r="AA680">
        <v>45497</v>
      </c>
      <c r="AB680" t="s">
        <v>5123</v>
      </c>
      <c r="AC680" t="s">
        <v>7792</v>
      </c>
      <c r="AD680">
        <v>17</v>
      </c>
      <c r="AH680">
        <v>0</v>
      </c>
      <c r="AI680" t="s">
        <v>7794</v>
      </c>
      <c r="AJ680" t="s">
        <v>7793</v>
      </c>
    </row>
    <row r="681" spans="1:37">
      <c r="A681">
        <v>8040</v>
      </c>
      <c r="B681" t="s">
        <v>176</v>
      </c>
      <c r="C681" t="s">
        <v>4222</v>
      </c>
      <c r="D681" t="s">
        <v>1806</v>
      </c>
      <c r="E681" t="s">
        <v>166</v>
      </c>
      <c r="G681" t="s">
        <v>4253</v>
      </c>
      <c r="H681" t="s">
        <v>4480</v>
      </c>
      <c r="I681" t="s">
        <v>4481</v>
      </c>
      <c r="J681" t="s">
        <v>1808</v>
      </c>
      <c r="K681" t="s">
        <v>1809</v>
      </c>
      <c r="L681" t="s">
        <v>756</v>
      </c>
      <c r="M681" t="s">
        <v>5</v>
      </c>
      <c r="N681" t="s">
        <v>1810</v>
      </c>
      <c r="O681" t="s">
        <v>4482</v>
      </c>
      <c r="P681">
        <v>41.904379346057198</v>
      </c>
      <c r="Q681">
        <v>-71.0245526022847</v>
      </c>
      <c r="R681">
        <v>120</v>
      </c>
      <c r="U681" t="s">
        <v>1812</v>
      </c>
      <c r="V681" t="s">
        <v>4483</v>
      </c>
      <c r="W681" t="s">
        <v>1813</v>
      </c>
      <c r="X681" t="s">
        <v>771</v>
      </c>
      <c r="Y681" t="s">
        <v>5</v>
      </c>
      <c r="Z681" t="s">
        <v>174</v>
      </c>
      <c r="AA681">
        <v>44773</v>
      </c>
      <c r="AB681" t="s">
        <v>4484</v>
      </c>
      <c r="AC681" t="s">
        <v>4485</v>
      </c>
      <c r="AD681">
        <v>22</v>
      </c>
      <c r="AE681" t="s">
        <v>4486</v>
      </c>
      <c r="AJ681" t="s">
        <v>4487</v>
      </c>
    </row>
    <row r="682" spans="1:37">
      <c r="A682">
        <v>8041</v>
      </c>
      <c r="B682" t="s">
        <v>176</v>
      </c>
      <c r="C682" t="s">
        <v>4222</v>
      </c>
      <c r="D682" t="s">
        <v>1806</v>
      </c>
      <c r="E682" t="s">
        <v>166</v>
      </c>
      <c r="G682" t="s">
        <v>4327</v>
      </c>
      <c r="H682" t="s">
        <v>4488</v>
      </c>
      <c r="I682" t="s">
        <v>4483</v>
      </c>
      <c r="J682" t="s">
        <v>1808</v>
      </c>
      <c r="K682" t="s">
        <v>1809</v>
      </c>
      <c r="L682" t="s">
        <v>756</v>
      </c>
      <c r="M682" t="s">
        <v>5</v>
      </c>
      <c r="N682" t="s">
        <v>1810</v>
      </c>
      <c r="O682" t="s">
        <v>4482</v>
      </c>
      <c r="P682">
        <v>41.904379346057198</v>
      </c>
      <c r="Q682">
        <v>-71.0245526022847</v>
      </c>
      <c r="R682">
        <v>120</v>
      </c>
      <c r="U682" t="s">
        <v>1812</v>
      </c>
      <c r="V682" t="s">
        <v>4483</v>
      </c>
      <c r="W682" t="s">
        <v>1813</v>
      </c>
      <c r="X682" t="s">
        <v>771</v>
      </c>
      <c r="Y682" t="s">
        <v>5</v>
      </c>
      <c r="Z682" t="s">
        <v>174</v>
      </c>
      <c r="AA682">
        <v>44773</v>
      </c>
      <c r="AB682" t="s">
        <v>4484</v>
      </c>
      <c r="AC682" t="s">
        <v>4485</v>
      </c>
      <c r="AD682">
        <v>22</v>
      </c>
      <c r="AE682" t="s">
        <v>4486</v>
      </c>
      <c r="AJ682" t="s">
        <v>4487</v>
      </c>
    </row>
    <row r="683" spans="1:37">
      <c r="A683">
        <v>8042</v>
      </c>
      <c r="B683" t="s">
        <v>176</v>
      </c>
      <c r="C683" t="s">
        <v>7</v>
      </c>
      <c r="D683" t="s">
        <v>7766</v>
      </c>
      <c r="E683" t="s">
        <v>178</v>
      </c>
      <c r="G683" t="s">
        <v>4435</v>
      </c>
      <c r="H683" t="s">
        <v>7753</v>
      </c>
      <c r="I683" t="s">
        <v>7767</v>
      </c>
      <c r="J683" t="s">
        <v>7768</v>
      </c>
      <c r="K683" t="s">
        <v>2640</v>
      </c>
      <c r="L683" t="s">
        <v>172</v>
      </c>
      <c r="M683" t="s">
        <v>5</v>
      </c>
      <c r="N683">
        <v>92626</v>
      </c>
      <c r="O683" t="s">
        <v>7769</v>
      </c>
      <c r="P683">
        <v>33.699091393349804</v>
      </c>
      <c r="Q683">
        <v>-117.928577744663</v>
      </c>
      <c r="R683">
        <v>50</v>
      </c>
      <c r="U683" t="s">
        <v>7766</v>
      </c>
      <c r="V683" t="s">
        <v>7767</v>
      </c>
      <c r="W683" t="s">
        <v>2640</v>
      </c>
      <c r="X683" t="s">
        <v>172</v>
      </c>
      <c r="Y683" t="s">
        <v>5</v>
      </c>
      <c r="Z683" t="s">
        <v>318</v>
      </c>
      <c r="AA683">
        <v>45491</v>
      </c>
      <c r="AB683" t="s">
        <v>7767</v>
      </c>
      <c r="AC683" t="s">
        <v>8465</v>
      </c>
      <c r="AD683">
        <v>23</v>
      </c>
      <c r="AH683">
        <v>0</v>
      </c>
    </row>
    <row r="684" spans="1:37">
      <c r="A684">
        <v>8043</v>
      </c>
      <c r="B684" t="s">
        <v>176</v>
      </c>
      <c r="C684" t="s">
        <v>4222</v>
      </c>
      <c r="D684" t="s">
        <v>4489</v>
      </c>
      <c r="E684" t="s">
        <v>166</v>
      </c>
      <c r="G684" t="s">
        <v>4223</v>
      </c>
      <c r="H684" t="s">
        <v>4453</v>
      </c>
      <c r="I684" t="s">
        <v>4490</v>
      </c>
      <c r="J684" t="s">
        <v>4491</v>
      </c>
      <c r="K684" t="s">
        <v>4492</v>
      </c>
      <c r="L684" t="s">
        <v>870</v>
      </c>
      <c r="M684" t="s">
        <v>5</v>
      </c>
      <c r="N684" t="s">
        <v>4493</v>
      </c>
      <c r="O684" t="s">
        <v>4494</v>
      </c>
      <c r="P684">
        <v>34.260296820476498</v>
      </c>
      <c r="Q684">
        <v>-83.867918216228006</v>
      </c>
      <c r="R684">
        <v>26</v>
      </c>
      <c r="U684" t="s">
        <v>4489</v>
      </c>
      <c r="V684" t="s">
        <v>4490</v>
      </c>
      <c r="W684" t="s">
        <v>4492</v>
      </c>
      <c r="X684" t="s">
        <v>870</v>
      </c>
      <c r="Y684" t="s">
        <v>5</v>
      </c>
      <c r="Z684" t="s">
        <v>174</v>
      </c>
      <c r="AA684">
        <v>44773</v>
      </c>
      <c r="AB684" t="s">
        <v>4495</v>
      </c>
      <c r="AC684" t="s">
        <v>4496</v>
      </c>
      <c r="AD684">
        <v>14</v>
      </c>
      <c r="AJ684" t="s">
        <v>4497</v>
      </c>
    </row>
    <row r="685" spans="1:37">
      <c r="A685">
        <v>8044</v>
      </c>
      <c r="B685" t="s">
        <v>176</v>
      </c>
      <c r="C685" t="s">
        <v>4222</v>
      </c>
      <c r="D685" t="s">
        <v>4498</v>
      </c>
      <c r="E685" t="s">
        <v>178</v>
      </c>
      <c r="G685" t="s">
        <v>4223</v>
      </c>
      <c r="H685" t="s">
        <v>4499</v>
      </c>
      <c r="I685" t="s">
        <v>4500</v>
      </c>
      <c r="J685" t="s">
        <v>4501</v>
      </c>
      <c r="K685" t="s">
        <v>4502</v>
      </c>
      <c r="L685" t="s">
        <v>949</v>
      </c>
      <c r="M685" t="s">
        <v>5</v>
      </c>
      <c r="N685" t="s">
        <v>4503</v>
      </c>
      <c r="O685" t="s">
        <v>4504</v>
      </c>
      <c r="P685">
        <v>40.327538026044799</v>
      </c>
      <c r="Q685">
        <v>-83.071978031388198</v>
      </c>
      <c r="R685">
        <v>30</v>
      </c>
      <c r="U685" t="s">
        <v>4505</v>
      </c>
      <c r="V685" t="s">
        <v>4500</v>
      </c>
      <c r="W685" t="s">
        <v>4502</v>
      </c>
      <c r="X685" t="s">
        <v>949</v>
      </c>
      <c r="Y685" t="s">
        <v>5</v>
      </c>
      <c r="Z685" t="s">
        <v>174</v>
      </c>
      <c r="AA685">
        <v>44773</v>
      </c>
      <c r="AB685" t="s">
        <v>4506</v>
      </c>
      <c r="AC685" t="s">
        <v>4507</v>
      </c>
      <c r="AD685">
        <v>26</v>
      </c>
      <c r="AE685" t="s">
        <v>4508</v>
      </c>
      <c r="AJ685" t="s">
        <v>4509</v>
      </c>
    </row>
    <row r="686" spans="1:37">
      <c r="A686">
        <v>8045</v>
      </c>
      <c r="B686" t="s">
        <v>176</v>
      </c>
      <c r="C686" t="s">
        <v>4222</v>
      </c>
      <c r="D686" t="s">
        <v>1831</v>
      </c>
      <c r="E686" t="s">
        <v>178</v>
      </c>
      <c r="G686" t="s">
        <v>4510</v>
      </c>
      <c r="H686" t="s">
        <v>4510</v>
      </c>
      <c r="I686" t="s">
        <v>4511</v>
      </c>
      <c r="J686" t="s">
        <v>4512</v>
      </c>
      <c r="K686" t="s">
        <v>1594</v>
      </c>
      <c r="L686" t="s">
        <v>1365</v>
      </c>
      <c r="M686" t="s">
        <v>5</v>
      </c>
      <c r="N686" t="s">
        <v>4513</v>
      </c>
      <c r="O686" t="s">
        <v>4514</v>
      </c>
      <c r="P686">
        <v>40.370151411905603</v>
      </c>
      <c r="Q686">
        <v>-75.965686634206605</v>
      </c>
      <c r="U686" t="s">
        <v>1831</v>
      </c>
      <c r="V686" t="s">
        <v>4511</v>
      </c>
      <c r="W686" t="s">
        <v>1594</v>
      </c>
      <c r="X686" t="s">
        <v>1365</v>
      </c>
      <c r="Y686" t="s">
        <v>5</v>
      </c>
      <c r="Z686" t="s">
        <v>174</v>
      </c>
      <c r="AA686">
        <v>44773</v>
      </c>
      <c r="AB686" t="s">
        <v>1837</v>
      </c>
      <c r="AC686" t="s">
        <v>4515</v>
      </c>
      <c r="AD686">
        <v>19</v>
      </c>
      <c r="AJ686" t="s">
        <v>4516</v>
      </c>
    </row>
    <row r="687" spans="1:37">
      <c r="A687">
        <v>8046</v>
      </c>
      <c r="B687" t="s">
        <v>176</v>
      </c>
      <c r="C687" t="s">
        <v>4222</v>
      </c>
      <c r="D687" t="s">
        <v>4517</v>
      </c>
      <c r="E687" t="s">
        <v>166</v>
      </c>
      <c r="G687" t="s">
        <v>4518</v>
      </c>
      <c r="H687" t="s">
        <v>4519</v>
      </c>
      <c r="I687" t="s">
        <v>4520</v>
      </c>
      <c r="J687" t="s">
        <v>4521</v>
      </c>
      <c r="K687" t="s">
        <v>4522</v>
      </c>
      <c r="L687" t="s">
        <v>756</v>
      </c>
      <c r="M687" t="s">
        <v>5</v>
      </c>
      <c r="N687" t="s">
        <v>4523</v>
      </c>
      <c r="O687" t="s">
        <v>4524</v>
      </c>
      <c r="P687">
        <v>41.719619999999999</v>
      </c>
      <c r="Q687">
        <v>-70.965350802578897</v>
      </c>
      <c r="R687">
        <v>120</v>
      </c>
      <c r="U687" t="s">
        <v>4517</v>
      </c>
      <c r="V687" t="s">
        <v>4520</v>
      </c>
      <c r="W687" t="s">
        <v>4522</v>
      </c>
      <c r="X687" t="s">
        <v>756</v>
      </c>
      <c r="Y687" t="s">
        <v>5</v>
      </c>
      <c r="Z687" t="s">
        <v>174</v>
      </c>
      <c r="AA687">
        <v>44773</v>
      </c>
      <c r="AB687" t="s">
        <v>4525</v>
      </c>
      <c r="AC687" t="s">
        <v>4526</v>
      </c>
      <c r="AD687">
        <v>22</v>
      </c>
      <c r="AJ687" t="s">
        <v>4527</v>
      </c>
    </row>
    <row r="688" spans="1:37">
      <c r="A688">
        <v>8047</v>
      </c>
      <c r="B688" t="s">
        <v>176</v>
      </c>
      <c r="C688" t="s">
        <v>4222</v>
      </c>
      <c r="D688" t="s">
        <v>4528</v>
      </c>
      <c r="E688" t="s">
        <v>178</v>
      </c>
      <c r="G688" t="s">
        <v>4253</v>
      </c>
      <c r="H688" t="s">
        <v>4529</v>
      </c>
      <c r="I688" t="s">
        <v>4530</v>
      </c>
      <c r="J688" t="s">
        <v>4531</v>
      </c>
      <c r="K688" t="s">
        <v>2801</v>
      </c>
      <c r="L688" t="s">
        <v>172</v>
      </c>
      <c r="M688" t="s">
        <v>5</v>
      </c>
      <c r="N688">
        <v>94025</v>
      </c>
      <c r="O688" t="s">
        <v>4532</v>
      </c>
      <c r="P688">
        <v>37.481239000000002</v>
      </c>
      <c r="Q688">
        <v>-122.173807</v>
      </c>
      <c r="R688">
        <v>1200</v>
      </c>
      <c r="U688" t="s">
        <v>4533</v>
      </c>
      <c r="V688" t="s">
        <v>4530</v>
      </c>
      <c r="W688" t="s">
        <v>2801</v>
      </c>
      <c r="X688" t="s">
        <v>172</v>
      </c>
      <c r="Y688" t="s">
        <v>5</v>
      </c>
      <c r="Z688" t="s">
        <v>174</v>
      </c>
      <c r="AA688">
        <v>44773</v>
      </c>
      <c r="AB688" t="s">
        <v>4534</v>
      </c>
      <c r="AC688" t="s">
        <v>4535</v>
      </c>
      <c r="AD688">
        <v>22</v>
      </c>
      <c r="AE688" t="s">
        <v>4536</v>
      </c>
      <c r="AJ688" t="s">
        <v>4537</v>
      </c>
    </row>
    <row r="689" spans="1:37">
      <c r="A689">
        <v>8048</v>
      </c>
      <c r="B689" t="s">
        <v>176</v>
      </c>
      <c r="C689" t="s">
        <v>4222</v>
      </c>
      <c r="D689" t="s">
        <v>1882</v>
      </c>
      <c r="E689" t="s">
        <v>178</v>
      </c>
      <c r="G689" t="s">
        <v>4518</v>
      </c>
      <c r="H689" t="s">
        <v>4538</v>
      </c>
      <c r="I689" t="s">
        <v>1884</v>
      </c>
      <c r="J689" t="s">
        <v>4539</v>
      </c>
      <c r="K689" t="s">
        <v>1886</v>
      </c>
      <c r="L689" t="s">
        <v>739</v>
      </c>
      <c r="M689" t="s">
        <v>5</v>
      </c>
      <c r="N689">
        <v>80241</v>
      </c>
      <c r="O689" t="s">
        <v>1887</v>
      </c>
      <c r="P689">
        <v>39.920523417751703</v>
      </c>
      <c r="Q689">
        <v>-104.983330033033</v>
      </c>
      <c r="R689">
        <v>54</v>
      </c>
      <c r="U689" t="s">
        <v>1882</v>
      </c>
      <c r="V689" t="s">
        <v>1884</v>
      </c>
      <c r="W689" t="s">
        <v>1886</v>
      </c>
      <c r="X689" t="s">
        <v>739</v>
      </c>
      <c r="Y689" t="s">
        <v>5</v>
      </c>
      <c r="Z689" t="s">
        <v>174</v>
      </c>
      <c r="AA689">
        <v>44773</v>
      </c>
      <c r="AB689" t="s">
        <v>4540</v>
      </c>
      <c r="AC689" t="s">
        <v>4541</v>
      </c>
      <c r="AD689">
        <v>20</v>
      </c>
      <c r="AJ689" t="s">
        <v>1884</v>
      </c>
    </row>
    <row r="690" spans="1:37">
      <c r="A690">
        <v>8049</v>
      </c>
      <c r="B690" t="s">
        <v>176</v>
      </c>
      <c r="C690" t="s">
        <v>7</v>
      </c>
      <c r="D690" t="s">
        <v>7910</v>
      </c>
      <c r="E690" t="s">
        <v>166</v>
      </c>
      <c r="G690" t="s">
        <v>6089</v>
      </c>
      <c r="H690" t="s">
        <v>5890</v>
      </c>
      <c r="I690" t="s">
        <v>7911</v>
      </c>
      <c r="J690" t="s">
        <v>7912</v>
      </c>
      <c r="K690" t="s">
        <v>5460</v>
      </c>
      <c r="L690" t="s">
        <v>7913</v>
      </c>
      <c r="M690" t="s">
        <v>5</v>
      </c>
      <c r="N690">
        <v>46060</v>
      </c>
      <c r="P690">
        <v>40.024702336976901</v>
      </c>
      <c r="Q690">
        <v>-85.982582357670196</v>
      </c>
      <c r="U690" t="s">
        <v>7910</v>
      </c>
      <c r="V690" t="s">
        <v>7911</v>
      </c>
      <c r="W690" t="s">
        <v>5460</v>
      </c>
      <c r="X690" t="s">
        <v>7913</v>
      </c>
      <c r="Y690" t="s">
        <v>5</v>
      </c>
      <c r="Z690" t="s">
        <v>6608</v>
      </c>
      <c r="AA690" t="s">
        <v>7914</v>
      </c>
      <c r="AB690" t="s">
        <v>7911</v>
      </c>
      <c r="AC690" t="s">
        <v>7915</v>
      </c>
      <c r="AD690">
        <v>28</v>
      </c>
      <c r="AF690" t="s">
        <v>7916</v>
      </c>
      <c r="AH690" t="s">
        <v>7918</v>
      </c>
      <c r="AK690" t="s">
        <v>7917</v>
      </c>
    </row>
    <row r="691" spans="1:37">
      <c r="A691">
        <v>8050</v>
      </c>
      <c r="B691" t="s">
        <v>176</v>
      </c>
      <c r="C691" t="s">
        <v>7</v>
      </c>
      <c r="D691" t="s">
        <v>7805</v>
      </c>
      <c r="E691" t="s">
        <v>166</v>
      </c>
      <c r="G691" t="s">
        <v>4435</v>
      </c>
      <c r="H691" t="s">
        <v>7806</v>
      </c>
      <c r="I691" t="s">
        <v>7807</v>
      </c>
      <c r="J691" t="s">
        <v>7808</v>
      </c>
      <c r="K691" t="s">
        <v>3238</v>
      </c>
      <c r="L691" t="s">
        <v>172</v>
      </c>
      <c r="M691" t="s">
        <v>5</v>
      </c>
      <c r="N691">
        <v>91745</v>
      </c>
      <c r="O691" t="s">
        <v>7809</v>
      </c>
      <c r="P691">
        <v>34.020449999999997</v>
      </c>
      <c r="Q691">
        <v>-117.97798</v>
      </c>
      <c r="R691" t="s">
        <v>6626</v>
      </c>
      <c r="U691" t="s">
        <v>7805</v>
      </c>
      <c r="V691" t="s">
        <v>7807</v>
      </c>
      <c r="W691" t="s">
        <v>3238</v>
      </c>
      <c r="X691" t="s">
        <v>172</v>
      </c>
      <c r="Y691" t="s">
        <v>5</v>
      </c>
      <c r="Z691" t="s">
        <v>6629</v>
      </c>
      <c r="AA691">
        <v>45497</v>
      </c>
      <c r="AB691" t="s">
        <v>7807</v>
      </c>
      <c r="AC691" t="s">
        <v>8466</v>
      </c>
      <c r="AD691">
        <v>29</v>
      </c>
      <c r="AH691">
        <v>0</v>
      </c>
      <c r="AI691" t="s">
        <v>7811</v>
      </c>
      <c r="AJ691" t="s">
        <v>7810</v>
      </c>
    </row>
    <row r="692" spans="1:37">
      <c r="A692">
        <v>8051</v>
      </c>
      <c r="B692" t="s">
        <v>176</v>
      </c>
      <c r="C692" t="s">
        <v>4222</v>
      </c>
      <c r="D692" t="s">
        <v>2934</v>
      </c>
      <c r="E692" t="s">
        <v>166</v>
      </c>
      <c r="G692" t="s">
        <v>4327</v>
      </c>
      <c r="H692" t="s">
        <v>4542</v>
      </c>
      <c r="I692" t="s">
        <v>4543</v>
      </c>
      <c r="J692" t="s">
        <v>2936</v>
      </c>
      <c r="K692" t="s">
        <v>2937</v>
      </c>
      <c r="L692" t="s">
        <v>870</v>
      </c>
      <c r="M692" t="s">
        <v>5</v>
      </c>
      <c r="N692">
        <v>30076</v>
      </c>
      <c r="O692" t="s">
        <v>2938</v>
      </c>
      <c r="P692">
        <v>34.0625855775804</v>
      </c>
      <c r="Q692">
        <v>-84.315704417356997</v>
      </c>
      <c r="R692">
        <v>33</v>
      </c>
      <c r="U692" t="s">
        <v>2939</v>
      </c>
      <c r="V692" t="s">
        <v>4544</v>
      </c>
      <c r="W692" t="s">
        <v>2940</v>
      </c>
      <c r="X692" t="s">
        <v>2940</v>
      </c>
      <c r="Y692" t="s">
        <v>960</v>
      </c>
      <c r="Z692" t="s">
        <v>174</v>
      </c>
      <c r="AA692">
        <v>44773</v>
      </c>
      <c r="AB692" t="s">
        <v>4545</v>
      </c>
      <c r="AC692" t="s">
        <v>4546</v>
      </c>
      <c r="AD692">
        <v>19</v>
      </c>
      <c r="AJ692" t="s">
        <v>4543</v>
      </c>
    </row>
    <row r="693" spans="1:37">
      <c r="A693">
        <v>8052</v>
      </c>
      <c r="B693" t="s">
        <v>176</v>
      </c>
      <c r="C693" t="s">
        <v>4222</v>
      </c>
      <c r="D693" t="s">
        <v>4547</v>
      </c>
      <c r="E693" t="s">
        <v>166</v>
      </c>
      <c r="G693" t="s">
        <v>4253</v>
      </c>
      <c r="H693" t="s">
        <v>4548</v>
      </c>
      <c r="I693" t="s">
        <v>4549</v>
      </c>
      <c r="J693" t="s">
        <v>4550</v>
      </c>
      <c r="K693" t="s">
        <v>4551</v>
      </c>
      <c r="L693" t="s">
        <v>739</v>
      </c>
      <c r="M693" t="s">
        <v>5</v>
      </c>
      <c r="N693">
        <v>80302</v>
      </c>
      <c r="O693" t="s">
        <v>4552</v>
      </c>
      <c r="P693">
        <v>40.017734812331199</v>
      </c>
      <c r="Q693">
        <v>-105.277602404533</v>
      </c>
      <c r="R693">
        <v>164</v>
      </c>
      <c r="U693" t="s">
        <v>4547</v>
      </c>
      <c r="V693" t="s">
        <v>4549</v>
      </c>
      <c r="W693" t="s">
        <v>4553</v>
      </c>
      <c r="X693" t="s">
        <v>739</v>
      </c>
      <c r="Y693" t="s">
        <v>5</v>
      </c>
      <c r="Z693" t="s">
        <v>174</v>
      </c>
      <c r="AA693">
        <v>44773</v>
      </c>
      <c r="AB693" t="s">
        <v>4554</v>
      </c>
      <c r="AC693" t="s">
        <v>4555</v>
      </c>
      <c r="AD693">
        <v>24</v>
      </c>
      <c r="AJ693" t="s">
        <v>4556</v>
      </c>
    </row>
    <row r="694" spans="1:37">
      <c r="A694">
        <v>8053</v>
      </c>
      <c r="B694" t="s">
        <v>176</v>
      </c>
      <c r="C694" t="s">
        <v>4222</v>
      </c>
      <c r="D694" t="s">
        <v>7732</v>
      </c>
      <c r="E694" t="s">
        <v>166</v>
      </c>
      <c r="G694" t="s">
        <v>4557</v>
      </c>
      <c r="H694" t="s">
        <v>4558</v>
      </c>
      <c r="I694" t="s">
        <v>7733</v>
      </c>
      <c r="J694" t="s">
        <v>4559</v>
      </c>
      <c r="K694" t="s">
        <v>4560</v>
      </c>
      <c r="L694" t="s">
        <v>172</v>
      </c>
      <c r="M694" t="s">
        <v>5</v>
      </c>
      <c r="N694">
        <v>90630</v>
      </c>
      <c r="O694" t="s">
        <v>4561</v>
      </c>
      <c r="P694">
        <v>33.8010482965866</v>
      </c>
      <c r="Q694">
        <v>-118.027727288786</v>
      </c>
      <c r="R694">
        <v>6</v>
      </c>
      <c r="U694" t="s">
        <v>4562</v>
      </c>
      <c r="V694" t="s">
        <v>7733</v>
      </c>
      <c r="W694" t="s">
        <v>1232</v>
      </c>
      <c r="Y694" t="s">
        <v>4563</v>
      </c>
      <c r="Z694" t="s">
        <v>7734</v>
      </c>
      <c r="AA694" t="s">
        <v>7735</v>
      </c>
      <c r="AB694" t="s">
        <v>4564</v>
      </c>
      <c r="AC694" t="s">
        <v>8467</v>
      </c>
      <c r="AD694">
        <v>23</v>
      </c>
      <c r="AH694">
        <v>0</v>
      </c>
      <c r="AJ694" t="s">
        <v>7736</v>
      </c>
      <c r="AK694" t="s">
        <v>4565</v>
      </c>
    </row>
    <row r="695" spans="1:37">
      <c r="A695">
        <v>8054</v>
      </c>
      <c r="B695" t="s">
        <v>176</v>
      </c>
      <c r="C695" t="s">
        <v>7</v>
      </c>
      <c r="D695" t="s">
        <v>5982</v>
      </c>
      <c r="E695" t="s">
        <v>166</v>
      </c>
      <c r="G695" t="s">
        <v>5983</v>
      </c>
      <c r="H695" t="s">
        <v>5984</v>
      </c>
      <c r="I695" t="s">
        <v>5985</v>
      </c>
      <c r="J695" t="s">
        <v>5986</v>
      </c>
      <c r="K695" t="s">
        <v>5987</v>
      </c>
      <c r="L695" t="s">
        <v>756</v>
      </c>
      <c r="M695" t="s">
        <v>5</v>
      </c>
      <c r="N695">
        <v>2143</v>
      </c>
      <c r="O695" t="s">
        <v>5988</v>
      </c>
      <c r="P695">
        <v>42.381884776188699</v>
      </c>
      <c r="Q695">
        <v>-71.102815286505404</v>
      </c>
      <c r="U695" t="s">
        <v>5989</v>
      </c>
      <c r="V695" t="s">
        <v>5985</v>
      </c>
      <c r="W695" t="s">
        <v>1016</v>
      </c>
      <c r="X695" t="s">
        <v>756</v>
      </c>
      <c r="Y695" t="s">
        <v>5</v>
      </c>
      <c r="Z695" t="s">
        <v>318</v>
      </c>
      <c r="AA695">
        <v>45440</v>
      </c>
      <c r="AB695" t="s">
        <v>319</v>
      </c>
      <c r="AC695" t="s">
        <v>8488</v>
      </c>
      <c r="AD695">
        <v>28</v>
      </c>
      <c r="AE695" t="s">
        <v>5464</v>
      </c>
      <c r="AF695" t="s">
        <v>5990</v>
      </c>
      <c r="AH695" t="s">
        <v>5991</v>
      </c>
      <c r="AJ695" t="s">
        <v>319</v>
      </c>
      <c r="AK695" t="s">
        <v>5992</v>
      </c>
    </row>
    <row r="696" spans="1:37">
      <c r="A696">
        <v>8055</v>
      </c>
      <c r="B696" t="s">
        <v>176</v>
      </c>
      <c r="C696" t="s">
        <v>4222</v>
      </c>
      <c r="D696" t="s">
        <v>4566</v>
      </c>
      <c r="E696" t="s">
        <v>166</v>
      </c>
      <c r="G696" t="s">
        <v>4518</v>
      </c>
      <c r="H696" t="s">
        <v>4567</v>
      </c>
      <c r="I696" t="s">
        <v>4568</v>
      </c>
      <c r="J696" t="s">
        <v>4569</v>
      </c>
      <c r="K696" t="s">
        <v>4570</v>
      </c>
      <c r="L696" t="s">
        <v>1485</v>
      </c>
      <c r="M696" t="s">
        <v>5</v>
      </c>
      <c r="N696">
        <v>33702</v>
      </c>
      <c r="O696" t="s">
        <v>4571</v>
      </c>
      <c r="P696">
        <v>27.859184243618301</v>
      </c>
      <c r="Q696">
        <v>-82.645987345224299</v>
      </c>
      <c r="R696">
        <v>400</v>
      </c>
      <c r="U696" t="s">
        <v>4572</v>
      </c>
      <c r="V696" t="s">
        <v>4568</v>
      </c>
      <c r="W696" t="s">
        <v>4570</v>
      </c>
      <c r="X696" t="s">
        <v>1485</v>
      </c>
      <c r="Y696" t="s">
        <v>5</v>
      </c>
      <c r="Z696" t="s">
        <v>174</v>
      </c>
      <c r="AA696">
        <v>44443</v>
      </c>
      <c r="AB696" t="s">
        <v>4573</v>
      </c>
      <c r="AC696" t="s">
        <v>4574</v>
      </c>
      <c r="AD696">
        <v>26</v>
      </c>
      <c r="AE696" t="s">
        <v>4575</v>
      </c>
      <c r="AJ696" t="s">
        <v>4576</v>
      </c>
    </row>
    <row r="697" spans="1:37">
      <c r="A697">
        <v>8056</v>
      </c>
      <c r="B697" t="s">
        <v>176</v>
      </c>
      <c r="C697" t="s">
        <v>4222</v>
      </c>
      <c r="D697" t="s">
        <v>4577</v>
      </c>
      <c r="E697" t="s">
        <v>166</v>
      </c>
      <c r="G697" t="s">
        <v>4510</v>
      </c>
      <c r="H697" t="s">
        <v>4510</v>
      </c>
      <c r="I697" t="s">
        <v>4578</v>
      </c>
      <c r="K697" t="s">
        <v>1615</v>
      </c>
      <c r="L697" t="s">
        <v>805</v>
      </c>
      <c r="M697" t="s">
        <v>5</v>
      </c>
      <c r="P697">
        <v>34.195189640575897</v>
      </c>
      <c r="Q697">
        <v>-79.766795077018102</v>
      </c>
      <c r="R697">
        <v>200</v>
      </c>
      <c r="U697" t="s">
        <v>4577</v>
      </c>
      <c r="V697" t="s">
        <v>4578</v>
      </c>
      <c r="W697" t="s">
        <v>4579</v>
      </c>
      <c r="X697" t="s">
        <v>4580</v>
      </c>
      <c r="Y697" t="s">
        <v>208</v>
      </c>
      <c r="Z697" t="s">
        <v>174</v>
      </c>
      <c r="AA697">
        <v>44773</v>
      </c>
      <c r="AB697" t="s">
        <v>4581</v>
      </c>
      <c r="AC697" t="s">
        <v>4582</v>
      </c>
      <c r="AD697">
        <v>22</v>
      </c>
      <c r="AE697" t="s">
        <v>4583</v>
      </c>
      <c r="AJ697" t="s">
        <v>4584</v>
      </c>
    </row>
    <row r="698" spans="1:37">
      <c r="A698">
        <v>8057</v>
      </c>
      <c r="B698" t="s">
        <v>176</v>
      </c>
      <c r="C698" t="s">
        <v>4222</v>
      </c>
      <c r="D698" t="s">
        <v>4585</v>
      </c>
      <c r="E698" t="s">
        <v>166</v>
      </c>
      <c r="G698" t="s">
        <v>4518</v>
      </c>
      <c r="H698" t="s">
        <v>4586</v>
      </c>
      <c r="I698" t="s">
        <v>4587</v>
      </c>
      <c r="J698" t="s">
        <v>4588</v>
      </c>
      <c r="K698" t="s">
        <v>4589</v>
      </c>
      <c r="L698" t="s">
        <v>788</v>
      </c>
      <c r="M698" t="s">
        <v>5</v>
      </c>
      <c r="N698">
        <v>70776</v>
      </c>
      <c r="O698" t="s">
        <v>4590</v>
      </c>
      <c r="P698">
        <v>30.235425884534699</v>
      </c>
      <c r="Q698">
        <v>-91.098824546776896</v>
      </c>
      <c r="R698">
        <v>227</v>
      </c>
      <c r="U698" t="s">
        <v>4585</v>
      </c>
      <c r="V698" t="s">
        <v>4587</v>
      </c>
      <c r="W698" t="s">
        <v>4591</v>
      </c>
      <c r="X698" t="s">
        <v>756</v>
      </c>
      <c r="Y698" t="s">
        <v>5</v>
      </c>
      <c r="Z698" t="s">
        <v>174</v>
      </c>
      <c r="AA698">
        <v>44773</v>
      </c>
      <c r="AB698" t="s">
        <v>4592</v>
      </c>
      <c r="AC698" t="s">
        <v>4593</v>
      </c>
      <c r="AD698">
        <v>23</v>
      </c>
      <c r="AJ698" t="s">
        <v>4587</v>
      </c>
    </row>
    <row r="699" spans="1:37">
      <c r="A699">
        <v>8058</v>
      </c>
      <c r="B699" t="s">
        <v>176</v>
      </c>
      <c r="C699" t="s">
        <v>4222</v>
      </c>
      <c r="D699" t="s">
        <v>4594</v>
      </c>
      <c r="E699" t="s">
        <v>166</v>
      </c>
      <c r="G699" t="s">
        <v>4327</v>
      </c>
      <c r="H699" t="s">
        <v>4595</v>
      </c>
      <c r="I699" t="s">
        <v>4596</v>
      </c>
      <c r="J699" t="s">
        <v>4597</v>
      </c>
      <c r="K699" t="s">
        <v>3077</v>
      </c>
      <c r="L699" t="s">
        <v>771</v>
      </c>
      <c r="M699" t="s">
        <v>5</v>
      </c>
      <c r="N699">
        <v>78665</v>
      </c>
      <c r="O699" t="s">
        <v>3078</v>
      </c>
      <c r="P699">
        <v>30.553244000954301</v>
      </c>
      <c r="Q699">
        <v>-97.683485175848006</v>
      </c>
      <c r="R699">
        <v>375</v>
      </c>
      <c r="U699" t="s">
        <v>4594</v>
      </c>
      <c r="V699" t="s">
        <v>4596</v>
      </c>
      <c r="W699" t="s">
        <v>4598</v>
      </c>
      <c r="X699" t="s">
        <v>4599</v>
      </c>
      <c r="Y699" t="s">
        <v>4600</v>
      </c>
      <c r="Z699" t="s">
        <v>174</v>
      </c>
      <c r="AA699">
        <v>44773</v>
      </c>
      <c r="AB699" t="s">
        <v>4601</v>
      </c>
      <c r="AC699" t="s">
        <v>4602</v>
      </c>
      <c r="AD699">
        <v>28</v>
      </c>
      <c r="AE699" t="s">
        <v>4603</v>
      </c>
      <c r="AJ699" t="s">
        <v>4596</v>
      </c>
    </row>
    <row r="700" spans="1:37">
      <c r="A700">
        <v>8059</v>
      </c>
      <c r="B700" t="s">
        <v>176</v>
      </c>
      <c r="C700" t="s">
        <v>4222</v>
      </c>
      <c r="D700" t="s">
        <v>4604</v>
      </c>
      <c r="E700" t="s">
        <v>166</v>
      </c>
      <c r="G700" t="s">
        <v>4253</v>
      </c>
      <c r="H700" t="s">
        <v>4605</v>
      </c>
      <c r="I700" t="s">
        <v>4606</v>
      </c>
      <c r="J700" t="s">
        <v>4607</v>
      </c>
      <c r="K700" t="s">
        <v>1016</v>
      </c>
      <c r="L700" t="s">
        <v>756</v>
      </c>
      <c r="M700" t="s">
        <v>5</v>
      </c>
      <c r="N700" t="s">
        <v>4608</v>
      </c>
      <c r="O700" t="s">
        <v>4609</v>
      </c>
      <c r="P700">
        <v>42.355629319654099</v>
      </c>
      <c r="Q700">
        <v>-71.057591044918496</v>
      </c>
      <c r="R700">
        <v>133</v>
      </c>
      <c r="U700" t="s">
        <v>4604</v>
      </c>
      <c r="V700" t="s">
        <v>4606</v>
      </c>
      <c r="W700" t="s">
        <v>1016</v>
      </c>
      <c r="X700" t="s">
        <v>756</v>
      </c>
      <c r="Y700" t="s">
        <v>5</v>
      </c>
      <c r="Z700" t="s">
        <v>174</v>
      </c>
      <c r="AA700">
        <v>44773</v>
      </c>
      <c r="AB700" t="s">
        <v>4610</v>
      </c>
      <c r="AC700" t="s">
        <v>4611</v>
      </c>
      <c r="AD700">
        <v>15</v>
      </c>
      <c r="AJ700" t="s">
        <v>4606</v>
      </c>
    </row>
    <row r="701" spans="1:37">
      <c r="A701">
        <v>8060</v>
      </c>
      <c r="B701" t="s">
        <v>176</v>
      </c>
      <c r="C701" t="s">
        <v>4222</v>
      </c>
      <c r="D701" t="s">
        <v>4604</v>
      </c>
      <c r="E701" t="s">
        <v>166</v>
      </c>
      <c r="G701" t="s">
        <v>4253</v>
      </c>
      <c r="H701" t="s">
        <v>4605</v>
      </c>
      <c r="I701" t="s">
        <v>4606</v>
      </c>
      <c r="J701" t="s">
        <v>4612</v>
      </c>
      <c r="K701" t="s">
        <v>4052</v>
      </c>
      <c r="L701" t="s">
        <v>829</v>
      </c>
      <c r="M701" t="s">
        <v>5</v>
      </c>
      <c r="N701">
        <v>10022</v>
      </c>
      <c r="O701" t="s">
        <v>4613</v>
      </c>
      <c r="P701">
        <v>40.761402701796598</v>
      </c>
      <c r="Q701">
        <v>-73.969463331489393</v>
      </c>
      <c r="R701">
        <v>133</v>
      </c>
      <c r="U701" t="s">
        <v>4604</v>
      </c>
      <c r="V701" t="s">
        <v>4606</v>
      </c>
      <c r="W701" t="s">
        <v>1016</v>
      </c>
      <c r="X701" t="s">
        <v>756</v>
      </c>
      <c r="Y701" t="s">
        <v>5</v>
      </c>
      <c r="Z701" t="s">
        <v>174</v>
      </c>
      <c r="AA701">
        <v>44773</v>
      </c>
      <c r="AB701" t="s">
        <v>4614</v>
      </c>
      <c r="AC701" t="s">
        <v>4611</v>
      </c>
      <c r="AD701">
        <v>15</v>
      </c>
      <c r="AJ701" t="s">
        <v>4606</v>
      </c>
    </row>
    <row r="702" spans="1:37">
      <c r="A702">
        <v>8061</v>
      </c>
      <c r="B702" t="s">
        <v>176</v>
      </c>
      <c r="C702" t="s">
        <v>4222</v>
      </c>
      <c r="D702" t="s">
        <v>4615</v>
      </c>
      <c r="E702" t="s">
        <v>178</v>
      </c>
      <c r="G702" t="s">
        <v>4348</v>
      </c>
      <c r="H702" t="s">
        <v>4616</v>
      </c>
      <c r="I702" t="s">
        <v>4617</v>
      </c>
      <c r="J702" t="s">
        <v>4618</v>
      </c>
      <c r="K702" t="s">
        <v>4619</v>
      </c>
      <c r="L702" t="s">
        <v>4620</v>
      </c>
      <c r="M702" t="s">
        <v>5</v>
      </c>
      <c r="N702" t="s">
        <v>4621</v>
      </c>
      <c r="O702" t="s">
        <v>4622</v>
      </c>
      <c r="P702">
        <v>41.551053844743898</v>
      </c>
      <c r="Q702">
        <v>-71.511482904362893</v>
      </c>
      <c r="R702">
        <v>12</v>
      </c>
      <c r="U702" t="s">
        <v>4623</v>
      </c>
      <c r="V702" t="s">
        <v>4617</v>
      </c>
      <c r="W702" t="s">
        <v>4624</v>
      </c>
      <c r="X702" t="s">
        <v>2758</v>
      </c>
      <c r="Y702" t="s">
        <v>940</v>
      </c>
      <c r="Z702" t="s">
        <v>174</v>
      </c>
      <c r="AA702">
        <v>44773</v>
      </c>
      <c r="AB702" t="s">
        <v>4625</v>
      </c>
      <c r="AC702" t="s">
        <v>4626</v>
      </c>
      <c r="AD702">
        <v>24</v>
      </c>
      <c r="AJ702" t="s">
        <v>4627</v>
      </c>
    </row>
    <row r="703" spans="1:37">
      <c r="A703">
        <v>8062</v>
      </c>
      <c r="B703" t="s">
        <v>176</v>
      </c>
      <c r="C703" t="s">
        <v>4222</v>
      </c>
      <c r="D703" t="s">
        <v>4628</v>
      </c>
      <c r="E703" t="s">
        <v>166</v>
      </c>
      <c r="G703" t="s">
        <v>4223</v>
      </c>
      <c r="H703" t="s">
        <v>4453</v>
      </c>
      <c r="I703" t="s">
        <v>4629</v>
      </c>
      <c r="J703" t="s">
        <v>4630</v>
      </c>
      <c r="K703" t="s">
        <v>4631</v>
      </c>
      <c r="L703" t="s">
        <v>1365</v>
      </c>
      <c r="M703" t="s">
        <v>5</v>
      </c>
      <c r="N703">
        <v>19438</v>
      </c>
      <c r="O703" t="s">
        <v>4632</v>
      </c>
      <c r="P703">
        <v>40.267570949513598</v>
      </c>
      <c r="Q703">
        <v>-75.3641592888427</v>
      </c>
      <c r="R703">
        <v>25</v>
      </c>
      <c r="U703" t="s">
        <v>4628</v>
      </c>
      <c r="V703" t="s">
        <v>4629</v>
      </c>
      <c r="W703" t="s">
        <v>4631</v>
      </c>
      <c r="X703" t="s">
        <v>1365</v>
      </c>
      <c r="Y703" t="s">
        <v>5</v>
      </c>
      <c r="Z703" t="s">
        <v>174</v>
      </c>
      <c r="AA703">
        <v>44773</v>
      </c>
      <c r="AB703" t="s">
        <v>4633</v>
      </c>
      <c r="AC703" t="s">
        <v>4634</v>
      </c>
      <c r="AD703">
        <v>24</v>
      </c>
      <c r="AE703" t="s">
        <v>4635</v>
      </c>
      <c r="AJ703" t="s">
        <v>4636</v>
      </c>
    </row>
    <row r="704" spans="1:37">
      <c r="A704">
        <v>8063</v>
      </c>
      <c r="B704" t="s">
        <v>176</v>
      </c>
      <c r="C704" t="s">
        <v>7</v>
      </c>
      <c r="D704" t="s">
        <v>7783</v>
      </c>
      <c r="E704" t="s">
        <v>178</v>
      </c>
      <c r="G704" t="s">
        <v>4253</v>
      </c>
      <c r="H704" t="s">
        <v>7784</v>
      </c>
      <c r="I704" t="s">
        <v>7785</v>
      </c>
      <c r="J704" t="s">
        <v>7786</v>
      </c>
      <c r="K704" t="s">
        <v>3049</v>
      </c>
      <c r="L704" t="s">
        <v>739</v>
      </c>
      <c r="M704" t="s">
        <v>5</v>
      </c>
      <c r="N704">
        <v>80401</v>
      </c>
      <c r="P704">
        <v>39.711539999999999</v>
      </c>
      <c r="Q704">
        <v>-105.25036</v>
      </c>
      <c r="R704">
        <v>1</v>
      </c>
      <c r="U704" t="s">
        <v>7783</v>
      </c>
      <c r="V704" t="s">
        <v>7785</v>
      </c>
      <c r="W704" t="s">
        <v>3049</v>
      </c>
      <c r="X704" t="s">
        <v>739</v>
      </c>
      <c r="Y704" t="s">
        <v>5</v>
      </c>
      <c r="Z704" t="s">
        <v>6629</v>
      </c>
      <c r="AA704">
        <v>45497</v>
      </c>
      <c r="AB704" t="s">
        <v>7785</v>
      </c>
      <c r="AC704" t="s">
        <v>8468</v>
      </c>
      <c r="AD704">
        <v>32</v>
      </c>
      <c r="AH704">
        <v>0</v>
      </c>
      <c r="AI704" t="s">
        <v>7788</v>
      </c>
      <c r="AJ704" t="s">
        <v>7787</v>
      </c>
    </row>
    <row r="705" spans="1:37">
      <c r="A705">
        <v>8064</v>
      </c>
      <c r="B705" t="s">
        <v>176</v>
      </c>
      <c r="C705" t="s">
        <v>4222</v>
      </c>
      <c r="D705" t="s">
        <v>4637</v>
      </c>
      <c r="E705" t="s">
        <v>166</v>
      </c>
      <c r="G705" t="s">
        <v>4223</v>
      </c>
      <c r="H705" t="s">
        <v>4638</v>
      </c>
      <c r="I705" t="s">
        <v>4639</v>
      </c>
      <c r="J705" t="s">
        <v>4640</v>
      </c>
      <c r="K705" t="s">
        <v>4641</v>
      </c>
      <c r="L705" t="s">
        <v>3634</v>
      </c>
      <c r="M705" t="s">
        <v>5</v>
      </c>
      <c r="N705" t="s">
        <v>4642</v>
      </c>
      <c r="O705" t="s">
        <v>4643</v>
      </c>
      <c r="P705">
        <v>45.474729842438599</v>
      </c>
      <c r="Q705">
        <v>-122.777659602374</v>
      </c>
      <c r="R705">
        <v>25</v>
      </c>
      <c r="U705" t="s">
        <v>4637</v>
      </c>
      <c r="V705" t="s">
        <v>4639</v>
      </c>
      <c r="W705" t="s">
        <v>4641</v>
      </c>
      <c r="X705" t="s">
        <v>3634</v>
      </c>
      <c r="Y705" t="s">
        <v>5</v>
      </c>
      <c r="Z705" t="s">
        <v>174</v>
      </c>
      <c r="AA705">
        <v>44773</v>
      </c>
      <c r="AB705" t="s">
        <v>4644</v>
      </c>
      <c r="AC705" t="s">
        <v>4645</v>
      </c>
      <c r="AD705">
        <v>20</v>
      </c>
      <c r="AJ705" t="s">
        <v>4639</v>
      </c>
    </row>
    <row r="706" spans="1:37">
      <c r="A706">
        <v>8065</v>
      </c>
      <c r="B706" t="s">
        <v>176</v>
      </c>
      <c r="C706" t="s">
        <v>4222</v>
      </c>
      <c r="D706" t="s">
        <v>4646</v>
      </c>
      <c r="E706" t="s">
        <v>166</v>
      </c>
      <c r="G706" t="s">
        <v>4518</v>
      </c>
      <c r="H706" t="s">
        <v>4647</v>
      </c>
      <c r="I706" t="s">
        <v>4648</v>
      </c>
      <c r="J706" t="s">
        <v>4649</v>
      </c>
      <c r="K706" t="s">
        <v>862</v>
      </c>
      <c r="L706" t="s">
        <v>863</v>
      </c>
      <c r="M706" t="s">
        <v>5</v>
      </c>
      <c r="N706">
        <v>60641</v>
      </c>
      <c r="O706" t="s">
        <v>4650</v>
      </c>
      <c r="P706">
        <v>41.939419347273102</v>
      </c>
      <c r="Q706">
        <v>-87.735807473736898</v>
      </c>
      <c r="R706">
        <v>675</v>
      </c>
      <c r="U706" t="s">
        <v>4646</v>
      </c>
      <c r="V706" t="s">
        <v>4648</v>
      </c>
      <c r="W706" t="s">
        <v>862</v>
      </c>
      <c r="X706" t="s">
        <v>863</v>
      </c>
      <c r="Y706" t="s">
        <v>5</v>
      </c>
      <c r="Z706" t="s">
        <v>174</v>
      </c>
      <c r="AA706">
        <v>44773</v>
      </c>
      <c r="AB706" t="s">
        <v>4651</v>
      </c>
      <c r="AC706" t="s">
        <v>4652</v>
      </c>
      <c r="AD706">
        <v>30</v>
      </c>
      <c r="AJ706" t="s">
        <v>4653</v>
      </c>
    </row>
    <row r="707" spans="1:37">
      <c r="A707">
        <v>8066</v>
      </c>
      <c r="B707" t="s">
        <v>176</v>
      </c>
      <c r="C707" t="s">
        <v>4222</v>
      </c>
      <c r="D707" t="s">
        <v>3929</v>
      </c>
      <c r="E707" t="s">
        <v>166</v>
      </c>
      <c r="G707" t="s">
        <v>4272</v>
      </c>
      <c r="H707" t="s">
        <v>4654</v>
      </c>
      <c r="I707" t="s">
        <v>4655</v>
      </c>
      <c r="J707" t="s">
        <v>3924</v>
      </c>
      <c r="K707" t="s">
        <v>189</v>
      </c>
      <c r="L707" t="s">
        <v>190</v>
      </c>
      <c r="M707" t="s">
        <v>5</v>
      </c>
      <c r="N707">
        <v>28216</v>
      </c>
      <c r="O707" t="s">
        <v>3932</v>
      </c>
      <c r="P707">
        <v>35.279942840435801</v>
      </c>
      <c r="Q707">
        <v>-80.877288259885304</v>
      </c>
      <c r="R707">
        <v>153</v>
      </c>
      <c r="U707" t="s">
        <v>3926</v>
      </c>
      <c r="V707" t="s">
        <v>3927</v>
      </c>
      <c r="W707" t="s">
        <v>189</v>
      </c>
      <c r="X707" t="s">
        <v>190</v>
      </c>
      <c r="Y707" t="s">
        <v>5</v>
      </c>
      <c r="Z707" t="s">
        <v>174</v>
      </c>
      <c r="AA707">
        <v>45289</v>
      </c>
      <c r="AB707" t="s">
        <v>319</v>
      </c>
      <c r="AC707" t="s">
        <v>4656</v>
      </c>
      <c r="AD707">
        <v>24</v>
      </c>
    </row>
    <row r="708" spans="1:37">
      <c r="A708">
        <v>8067</v>
      </c>
      <c r="B708" t="s">
        <v>176</v>
      </c>
      <c r="C708" t="s">
        <v>4222</v>
      </c>
      <c r="D708" t="s">
        <v>4657</v>
      </c>
      <c r="E708" t="s">
        <v>166</v>
      </c>
      <c r="G708" t="s">
        <v>4518</v>
      </c>
      <c r="H708" t="s">
        <v>4658</v>
      </c>
      <c r="I708" t="s">
        <v>4659</v>
      </c>
      <c r="J708" t="s">
        <v>4660</v>
      </c>
      <c r="K708" t="s">
        <v>4661</v>
      </c>
      <c r="L708" t="s">
        <v>1423</v>
      </c>
      <c r="M708" t="s">
        <v>5</v>
      </c>
      <c r="N708" t="s">
        <v>4662</v>
      </c>
      <c r="O708" t="s">
        <v>4663</v>
      </c>
      <c r="P708">
        <v>40.542945710871102</v>
      </c>
      <c r="Q708">
        <v>-74.551541142270693</v>
      </c>
      <c r="R708">
        <v>20</v>
      </c>
      <c r="U708" t="s">
        <v>4657</v>
      </c>
      <c r="V708" t="s">
        <v>4659</v>
      </c>
      <c r="W708" t="s">
        <v>4661</v>
      </c>
      <c r="X708" t="s">
        <v>1423</v>
      </c>
      <c r="Y708" t="s">
        <v>5</v>
      </c>
      <c r="Z708" t="s">
        <v>174</v>
      </c>
      <c r="AA708">
        <v>44773</v>
      </c>
      <c r="AB708" t="s">
        <v>4664</v>
      </c>
      <c r="AC708" t="s">
        <v>4665</v>
      </c>
      <c r="AD708">
        <v>29</v>
      </c>
      <c r="AE708" t="s">
        <v>4666</v>
      </c>
      <c r="AJ708" t="s">
        <v>4667</v>
      </c>
    </row>
    <row r="709" spans="1:37">
      <c r="A709">
        <v>8068</v>
      </c>
      <c r="B709" t="s">
        <v>176</v>
      </c>
      <c r="C709" t="s">
        <v>4222</v>
      </c>
      <c r="D709" t="s">
        <v>4657</v>
      </c>
      <c r="E709" t="s">
        <v>166</v>
      </c>
      <c r="G709" t="s">
        <v>4223</v>
      </c>
      <c r="H709" t="s">
        <v>4668</v>
      </c>
      <c r="I709" t="s">
        <v>4659</v>
      </c>
      <c r="J709" t="s">
        <v>4660</v>
      </c>
      <c r="K709" t="s">
        <v>4661</v>
      </c>
      <c r="L709" t="s">
        <v>1423</v>
      </c>
      <c r="M709" t="s">
        <v>5</v>
      </c>
      <c r="N709" t="s">
        <v>4662</v>
      </c>
      <c r="O709" t="s">
        <v>4663</v>
      </c>
      <c r="P709">
        <v>40.542933481302697</v>
      </c>
      <c r="Q709">
        <v>-74.551562600694197</v>
      </c>
      <c r="R709">
        <v>20</v>
      </c>
      <c r="U709" t="s">
        <v>4657</v>
      </c>
      <c r="V709" t="s">
        <v>4659</v>
      </c>
      <c r="W709" t="s">
        <v>4661</v>
      </c>
      <c r="X709" t="s">
        <v>1423</v>
      </c>
      <c r="Y709" t="s">
        <v>5</v>
      </c>
      <c r="Z709" t="s">
        <v>174</v>
      </c>
      <c r="AA709">
        <v>44773</v>
      </c>
      <c r="AB709" t="s">
        <v>4664</v>
      </c>
      <c r="AC709" t="s">
        <v>4665</v>
      </c>
      <c r="AD709">
        <v>29</v>
      </c>
      <c r="AJ709" t="s">
        <v>4667</v>
      </c>
    </row>
    <row r="710" spans="1:37">
      <c r="A710">
        <v>8069</v>
      </c>
      <c r="B710" t="s">
        <v>176</v>
      </c>
      <c r="C710" t="s">
        <v>4222</v>
      </c>
      <c r="D710" t="s">
        <v>3944</v>
      </c>
      <c r="E710" t="s">
        <v>178</v>
      </c>
      <c r="G710" t="s">
        <v>4272</v>
      </c>
      <c r="H710" t="s">
        <v>4669</v>
      </c>
      <c r="I710" t="s">
        <v>4670</v>
      </c>
      <c r="J710" t="s">
        <v>3948</v>
      </c>
      <c r="K710" t="s">
        <v>2704</v>
      </c>
      <c r="L710" t="s">
        <v>1365</v>
      </c>
      <c r="M710" t="s">
        <v>5</v>
      </c>
      <c r="N710" t="s">
        <v>4671</v>
      </c>
      <c r="O710" t="s">
        <v>3939</v>
      </c>
      <c r="P710">
        <v>40.0596416265453</v>
      </c>
      <c r="Q710">
        <v>-75.642886545093603</v>
      </c>
      <c r="R710">
        <v>72</v>
      </c>
      <c r="U710" t="s">
        <v>3940</v>
      </c>
      <c r="V710" t="s">
        <v>4672</v>
      </c>
      <c r="W710" t="s">
        <v>3941</v>
      </c>
      <c r="X710" t="s">
        <v>1704</v>
      </c>
      <c r="Y710" t="s">
        <v>940</v>
      </c>
      <c r="Z710" t="s">
        <v>174</v>
      </c>
      <c r="AA710">
        <v>45084</v>
      </c>
      <c r="AB710" t="s">
        <v>3942</v>
      </c>
      <c r="AC710" t="s">
        <v>3949</v>
      </c>
      <c r="AD710">
        <v>16</v>
      </c>
      <c r="AJ710" t="s">
        <v>4673</v>
      </c>
    </row>
    <row r="711" spans="1:37">
      <c r="A711">
        <v>8070</v>
      </c>
      <c r="B711" t="s">
        <v>176</v>
      </c>
      <c r="C711" t="s">
        <v>4222</v>
      </c>
      <c r="D711" t="s">
        <v>4674</v>
      </c>
      <c r="E711" t="s">
        <v>178</v>
      </c>
      <c r="G711" t="s">
        <v>4253</v>
      </c>
      <c r="H711" t="s">
        <v>4675</v>
      </c>
      <c r="I711" t="s">
        <v>4676</v>
      </c>
      <c r="J711" t="s">
        <v>4677</v>
      </c>
      <c r="K711" t="s">
        <v>4678</v>
      </c>
      <c r="L711" t="s">
        <v>756</v>
      </c>
      <c r="M711" t="s">
        <v>5</v>
      </c>
      <c r="N711" t="s">
        <v>4679</v>
      </c>
      <c r="P711">
        <v>42.487822581252203</v>
      </c>
      <c r="Q711">
        <v>-71.221144104899693</v>
      </c>
      <c r="R711">
        <v>42</v>
      </c>
      <c r="U711" t="s">
        <v>3940</v>
      </c>
      <c r="V711" t="s">
        <v>4672</v>
      </c>
      <c r="W711" t="s">
        <v>3941</v>
      </c>
      <c r="X711" t="s">
        <v>1704</v>
      </c>
      <c r="Y711" t="s">
        <v>940</v>
      </c>
      <c r="Z711" t="s">
        <v>174</v>
      </c>
      <c r="AA711">
        <v>45084</v>
      </c>
      <c r="AB711" t="s">
        <v>3942</v>
      </c>
      <c r="AC711" t="s">
        <v>4680</v>
      </c>
      <c r="AD711">
        <v>27</v>
      </c>
      <c r="AJ711" t="s">
        <v>4673</v>
      </c>
    </row>
    <row r="712" spans="1:37">
      <c r="A712">
        <v>8071</v>
      </c>
      <c r="B712" t="s">
        <v>176</v>
      </c>
      <c r="C712" t="s">
        <v>7</v>
      </c>
      <c r="D712" t="s">
        <v>7921</v>
      </c>
      <c r="E712" t="s">
        <v>166</v>
      </c>
      <c r="G712" t="s">
        <v>7922</v>
      </c>
      <c r="H712" t="s">
        <v>5860</v>
      </c>
      <c r="I712" t="s">
        <v>7923</v>
      </c>
      <c r="J712" t="s">
        <v>7924</v>
      </c>
      <c r="K712" t="s">
        <v>3213</v>
      </c>
      <c r="L712" t="s">
        <v>172</v>
      </c>
      <c r="M712" t="s">
        <v>5</v>
      </c>
      <c r="N712">
        <v>94704</v>
      </c>
      <c r="O712" t="s">
        <v>7925</v>
      </c>
      <c r="P712">
        <v>37.869597876584002</v>
      </c>
      <c r="Q712">
        <v>-122.266301</v>
      </c>
      <c r="R712" t="s">
        <v>6626</v>
      </c>
      <c r="U712" t="s">
        <v>7926</v>
      </c>
      <c r="V712" t="s">
        <v>7927</v>
      </c>
      <c r="W712" t="s">
        <v>3213</v>
      </c>
      <c r="X712" t="s">
        <v>172</v>
      </c>
      <c r="Y712" t="s">
        <v>4095</v>
      </c>
      <c r="Z712" t="s">
        <v>6629</v>
      </c>
      <c r="AA712">
        <v>45496</v>
      </c>
      <c r="AB712" t="s">
        <v>7928</v>
      </c>
      <c r="AC712" t="s">
        <v>7929</v>
      </c>
      <c r="AD712">
        <v>27</v>
      </c>
      <c r="AI712" t="s">
        <v>7931</v>
      </c>
      <c r="AJ712" t="s">
        <v>7930</v>
      </c>
    </row>
    <row r="713" spans="1:37">
      <c r="A713">
        <v>8072</v>
      </c>
      <c r="B713" t="s">
        <v>176</v>
      </c>
      <c r="C713" t="s">
        <v>7</v>
      </c>
      <c r="D713" t="s">
        <v>7795</v>
      </c>
      <c r="E713" t="s">
        <v>178</v>
      </c>
      <c r="G713" t="s">
        <v>7796</v>
      </c>
      <c r="H713" t="s">
        <v>7797</v>
      </c>
      <c r="I713" t="s">
        <v>7798</v>
      </c>
      <c r="J713" t="s">
        <v>7799</v>
      </c>
      <c r="K713" t="s">
        <v>220</v>
      </c>
      <c r="L713" t="s">
        <v>217</v>
      </c>
      <c r="M713" t="s">
        <v>6</v>
      </c>
      <c r="N713" t="s">
        <v>7800</v>
      </c>
      <c r="O713" t="s">
        <v>7801</v>
      </c>
      <c r="P713">
        <v>43.646790000000003</v>
      </c>
      <c r="Q713">
        <v>-79.378739999999993</v>
      </c>
      <c r="R713" t="s">
        <v>6678</v>
      </c>
      <c r="U713" t="s">
        <v>7795</v>
      </c>
      <c r="V713" t="s">
        <v>7798</v>
      </c>
      <c r="W713" t="s">
        <v>220</v>
      </c>
      <c r="X713" t="s">
        <v>217</v>
      </c>
      <c r="Y713" t="s">
        <v>6</v>
      </c>
      <c r="Z713" t="s">
        <v>6629</v>
      </c>
      <c r="AA713">
        <v>45497</v>
      </c>
      <c r="AB713" t="s">
        <v>7798</v>
      </c>
      <c r="AC713" t="s">
        <v>7802</v>
      </c>
      <c r="AD713">
        <v>21</v>
      </c>
      <c r="AH713">
        <v>0</v>
      </c>
      <c r="AI713" t="s">
        <v>7804</v>
      </c>
      <c r="AJ713" t="s">
        <v>7803</v>
      </c>
    </row>
    <row r="714" spans="1:37">
      <c r="A714">
        <v>8073</v>
      </c>
      <c r="B714" t="s">
        <v>176</v>
      </c>
      <c r="C714" t="s">
        <v>7</v>
      </c>
      <c r="D714" t="s">
        <v>7727</v>
      </c>
      <c r="E714" t="s">
        <v>178</v>
      </c>
      <c r="G714" t="s">
        <v>4386</v>
      </c>
      <c r="H714" t="s">
        <v>8163</v>
      </c>
      <c r="I714" t="s">
        <v>8168</v>
      </c>
      <c r="J714" t="s">
        <v>7729</v>
      </c>
      <c r="K714" t="s">
        <v>4052</v>
      </c>
      <c r="L714" t="s">
        <v>829</v>
      </c>
      <c r="M714" t="s">
        <v>5</v>
      </c>
      <c r="N714">
        <v>10019</v>
      </c>
      <c r="P714">
        <v>40.763114516716399</v>
      </c>
      <c r="Q714">
        <v>-73.982493259232697</v>
      </c>
      <c r="R714">
        <v>200</v>
      </c>
      <c r="U714" t="s">
        <v>7727</v>
      </c>
      <c r="V714" t="s">
        <v>8168</v>
      </c>
      <c r="W714" t="s">
        <v>4052</v>
      </c>
      <c r="X714" t="s">
        <v>829</v>
      </c>
      <c r="Y714" t="s">
        <v>5</v>
      </c>
      <c r="Z714" t="s">
        <v>8054</v>
      </c>
      <c r="AA714" t="s">
        <v>8149</v>
      </c>
      <c r="AB714" t="s">
        <v>8168</v>
      </c>
      <c r="AC714" t="s">
        <v>8469</v>
      </c>
      <c r="AD714">
        <v>20</v>
      </c>
      <c r="AE714" t="s">
        <v>7730</v>
      </c>
      <c r="AI714" t="s">
        <v>7731</v>
      </c>
    </row>
    <row r="715" spans="1:37">
      <c r="A715">
        <v>8074</v>
      </c>
      <c r="B715" t="s">
        <v>176</v>
      </c>
      <c r="C715" t="s">
        <v>4222</v>
      </c>
      <c r="D715" t="s">
        <v>4681</v>
      </c>
      <c r="E715" t="s">
        <v>178</v>
      </c>
      <c r="G715" t="s">
        <v>4223</v>
      </c>
      <c r="H715" t="s">
        <v>4682</v>
      </c>
      <c r="I715" t="s">
        <v>4683</v>
      </c>
      <c r="J715" t="s">
        <v>4684</v>
      </c>
      <c r="K715" t="s">
        <v>4685</v>
      </c>
      <c r="L715" t="s">
        <v>949</v>
      </c>
      <c r="M715" t="s">
        <v>5</v>
      </c>
      <c r="N715">
        <v>44128</v>
      </c>
      <c r="O715" t="s">
        <v>4686</v>
      </c>
      <c r="P715">
        <v>41.4369157144802</v>
      </c>
      <c r="Q715">
        <v>-81.491966916365996</v>
      </c>
      <c r="R715">
        <v>60</v>
      </c>
      <c r="U715" t="s">
        <v>4681</v>
      </c>
      <c r="V715" t="s">
        <v>4683</v>
      </c>
      <c r="W715" t="s">
        <v>4685</v>
      </c>
      <c r="X715" t="s">
        <v>949</v>
      </c>
      <c r="Y715" t="s">
        <v>5</v>
      </c>
      <c r="Z715" t="s">
        <v>174</v>
      </c>
      <c r="AA715">
        <v>44773</v>
      </c>
      <c r="AB715" t="s">
        <v>4687</v>
      </c>
      <c r="AC715" t="s">
        <v>4688</v>
      </c>
      <c r="AD715">
        <v>27</v>
      </c>
      <c r="AE715" t="s">
        <v>4689</v>
      </c>
      <c r="AJ715" t="s">
        <v>4690</v>
      </c>
    </row>
    <row r="716" spans="1:37">
      <c r="A716">
        <v>8075</v>
      </c>
      <c r="B716" t="s">
        <v>176</v>
      </c>
      <c r="C716" t="s">
        <v>4222</v>
      </c>
      <c r="D716" t="s">
        <v>3163</v>
      </c>
      <c r="E716" t="s">
        <v>178</v>
      </c>
      <c r="G716" t="s">
        <v>4327</v>
      </c>
      <c r="H716" t="s">
        <v>4691</v>
      </c>
      <c r="I716" t="s">
        <v>4692</v>
      </c>
      <c r="J716" t="s">
        <v>3165</v>
      </c>
      <c r="K716" t="s">
        <v>3166</v>
      </c>
      <c r="L716" t="s">
        <v>217</v>
      </c>
      <c r="M716" t="s">
        <v>6</v>
      </c>
      <c r="N716" t="s">
        <v>3167</v>
      </c>
      <c r="O716" t="s">
        <v>3168</v>
      </c>
      <c r="P716" t="s">
        <v>4693</v>
      </c>
      <c r="Q716">
        <v>-80.537764277628199</v>
      </c>
      <c r="R716">
        <v>60</v>
      </c>
      <c r="U716" t="s">
        <v>3169</v>
      </c>
      <c r="V716" t="s">
        <v>4692</v>
      </c>
      <c r="W716" t="s">
        <v>1096</v>
      </c>
      <c r="X716" t="s">
        <v>172</v>
      </c>
      <c r="Y716" t="s">
        <v>5</v>
      </c>
      <c r="Z716" t="s">
        <v>174</v>
      </c>
      <c r="AA716">
        <v>44773</v>
      </c>
      <c r="AB716" t="s">
        <v>4694</v>
      </c>
      <c r="AC716" t="s">
        <v>4695</v>
      </c>
      <c r="AD716">
        <v>21</v>
      </c>
      <c r="AE716" t="s">
        <v>4696</v>
      </c>
      <c r="AJ716" t="s">
        <v>4697</v>
      </c>
    </row>
    <row r="717" spans="1:37">
      <c r="A717">
        <v>8076</v>
      </c>
      <c r="B717" t="s">
        <v>176</v>
      </c>
      <c r="C717" t="s">
        <v>4222</v>
      </c>
      <c r="D717" t="s">
        <v>3163</v>
      </c>
      <c r="E717" t="s">
        <v>178</v>
      </c>
      <c r="G717" t="s">
        <v>4327</v>
      </c>
      <c r="H717" t="s">
        <v>4691</v>
      </c>
      <c r="I717" t="s">
        <v>4692</v>
      </c>
      <c r="J717" t="s">
        <v>4698</v>
      </c>
      <c r="K717" t="s">
        <v>1096</v>
      </c>
      <c r="L717" t="s">
        <v>172</v>
      </c>
      <c r="M717" t="s">
        <v>5</v>
      </c>
      <c r="N717">
        <v>94089</v>
      </c>
      <c r="O717" t="s">
        <v>4699</v>
      </c>
      <c r="P717" t="s">
        <v>4693</v>
      </c>
      <c r="Q717">
        <v>-121.991784381747</v>
      </c>
      <c r="R717">
        <v>60</v>
      </c>
      <c r="U717" t="s">
        <v>3169</v>
      </c>
      <c r="V717" t="s">
        <v>4692</v>
      </c>
      <c r="W717" t="s">
        <v>1096</v>
      </c>
      <c r="X717" t="s">
        <v>172</v>
      </c>
      <c r="Y717" t="s">
        <v>5</v>
      </c>
      <c r="Z717" t="s">
        <v>174</v>
      </c>
      <c r="AA717">
        <v>44773</v>
      </c>
      <c r="AB717" t="s">
        <v>4694</v>
      </c>
      <c r="AC717" t="s">
        <v>4695</v>
      </c>
      <c r="AD717">
        <v>21</v>
      </c>
      <c r="AE717" t="s">
        <v>4696</v>
      </c>
      <c r="AJ717" t="s">
        <v>4697</v>
      </c>
    </row>
    <row r="718" spans="1:37">
      <c r="A718">
        <v>8077</v>
      </c>
      <c r="B718" t="s">
        <v>176</v>
      </c>
      <c r="C718" t="s">
        <v>7</v>
      </c>
      <c r="D718" t="s">
        <v>7869</v>
      </c>
      <c r="E718" t="s">
        <v>178</v>
      </c>
      <c r="G718" t="s">
        <v>7870</v>
      </c>
      <c r="H718" t="s">
        <v>7871</v>
      </c>
      <c r="I718" t="s">
        <v>7872</v>
      </c>
      <c r="J718" t="s">
        <v>7873</v>
      </c>
      <c r="K718" t="s">
        <v>5047</v>
      </c>
      <c r="L718" t="s">
        <v>756</v>
      </c>
      <c r="M718" t="s">
        <v>5</v>
      </c>
      <c r="N718">
        <v>1887</v>
      </c>
      <c r="O718" t="s">
        <v>7874</v>
      </c>
      <c r="P718">
        <v>42.59572</v>
      </c>
      <c r="Q718">
        <v>-71.150970000000001</v>
      </c>
      <c r="R718" t="s">
        <v>7875</v>
      </c>
      <c r="U718" t="s">
        <v>7869</v>
      </c>
      <c r="V718" t="s">
        <v>7872</v>
      </c>
      <c r="W718" t="s">
        <v>5047</v>
      </c>
      <c r="X718" t="s">
        <v>756</v>
      </c>
      <c r="Y718" t="s">
        <v>5</v>
      </c>
      <c r="Z718" t="s">
        <v>8166</v>
      </c>
      <c r="AA718" t="s">
        <v>8167</v>
      </c>
      <c r="AB718" t="s">
        <v>8165</v>
      </c>
      <c r="AC718" t="s">
        <v>8470</v>
      </c>
      <c r="AD718">
        <v>27</v>
      </c>
      <c r="AE718" t="s">
        <v>8164</v>
      </c>
      <c r="AH718">
        <v>0</v>
      </c>
      <c r="AI718" t="s">
        <v>7877</v>
      </c>
      <c r="AJ718" t="s">
        <v>7876</v>
      </c>
    </row>
    <row r="719" spans="1:37">
      <c r="A719">
        <v>8078</v>
      </c>
      <c r="B719" t="s">
        <v>176</v>
      </c>
      <c r="C719" t="s">
        <v>7</v>
      </c>
      <c r="D719" t="s">
        <v>7861</v>
      </c>
      <c r="E719" t="s">
        <v>178</v>
      </c>
      <c r="G719" t="s">
        <v>7862</v>
      </c>
      <c r="H719" t="s">
        <v>7863</v>
      </c>
      <c r="I719" t="s">
        <v>7864</v>
      </c>
      <c r="J719" t="s">
        <v>7865</v>
      </c>
      <c r="K719" t="s">
        <v>846</v>
      </c>
      <c r="L719" t="s">
        <v>172</v>
      </c>
      <c r="M719" t="s">
        <v>5</v>
      </c>
      <c r="N719">
        <v>94538</v>
      </c>
      <c r="O719" t="s">
        <v>7866</v>
      </c>
      <c r="P719">
        <v>37.475749999999998</v>
      </c>
      <c r="Q719">
        <v>-121.94483</v>
      </c>
      <c r="R719">
        <v>83</v>
      </c>
      <c r="U719" t="s">
        <v>7861</v>
      </c>
      <c r="V719" t="s">
        <v>7864</v>
      </c>
      <c r="W719" t="s">
        <v>846</v>
      </c>
      <c r="X719" t="s">
        <v>172</v>
      </c>
      <c r="Y719" t="s">
        <v>5</v>
      </c>
      <c r="Z719" t="s">
        <v>6629</v>
      </c>
      <c r="AA719">
        <v>45505</v>
      </c>
      <c r="AB719" t="s">
        <v>7864</v>
      </c>
      <c r="AC719" t="s">
        <v>8471</v>
      </c>
      <c r="AD719">
        <v>28</v>
      </c>
      <c r="AE719" t="s">
        <v>8478</v>
      </c>
      <c r="AH719">
        <v>0</v>
      </c>
      <c r="AI719" t="s">
        <v>7868</v>
      </c>
      <c r="AJ719" t="s">
        <v>7867</v>
      </c>
    </row>
    <row r="720" spans="1:37">
      <c r="A720">
        <v>8079</v>
      </c>
      <c r="B720" t="s">
        <v>176</v>
      </c>
      <c r="C720" t="s">
        <v>7</v>
      </c>
      <c r="D720" t="s">
        <v>7843</v>
      </c>
      <c r="E720" t="s">
        <v>178</v>
      </c>
      <c r="G720" t="s">
        <v>7828</v>
      </c>
      <c r="H720" t="s">
        <v>7835</v>
      </c>
      <c r="I720" t="s">
        <v>7844</v>
      </c>
      <c r="J720" t="s">
        <v>7845</v>
      </c>
      <c r="K720" t="s">
        <v>3231</v>
      </c>
      <c r="L720" t="s">
        <v>318</v>
      </c>
      <c r="M720" t="s">
        <v>5</v>
      </c>
      <c r="N720">
        <v>29601</v>
      </c>
      <c r="O720" t="s">
        <v>7846</v>
      </c>
      <c r="P720">
        <v>34.851204844983599</v>
      </c>
      <c r="Q720">
        <v>-82.399253478534703</v>
      </c>
      <c r="R720">
        <v>60</v>
      </c>
      <c r="U720" t="s">
        <v>6042</v>
      </c>
      <c r="V720" t="s">
        <v>6049</v>
      </c>
      <c r="W720" t="s">
        <v>2757</v>
      </c>
      <c r="Y720" t="s">
        <v>940</v>
      </c>
      <c r="Z720" t="s">
        <v>318</v>
      </c>
      <c r="AA720">
        <v>45504</v>
      </c>
      <c r="AC720" t="s">
        <v>8472</v>
      </c>
      <c r="AD720">
        <v>29</v>
      </c>
      <c r="AF720" t="s">
        <v>7847</v>
      </c>
      <c r="AH720" t="s">
        <v>7846</v>
      </c>
      <c r="AJ720" t="s">
        <v>319</v>
      </c>
      <c r="AK720" t="s">
        <v>7848</v>
      </c>
    </row>
    <row r="721" spans="1:37">
      <c r="A721">
        <v>8080</v>
      </c>
      <c r="B721" t="s">
        <v>176</v>
      </c>
      <c r="C721" t="s">
        <v>4222</v>
      </c>
      <c r="D721" t="s">
        <v>3997</v>
      </c>
      <c r="E721" t="s">
        <v>178</v>
      </c>
      <c r="G721" t="s">
        <v>4700</v>
      </c>
      <c r="H721" t="s">
        <v>4701</v>
      </c>
      <c r="I721" t="s">
        <v>4000</v>
      </c>
      <c r="J721" t="s">
        <v>4001</v>
      </c>
      <c r="K721" t="s">
        <v>4002</v>
      </c>
      <c r="L721" t="s">
        <v>1485</v>
      </c>
      <c r="M721" t="s">
        <v>5</v>
      </c>
      <c r="N721">
        <v>33431</v>
      </c>
      <c r="O721" t="s">
        <v>4003</v>
      </c>
      <c r="P721">
        <v>26.369944576213701</v>
      </c>
      <c r="Q721">
        <v>-80.128639904416701</v>
      </c>
      <c r="R721">
        <v>10</v>
      </c>
      <c r="U721" t="s">
        <v>4005</v>
      </c>
      <c r="V721" t="s">
        <v>4006</v>
      </c>
      <c r="W721" t="s">
        <v>4007</v>
      </c>
      <c r="Y721" t="s">
        <v>1522</v>
      </c>
      <c r="Z721" t="s">
        <v>174</v>
      </c>
      <c r="AA721">
        <v>45340</v>
      </c>
      <c r="AB721" t="s">
        <v>319</v>
      </c>
      <c r="AC721" t="s">
        <v>4702</v>
      </c>
      <c r="AD721">
        <v>11</v>
      </c>
      <c r="AF721" t="s">
        <v>4009</v>
      </c>
      <c r="AH721">
        <v>2</v>
      </c>
      <c r="AK721" t="s">
        <v>4010</v>
      </c>
    </row>
    <row r="722" spans="1:37">
      <c r="A722">
        <v>8081</v>
      </c>
      <c r="B722" t="s">
        <v>176</v>
      </c>
      <c r="C722" t="s">
        <v>7</v>
      </c>
      <c r="D722" t="s">
        <v>6055</v>
      </c>
      <c r="E722" t="s">
        <v>166</v>
      </c>
      <c r="G722" t="s">
        <v>7856</v>
      </c>
      <c r="H722" t="s">
        <v>7857</v>
      </c>
      <c r="I722" t="s">
        <v>6052</v>
      </c>
      <c r="J722" t="s">
        <v>6053</v>
      </c>
      <c r="K722" t="s">
        <v>2057</v>
      </c>
      <c r="L722" t="s">
        <v>172</v>
      </c>
      <c r="M722" t="s">
        <v>5</v>
      </c>
      <c r="N722">
        <v>95814</v>
      </c>
      <c r="O722" t="s">
        <v>7858</v>
      </c>
      <c r="P722">
        <v>38.578360000000004</v>
      </c>
      <c r="Q722">
        <v>-121.50265</v>
      </c>
      <c r="R722" t="s">
        <v>7859</v>
      </c>
      <c r="U722" t="s">
        <v>6055</v>
      </c>
      <c r="V722" t="s">
        <v>6052</v>
      </c>
      <c r="W722" t="s">
        <v>3682</v>
      </c>
      <c r="Y722" t="s">
        <v>940</v>
      </c>
      <c r="Z722" t="s">
        <v>6629</v>
      </c>
      <c r="AA722">
        <v>45505</v>
      </c>
      <c r="AB722" t="s">
        <v>6052</v>
      </c>
      <c r="AC722" t="s">
        <v>7860</v>
      </c>
      <c r="AD722">
        <v>24</v>
      </c>
      <c r="AH722">
        <v>0</v>
      </c>
      <c r="AJ722" t="s">
        <v>6052</v>
      </c>
    </row>
    <row r="723" spans="1:37">
      <c r="A723">
        <v>8082</v>
      </c>
      <c r="B723" t="s">
        <v>201</v>
      </c>
      <c r="C723" t="s">
        <v>4222</v>
      </c>
      <c r="D723" t="s">
        <v>4703</v>
      </c>
      <c r="E723" t="s">
        <v>166</v>
      </c>
      <c r="G723" t="s">
        <v>4253</v>
      </c>
      <c r="H723" t="s">
        <v>4704</v>
      </c>
      <c r="I723" t="s">
        <v>4705</v>
      </c>
      <c r="J723" t="s">
        <v>4706</v>
      </c>
      <c r="K723" t="s">
        <v>4707</v>
      </c>
      <c r="L723" t="s">
        <v>190</v>
      </c>
      <c r="M723" t="s">
        <v>5</v>
      </c>
      <c r="N723" t="s">
        <v>4708</v>
      </c>
      <c r="O723" t="s">
        <v>4709</v>
      </c>
      <c r="P723">
        <v>35.122722056745303</v>
      </c>
      <c r="Q723">
        <v>-80.750833548252899</v>
      </c>
      <c r="U723" t="s">
        <v>4703</v>
      </c>
      <c r="V723" t="s">
        <v>4705</v>
      </c>
      <c r="W723" t="s">
        <v>4707</v>
      </c>
      <c r="X723" t="s">
        <v>190</v>
      </c>
      <c r="Y723" t="s">
        <v>5</v>
      </c>
      <c r="Z723" t="s">
        <v>776</v>
      </c>
      <c r="AA723">
        <v>45336</v>
      </c>
      <c r="AB723" t="s">
        <v>319</v>
      </c>
      <c r="AC723" t="s">
        <v>4710</v>
      </c>
      <c r="AD723">
        <v>28</v>
      </c>
      <c r="AF723" t="s">
        <v>4711</v>
      </c>
      <c r="AH723" t="s">
        <v>4709</v>
      </c>
      <c r="AK723" t="s">
        <v>4712</v>
      </c>
    </row>
    <row r="724" spans="1:37">
      <c r="A724">
        <v>8083</v>
      </c>
      <c r="B724" t="s">
        <v>176</v>
      </c>
      <c r="C724" t="s">
        <v>4222</v>
      </c>
      <c r="D724" t="s">
        <v>4713</v>
      </c>
      <c r="E724" t="s">
        <v>166</v>
      </c>
      <c r="G724" t="s">
        <v>4518</v>
      </c>
      <c r="H724" t="s">
        <v>4714</v>
      </c>
      <c r="I724" t="s">
        <v>4715</v>
      </c>
      <c r="J724" t="s">
        <v>4716</v>
      </c>
      <c r="K724" t="s">
        <v>2486</v>
      </c>
      <c r="L724" t="s">
        <v>949</v>
      </c>
      <c r="M724" t="s">
        <v>5</v>
      </c>
      <c r="N724">
        <v>43229</v>
      </c>
      <c r="O724" t="s">
        <v>4717</v>
      </c>
      <c r="P724">
        <v>40.101088578290302</v>
      </c>
      <c r="Q724">
        <v>-82.991832772879505</v>
      </c>
      <c r="R724">
        <v>5</v>
      </c>
      <c r="U724" t="s">
        <v>4713</v>
      </c>
      <c r="V724" t="s">
        <v>4715</v>
      </c>
      <c r="W724" t="s">
        <v>2486</v>
      </c>
      <c r="X724" t="s">
        <v>949</v>
      </c>
      <c r="Y724" t="s">
        <v>5</v>
      </c>
      <c r="Z724" t="s">
        <v>174</v>
      </c>
      <c r="AA724">
        <v>44773</v>
      </c>
      <c r="AB724" t="s">
        <v>4718</v>
      </c>
      <c r="AC724" t="s">
        <v>4719</v>
      </c>
      <c r="AD724">
        <v>26</v>
      </c>
      <c r="AJ724" t="s">
        <v>4720</v>
      </c>
    </row>
    <row r="725" spans="1:37">
      <c r="A725">
        <v>8084</v>
      </c>
      <c r="B725" t="s">
        <v>176</v>
      </c>
      <c r="C725" t="s">
        <v>7</v>
      </c>
      <c r="D725" t="s">
        <v>7849</v>
      </c>
      <c r="E725" t="s">
        <v>178</v>
      </c>
      <c r="G725" t="s">
        <v>7850</v>
      </c>
      <c r="H725" t="s">
        <v>7851</v>
      </c>
      <c r="I725" t="s">
        <v>7852</v>
      </c>
      <c r="J725" t="s">
        <v>7853</v>
      </c>
      <c r="K725" t="s">
        <v>4456</v>
      </c>
      <c r="L725" t="s">
        <v>825</v>
      </c>
      <c r="M725" t="s">
        <v>5</v>
      </c>
      <c r="N725">
        <v>46140</v>
      </c>
      <c r="O725" t="s">
        <v>7854</v>
      </c>
      <c r="P725">
        <v>39.812919999999998</v>
      </c>
      <c r="Q725">
        <v>-85.777559999999994</v>
      </c>
      <c r="R725" t="s">
        <v>6626</v>
      </c>
      <c r="U725" t="s">
        <v>7849</v>
      </c>
      <c r="V725" t="s">
        <v>7852</v>
      </c>
      <c r="W725" t="s">
        <v>4458</v>
      </c>
      <c r="X725" t="s">
        <v>825</v>
      </c>
      <c r="Y725" t="s">
        <v>5</v>
      </c>
      <c r="Z725" t="s">
        <v>8166</v>
      </c>
      <c r="AA725" t="s">
        <v>8170</v>
      </c>
      <c r="AB725" t="s">
        <v>7852</v>
      </c>
      <c r="AC725" t="s">
        <v>8473</v>
      </c>
      <c r="AD725">
        <v>35</v>
      </c>
      <c r="AH725">
        <v>0</v>
      </c>
      <c r="AI725" t="s">
        <v>7855</v>
      </c>
      <c r="AJ725" t="s">
        <v>7852</v>
      </c>
    </row>
    <row r="726" spans="1:37">
      <c r="A726">
        <v>8085</v>
      </c>
      <c r="B726" t="s">
        <v>176</v>
      </c>
      <c r="C726" t="s">
        <v>4222</v>
      </c>
      <c r="D726" t="s">
        <v>4721</v>
      </c>
      <c r="E726" t="s">
        <v>178</v>
      </c>
      <c r="G726" t="s">
        <v>20</v>
      </c>
      <c r="H726" t="s">
        <v>4722</v>
      </c>
      <c r="I726" t="s">
        <v>4723</v>
      </c>
      <c r="J726" t="s">
        <v>4724</v>
      </c>
      <c r="K726" t="s">
        <v>4725</v>
      </c>
      <c r="L726" t="s">
        <v>444</v>
      </c>
      <c r="M726" t="s">
        <v>5</v>
      </c>
      <c r="N726">
        <v>48075</v>
      </c>
      <c r="O726" t="s">
        <v>4726</v>
      </c>
      <c r="P726">
        <v>42.477535650522398</v>
      </c>
      <c r="Q726">
        <v>-83.244813242329698</v>
      </c>
      <c r="U726" t="s">
        <v>4727</v>
      </c>
      <c r="V726" t="s">
        <v>4723</v>
      </c>
      <c r="W726" t="s">
        <v>4728</v>
      </c>
      <c r="X726" t="s">
        <v>444</v>
      </c>
      <c r="Y726" t="s">
        <v>5</v>
      </c>
      <c r="Z726" t="s">
        <v>8054</v>
      </c>
      <c r="AA726" t="s">
        <v>8067</v>
      </c>
      <c r="AB726" t="s">
        <v>319</v>
      </c>
      <c r="AC726" t="s">
        <v>8474</v>
      </c>
      <c r="AD726">
        <v>30</v>
      </c>
      <c r="AF726" t="s">
        <v>4729</v>
      </c>
      <c r="AH726" t="s">
        <v>4726</v>
      </c>
      <c r="AK726" t="s">
        <v>4730</v>
      </c>
    </row>
    <row r="727" spans="1:37">
      <c r="A727">
        <v>8086</v>
      </c>
      <c r="B727" t="s">
        <v>176</v>
      </c>
      <c r="C727" t="s">
        <v>4222</v>
      </c>
      <c r="D727" t="s">
        <v>4731</v>
      </c>
      <c r="E727" t="s">
        <v>178</v>
      </c>
      <c r="G727" t="s">
        <v>4223</v>
      </c>
      <c r="H727" t="s">
        <v>4732</v>
      </c>
      <c r="I727" t="s">
        <v>4733</v>
      </c>
      <c r="J727" t="s">
        <v>4734</v>
      </c>
      <c r="K727" t="s">
        <v>4641</v>
      </c>
      <c r="L727" t="s">
        <v>3634</v>
      </c>
      <c r="M727" t="s">
        <v>5</v>
      </c>
      <c r="N727">
        <v>97008</v>
      </c>
      <c r="O727" t="s">
        <v>4735</v>
      </c>
      <c r="P727">
        <v>45.460708556211799</v>
      </c>
      <c r="Q727">
        <v>-122.788447915953</v>
      </c>
      <c r="R727">
        <v>11</v>
      </c>
      <c r="U727" t="s">
        <v>4736</v>
      </c>
      <c r="V727" t="s">
        <v>4733</v>
      </c>
      <c r="W727" t="s">
        <v>4641</v>
      </c>
      <c r="X727" t="s">
        <v>3634</v>
      </c>
      <c r="Y727" t="s">
        <v>5</v>
      </c>
      <c r="Z727" t="s">
        <v>174</v>
      </c>
      <c r="AA727">
        <v>44773</v>
      </c>
      <c r="AB727" t="s">
        <v>4737</v>
      </c>
      <c r="AC727" t="s">
        <v>4738</v>
      </c>
      <c r="AD727">
        <v>26</v>
      </c>
      <c r="AJ727" t="s">
        <v>4733</v>
      </c>
    </row>
    <row r="728" spans="1:37">
      <c r="A728">
        <v>8087</v>
      </c>
      <c r="B728" t="s">
        <v>176</v>
      </c>
      <c r="C728" t="s">
        <v>4222</v>
      </c>
      <c r="D728" t="s">
        <v>4731</v>
      </c>
      <c r="E728" t="s">
        <v>178</v>
      </c>
      <c r="G728" t="s">
        <v>4253</v>
      </c>
      <c r="H728" t="s">
        <v>4739</v>
      </c>
      <c r="I728" t="s">
        <v>4733</v>
      </c>
      <c r="J728" t="s">
        <v>4734</v>
      </c>
      <c r="K728" t="s">
        <v>4641</v>
      </c>
      <c r="L728" t="s">
        <v>3634</v>
      </c>
      <c r="M728" t="s">
        <v>5</v>
      </c>
      <c r="N728">
        <v>97008</v>
      </c>
      <c r="O728" t="s">
        <v>4735</v>
      </c>
      <c r="P728">
        <v>45.460753707316002</v>
      </c>
      <c r="Q728">
        <v>-122.788480102375</v>
      </c>
      <c r="R728">
        <v>11</v>
      </c>
      <c r="U728" t="s">
        <v>4736</v>
      </c>
      <c r="V728" t="s">
        <v>4733</v>
      </c>
      <c r="W728" t="s">
        <v>4641</v>
      </c>
      <c r="X728" t="s">
        <v>3634</v>
      </c>
      <c r="Y728" t="s">
        <v>5</v>
      </c>
      <c r="Z728" t="s">
        <v>174</v>
      </c>
      <c r="AA728">
        <v>44773</v>
      </c>
      <c r="AB728" t="s">
        <v>4737</v>
      </c>
      <c r="AC728" t="s">
        <v>4738</v>
      </c>
      <c r="AD728">
        <v>26</v>
      </c>
      <c r="AJ728" t="s">
        <v>4733</v>
      </c>
    </row>
    <row r="729" spans="1:37">
      <c r="A729">
        <v>8088</v>
      </c>
      <c r="B729" t="s">
        <v>176</v>
      </c>
      <c r="C729" t="s">
        <v>4222</v>
      </c>
      <c r="D729" t="s">
        <v>4740</v>
      </c>
      <c r="E729" t="s">
        <v>166</v>
      </c>
      <c r="G729" t="s">
        <v>4435</v>
      </c>
      <c r="H729" t="s">
        <v>4435</v>
      </c>
      <c r="I729" t="s">
        <v>4741</v>
      </c>
      <c r="J729" t="s">
        <v>4742</v>
      </c>
      <c r="K729" t="s">
        <v>4743</v>
      </c>
      <c r="L729" t="s">
        <v>1485</v>
      </c>
      <c r="M729" t="s">
        <v>5</v>
      </c>
      <c r="N729" t="s">
        <v>4744</v>
      </c>
      <c r="P729">
        <v>25.761381984022901</v>
      </c>
      <c r="Q729">
        <v>-80.191037987597497</v>
      </c>
      <c r="R729">
        <v>18</v>
      </c>
      <c r="U729" t="s">
        <v>4740</v>
      </c>
      <c r="V729" t="s">
        <v>4741</v>
      </c>
      <c r="W729" t="s">
        <v>4743</v>
      </c>
      <c r="X729" t="s">
        <v>1485</v>
      </c>
      <c r="Y729" t="s">
        <v>5</v>
      </c>
      <c r="Z729" t="s">
        <v>174</v>
      </c>
      <c r="AA729">
        <v>44773</v>
      </c>
      <c r="AB729" t="s">
        <v>4745</v>
      </c>
      <c r="AC729" t="s">
        <v>4746</v>
      </c>
      <c r="AD729">
        <v>30</v>
      </c>
      <c r="AJ729" t="s">
        <v>4741</v>
      </c>
    </row>
    <row r="730" spans="1:37">
      <c r="A730">
        <v>8089</v>
      </c>
      <c r="B730" t="s">
        <v>176</v>
      </c>
      <c r="C730" t="s">
        <v>4222</v>
      </c>
      <c r="D730" t="s">
        <v>4747</v>
      </c>
      <c r="E730" t="s">
        <v>166</v>
      </c>
      <c r="G730" t="s">
        <v>4748</v>
      </c>
      <c r="H730" t="s">
        <v>8320</v>
      </c>
      <c r="I730" t="s">
        <v>4749</v>
      </c>
      <c r="J730" t="s">
        <v>4750</v>
      </c>
      <c r="K730" t="s">
        <v>4751</v>
      </c>
      <c r="L730" t="s">
        <v>4752</v>
      </c>
      <c r="M730" t="s">
        <v>5</v>
      </c>
      <c r="N730">
        <v>82930</v>
      </c>
      <c r="O730" t="s">
        <v>4753</v>
      </c>
      <c r="P730">
        <v>41.283234489686599</v>
      </c>
      <c r="Q730">
        <v>-110.97371385767001</v>
      </c>
      <c r="R730">
        <v>500</v>
      </c>
      <c r="U730" t="s">
        <v>4754</v>
      </c>
      <c r="V730" t="s">
        <v>4755</v>
      </c>
      <c r="W730" t="s">
        <v>4756</v>
      </c>
      <c r="X730" t="s">
        <v>4752</v>
      </c>
      <c r="Y730" t="s">
        <v>5</v>
      </c>
      <c r="Z730" t="s">
        <v>318</v>
      </c>
      <c r="AA730">
        <v>45440</v>
      </c>
      <c r="AB730" t="s">
        <v>319</v>
      </c>
      <c r="AC730" t="s">
        <v>4757</v>
      </c>
      <c r="AD730">
        <v>15</v>
      </c>
      <c r="AF730" t="s">
        <v>4758</v>
      </c>
      <c r="AH730" t="s">
        <v>4759</v>
      </c>
      <c r="AJ730" t="s">
        <v>319</v>
      </c>
      <c r="AK730" t="s">
        <v>4760</v>
      </c>
    </row>
    <row r="731" spans="1:37">
      <c r="A731">
        <v>8090</v>
      </c>
      <c r="B731" t="s">
        <v>176</v>
      </c>
      <c r="C731" t="s">
        <v>4222</v>
      </c>
      <c r="D731" t="s">
        <v>4761</v>
      </c>
      <c r="E731" t="s">
        <v>178</v>
      </c>
      <c r="G731" t="s">
        <v>4435</v>
      </c>
      <c r="H731" t="s">
        <v>4762</v>
      </c>
      <c r="I731" t="s">
        <v>4763</v>
      </c>
      <c r="J731" t="s">
        <v>4764</v>
      </c>
      <c r="K731" t="s">
        <v>4765</v>
      </c>
      <c r="L731" t="s">
        <v>863</v>
      </c>
      <c r="M731" t="s">
        <v>5</v>
      </c>
      <c r="N731">
        <v>60173</v>
      </c>
      <c r="O731" t="s">
        <v>4766</v>
      </c>
      <c r="P731">
        <v>42.0520610776124</v>
      </c>
      <c r="Q731">
        <v>-88.032157858315699</v>
      </c>
      <c r="R731">
        <v>10</v>
      </c>
      <c r="U731" t="s">
        <v>4761</v>
      </c>
      <c r="V731" t="s">
        <v>4763</v>
      </c>
      <c r="W731" t="s">
        <v>4765</v>
      </c>
      <c r="X731" t="s">
        <v>863</v>
      </c>
      <c r="Y731" t="s">
        <v>5</v>
      </c>
      <c r="Z731" t="s">
        <v>174</v>
      </c>
      <c r="AA731">
        <v>44773</v>
      </c>
      <c r="AB731" t="s">
        <v>4767</v>
      </c>
      <c r="AC731" t="s">
        <v>4768</v>
      </c>
      <c r="AD731">
        <v>28</v>
      </c>
      <c r="AJ731" t="s">
        <v>4769</v>
      </c>
    </row>
    <row r="732" spans="1:37">
      <c r="A732">
        <v>8091</v>
      </c>
      <c r="B732" t="s">
        <v>176</v>
      </c>
      <c r="C732" t="s">
        <v>7</v>
      </c>
      <c r="D732" t="s">
        <v>6082</v>
      </c>
      <c r="E732" t="s">
        <v>166</v>
      </c>
      <c r="G732" t="s">
        <v>5859</v>
      </c>
      <c r="H732" t="s">
        <v>5860</v>
      </c>
      <c r="I732" t="s">
        <v>6083</v>
      </c>
      <c r="J732" t="s">
        <v>6084</v>
      </c>
      <c r="K732" t="s">
        <v>6085</v>
      </c>
      <c r="L732" t="s">
        <v>949</v>
      </c>
      <c r="M732" t="s">
        <v>5</v>
      </c>
      <c r="N732">
        <v>43604</v>
      </c>
      <c r="O732" t="s">
        <v>6086</v>
      </c>
      <c r="P732">
        <v>41.634436000000001</v>
      </c>
      <c r="Q732">
        <v>-83.551384999999996</v>
      </c>
      <c r="R732">
        <v>30</v>
      </c>
      <c r="U732" t="s">
        <v>6082</v>
      </c>
      <c r="V732" t="s">
        <v>6083</v>
      </c>
      <c r="W732" t="s">
        <v>6085</v>
      </c>
      <c r="X732" t="s">
        <v>949</v>
      </c>
      <c r="Y732" t="s">
        <v>4095</v>
      </c>
      <c r="Z732" t="s">
        <v>8245</v>
      </c>
      <c r="AA732">
        <v>45597</v>
      </c>
      <c r="AB732" t="s">
        <v>6083</v>
      </c>
      <c r="AC732" t="s">
        <v>6087</v>
      </c>
      <c r="AD732">
        <v>24</v>
      </c>
    </row>
    <row r="733" spans="1:37">
      <c r="A733">
        <v>8092</v>
      </c>
      <c r="B733" t="s">
        <v>176</v>
      </c>
      <c r="C733" t="s">
        <v>4222</v>
      </c>
      <c r="D733" t="s">
        <v>4770</v>
      </c>
      <c r="E733" t="s">
        <v>178</v>
      </c>
      <c r="G733" t="s">
        <v>4253</v>
      </c>
      <c r="H733" t="s">
        <v>4771</v>
      </c>
      <c r="I733" t="s">
        <v>4772</v>
      </c>
      <c r="J733" t="s">
        <v>4773</v>
      </c>
      <c r="K733" t="s">
        <v>4774</v>
      </c>
      <c r="L733" t="s">
        <v>444</v>
      </c>
      <c r="M733" t="s">
        <v>5</v>
      </c>
      <c r="N733">
        <v>48111</v>
      </c>
      <c r="O733" t="s">
        <v>4775</v>
      </c>
      <c r="P733">
        <v>42.235989170121698</v>
      </c>
      <c r="Q733">
        <v>-83.440319514484699</v>
      </c>
      <c r="R733">
        <v>220</v>
      </c>
      <c r="U733" t="s">
        <v>4770</v>
      </c>
      <c r="V733" t="s">
        <v>4772</v>
      </c>
      <c r="W733" t="s">
        <v>4776</v>
      </c>
      <c r="X733" t="s">
        <v>4777</v>
      </c>
      <c r="Y733" t="s">
        <v>317</v>
      </c>
      <c r="Z733" t="s">
        <v>174</v>
      </c>
      <c r="AA733">
        <v>44773</v>
      </c>
      <c r="AB733" t="s">
        <v>4778</v>
      </c>
      <c r="AC733" t="s">
        <v>4779</v>
      </c>
      <c r="AD733">
        <v>32</v>
      </c>
      <c r="AJ733" t="s">
        <v>4780</v>
      </c>
    </row>
    <row r="734" spans="1:37">
      <c r="A734">
        <v>8093</v>
      </c>
      <c r="B734" t="s">
        <v>176</v>
      </c>
      <c r="C734" t="s">
        <v>7</v>
      </c>
      <c r="D734" t="s">
        <v>7834</v>
      </c>
      <c r="E734" t="s">
        <v>178</v>
      </c>
      <c r="G734" t="s">
        <v>7828</v>
      </c>
      <c r="H734" t="s">
        <v>8309</v>
      </c>
      <c r="I734" t="s">
        <v>7836</v>
      </c>
      <c r="J734" t="s">
        <v>7837</v>
      </c>
      <c r="K734" t="s">
        <v>7838</v>
      </c>
      <c r="L734" t="s">
        <v>1089</v>
      </c>
      <c r="M734" t="s">
        <v>5</v>
      </c>
      <c r="N734">
        <v>85224</v>
      </c>
      <c r="O734" t="s">
        <v>7839</v>
      </c>
      <c r="P734">
        <v>33.303719999999998</v>
      </c>
      <c r="Q734">
        <v>-111.8796</v>
      </c>
      <c r="R734">
        <v>1000</v>
      </c>
      <c r="U734" t="s">
        <v>7834</v>
      </c>
      <c r="V734" t="s">
        <v>7836</v>
      </c>
      <c r="W734" t="s">
        <v>7838</v>
      </c>
      <c r="X734" t="s">
        <v>771</v>
      </c>
      <c r="Y734" t="s">
        <v>5</v>
      </c>
      <c r="Z734" t="s">
        <v>8166</v>
      </c>
      <c r="AA734" t="s">
        <v>8311</v>
      </c>
      <c r="AB734" t="s">
        <v>7836</v>
      </c>
      <c r="AC734" t="s">
        <v>8310</v>
      </c>
      <c r="AD734">
        <v>24</v>
      </c>
      <c r="AH734">
        <v>0</v>
      </c>
      <c r="AI734" t="s">
        <v>7842</v>
      </c>
      <c r="AJ734" t="s">
        <v>7841</v>
      </c>
    </row>
    <row r="735" spans="1:37">
      <c r="A735">
        <v>8094</v>
      </c>
      <c r="B735" t="s">
        <v>176</v>
      </c>
      <c r="C735" t="s">
        <v>4222</v>
      </c>
      <c r="D735" t="s">
        <v>4781</v>
      </c>
      <c r="E735" t="s">
        <v>166</v>
      </c>
      <c r="G735" t="s">
        <v>4510</v>
      </c>
      <c r="H735" t="s">
        <v>4510</v>
      </c>
      <c r="I735" t="s">
        <v>3274</v>
      </c>
      <c r="J735" t="s">
        <v>3281</v>
      </c>
      <c r="K735" t="s">
        <v>3282</v>
      </c>
      <c r="L735" t="s">
        <v>870</v>
      </c>
      <c r="M735" t="s">
        <v>5</v>
      </c>
      <c r="N735">
        <v>31601</v>
      </c>
      <c r="O735" t="s">
        <v>3283</v>
      </c>
      <c r="P735">
        <v>30.8018188375497</v>
      </c>
      <c r="Q735">
        <v>-83.286856716495194</v>
      </c>
      <c r="R735">
        <v>44</v>
      </c>
      <c r="U735" t="s">
        <v>2215</v>
      </c>
      <c r="V735" t="s">
        <v>3274</v>
      </c>
      <c r="W735" t="s">
        <v>2216</v>
      </c>
      <c r="X735" t="s">
        <v>2217</v>
      </c>
      <c r="Y735" t="s">
        <v>2218</v>
      </c>
      <c r="Z735" t="s">
        <v>174</v>
      </c>
      <c r="AA735">
        <v>44773</v>
      </c>
      <c r="AB735" t="s">
        <v>4782</v>
      </c>
      <c r="AC735" t="s">
        <v>3278</v>
      </c>
      <c r="AD735">
        <v>27</v>
      </c>
      <c r="AE735" t="s">
        <v>4783</v>
      </c>
      <c r="AJ735" t="s">
        <v>2221</v>
      </c>
    </row>
    <row r="736" spans="1:37">
      <c r="A736">
        <v>8095</v>
      </c>
      <c r="B736" t="s">
        <v>176</v>
      </c>
      <c r="C736" t="s">
        <v>7</v>
      </c>
      <c r="D736" t="s">
        <v>7827</v>
      </c>
      <c r="E736" t="s">
        <v>178</v>
      </c>
      <c r="G736" t="s">
        <v>7828</v>
      </c>
      <c r="H736" t="s">
        <v>7829</v>
      </c>
      <c r="I736" t="s">
        <v>7830</v>
      </c>
      <c r="J736" t="s">
        <v>8185</v>
      </c>
      <c r="K736" t="s">
        <v>5872</v>
      </c>
      <c r="L736" t="s">
        <v>172</v>
      </c>
      <c r="M736" t="s">
        <v>5</v>
      </c>
      <c r="N736">
        <v>94115</v>
      </c>
      <c r="O736" t="s">
        <v>7831</v>
      </c>
      <c r="P736">
        <v>38.092369181619397</v>
      </c>
      <c r="Q736">
        <v>-122.419101939763</v>
      </c>
      <c r="R736">
        <v>5</v>
      </c>
      <c r="U736" t="s">
        <v>7827</v>
      </c>
      <c r="V736" t="s">
        <v>7830</v>
      </c>
      <c r="W736" t="s">
        <v>5872</v>
      </c>
      <c r="X736" t="s">
        <v>172</v>
      </c>
      <c r="Y736" t="s">
        <v>5</v>
      </c>
      <c r="Z736" t="s">
        <v>8166</v>
      </c>
      <c r="AA736" t="s">
        <v>8184</v>
      </c>
      <c r="AB736" t="s">
        <v>7830</v>
      </c>
      <c r="AC736" t="s">
        <v>8475</v>
      </c>
      <c r="AD736">
        <v>23</v>
      </c>
      <c r="AE736" t="s">
        <v>7832</v>
      </c>
      <c r="AH736">
        <v>0</v>
      </c>
      <c r="AI736" t="s">
        <v>7833</v>
      </c>
      <c r="AJ736" t="s">
        <v>7830</v>
      </c>
    </row>
    <row r="737" spans="1:37">
      <c r="A737">
        <v>8096</v>
      </c>
      <c r="B737" t="s">
        <v>176</v>
      </c>
      <c r="C737" t="s">
        <v>4222</v>
      </c>
      <c r="D737" t="s">
        <v>4784</v>
      </c>
      <c r="E737" t="s">
        <v>166</v>
      </c>
      <c r="G737" t="s">
        <v>4785</v>
      </c>
      <c r="H737" t="s">
        <v>4453</v>
      </c>
      <c r="I737" t="s">
        <v>4786</v>
      </c>
      <c r="J737" t="s">
        <v>4787</v>
      </c>
      <c r="K737" t="s">
        <v>4788</v>
      </c>
      <c r="L737" t="s">
        <v>1423</v>
      </c>
      <c r="M737" t="s">
        <v>5</v>
      </c>
      <c r="N737" t="s">
        <v>4789</v>
      </c>
      <c r="O737" t="s">
        <v>4790</v>
      </c>
      <c r="P737">
        <v>40.817233425835198</v>
      </c>
      <c r="Q737">
        <v>-74.101552803797304</v>
      </c>
      <c r="R737">
        <v>100</v>
      </c>
      <c r="U737" t="s">
        <v>4791</v>
      </c>
      <c r="V737" t="s">
        <v>4792</v>
      </c>
      <c r="W737" t="s">
        <v>4793</v>
      </c>
      <c r="X737" t="s">
        <v>863</v>
      </c>
      <c r="Y737" t="s">
        <v>5</v>
      </c>
      <c r="Z737" t="s">
        <v>174</v>
      </c>
      <c r="AA737">
        <v>45289</v>
      </c>
      <c r="AB737" t="s">
        <v>4794</v>
      </c>
      <c r="AC737" t="s">
        <v>4795</v>
      </c>
      <c r="AD737">
        <v>30</v>
      </c>
    </row>
    <row r="738" spans="1:37">
      <c r="A738">
        <v>8097</v>
      </c>
      <c r="B738" t="s">
        <v>176</v>
      </c>
      <c r="C738" t="s">
        <v>4222</v>
      </c>
      <c r="D738" t="s">
        <v>2235</v>
      </c>
      <c r="E738" t="s">
        <v>178</v>
      </c>
      <c r="G738" t="s">
        <v>4223</v>
      </c>
      <c r="H738" t="s">
        <v>4453</v>
      </c>
      <c r="I738" t="s">
        <v>4796</v>
      </c>
      <c r="J738" t="s">
        <v>2238</v>
      </c>
      <c r="K738" t="s">
        <v>1639</v>
      </c>
      <c r="L738" t="s">
        <v>1089</v>
      </c>
      <c r="M738" t="s">
        <v>5</v>
      </c>
      <c r="N738">
        <v>85756</v>
      </c>
      <c r="O738" t="s">
        <v>2239</v>
      </c>
      <c r="P738">
        <v>32.125455089435398</v>
      </c>
      <c r="Q738">
        <v>-110.929678675975</v>
      </c>
      <c r="R738">
        <v>82</v>
      </c>
      <c r="U738" t="s">
        <v>2235</v>
      </c>
      <c r="V738" t="s">
        <v>4796</v>
      </c>
      <c r="W738" t="s">
        <v>1639</v>
      </c>
      <c r="X738" t="s">
        <v>1089</v>
      </c>
      <c r="Y738" t="s">
        <v>5</v>
      </c>
      <c r="Z738" t="s">
        <v>174</v>
      </c>
      <c r="AA738">
        <v>44773</v>
      </c>
      <c r="AB738" t="s">
        <v>4797</v>
      </c>
      <c r="AC738" t="s">
        <v>4798</v>
      </c>
      <c r="AD738">
        <v>23</v>
      </c>
      <c r="AE738" t="s">
        <v>4799</v>
      </c>
      <c r="AJ738" t="s">
        <v>4796</v>
      </c>
    </row>
    <row r="739" spans="1:37">
      <c r="A739">
        <v>8098</v>
      </c>
      <c r="B739" t="s">
        <v>176</v>
      </c>
      <c r="C739" t="s">
        <v>4222</v>
      </c>
      <c r="D739" t="s">
        <v>4800</v>
      </c>
      <c r="E739" t="s">
        <v>166</v>
      </c>
      <c r="G739" t="s">
        <v>4253</v>
      </c>
      <c r="H739" t="s">
        <v>4801</v>
      </c>
      <c r="I739" t="s">
        <v>4802</v>
      </c>
      <c r="J739" t="s">
        <v>4803</v>
      </c>
      <c r="K739" t="s">
        <v>259</v>
      </c>
      <c r="L739" t="s">
        <v>151</v>
      </c>
      <c r="M739" t="s">
        <v>6</v>
      </c>
      <c r="N739" t="s">
        <v>4804</v>
      </c>
      <c r="O739" t="s">
        <v>4805</v>
      </c>
      <c r="P739">
        <v>45.557123842084799</v>
      </c>
      <c r="Q739">
        <v>-73.586373117031201</v>
      </c>
      <c r="R739" t="s">
        <v>5</v>
      </c>
      <c r="U739" t="s">
        <v>4800</v>
      </c>
      <c r="V739" t="s">
        <v>4802</v>
      </c>
      <c r="W739" t="s">
        <v>259</v>
      </c>
      <c r="X739" t="s">
        <v>151</v>
      </c>
      <c r="Y739" t="s">
        <v>6</v>
      </c>
      <c r="Z739" t="s">
        <v>776</v>
      </c>
      <c r="AA739">
        <v>45336</v>
      </c>
      <c r="AB739" t="s">
        <v>319</v>
      </c>
      <c r="AC739" t="s">
        <v>4806</v>
      </c>
      <c r="AD739">
        <v>30</v>
      </c>
      <c r="AF739" t="s">
        <v>4807</v>
      </c>
      <c r="AH739" t="s">
        <v>4808</v>
      </c>
      <c r="AK739" t="s">
        <v>4809</v>
      </c>
    </row>
    <row r="740" spans="1:37">
      <c r="A740">
        <v>8099</v>
      </c>
      <c r="B740" t="s">
        <v>176</v>
      </c>
      <c r="C740" t="s">
        <v>4222</v>
      </c>
      <c r="D740" t="s">
        <v>4810</v>
      </c>
      <c r="E740" t="s">
        <v>178</v>
      </c>
      <c r="G740" t="s">
        <v>4223</v>
      </c>
      <c r="H740" t="s">
        <v>4453</v>
      </c>
      <c r="I740" t="s">
        <v>4811</v>
      </c>
      <c r="J740" t="s">
        <v>4812</v>
      </c>
      <c r="K740" t="s">
        <v>1470</v>
      </c>
      <c r="L740" t="s">
        <v>444</v>
      </c>
      <c r="M740" t="s">
        <v>5</v>
      </c>
      <c r="N740">
        <v>48108</v>
      </c>
      <c r="O740" t="s">
        <v>4813</v>
      </c>
      <c r="P740">
        <v>42.219465244296501</v>
      </c>
      <c r="Q740">
        <v>-83.732322387252395</v>
      </c>
      <c r="U740" t="s">
        <v>4810</v>
      </c>
      <c r="V740" t="s">
        <v>4811</v>
      </c>
      <c r="W740" t="s">
        <v>4814</v>
      </c>
      <c r="X740" t="s">
        <v>771</v>
      </c>
      <c r="Y740" t="s">
        <v>5</v>
      </c>
      <c r="Z740" t="s">
        <v>174</v>
      </c>
      <c r="AA740">
        <v>44773</v>
      </c>
      <c r="AB740" t="s">
        <v>4815</v>
      </c>
      <c r="AC740" t="s">
        <v>4816</v>
      </c>
      <c r="AD740">
        <v>27</v>
      </c>
      <c r="AE740" t="s">
        <v>4817</v>
      </c>
      <c r="AJ740" t="s">
        <v>4818</v>
      </c>
    </row>
    <row r="741" spans="1:37">
      <c r="A741">
        <v>8100</v>
      </c>
      <c r="B741" t="s">
        <v>176</v>
      </c>
      <c r="C741" t="s">
        <v>4222</v>
      </c>
      <c r="D741" t="s">
        <v>4819</v>
      </c>
      <c r="E741" t="s">
        <v>178</v>
      </c>
      <c r="G741" t="s">
        <v>4518</v>
      </c>
      <c r="H741" t="s">
        <v>4820</v>
      </c>
      <c r="I741" t="s">
        <v>4821</v>
      </c>
      <c r="J741" t="s">
        <v>4822</v>
      </c>
      <c r="K741" t="s">
        <v>4823</v>
      </c>
      <c r="L741" t="s">
        <v>3887</v>
      </c>
      <c r="M741" t="s">
        <v>5</v>
      </c>
      <c r="N741">
        <v>73105</v>
      </c>
      <c r="O741" t="s">
        <v>4824</v>
      </c>
      <c r="P741">
        <v>35.376927563295197</v>
      </c>
      <c r="Q741">
        <v>-97.542724362354505</v>
      </c>
      <c r="R741">
        <v>70</v>
      </c>
      <c r="U741" t="s">
        <v>4825</v>
      </c>
      <c r="V741" t="s">
        <v>4821</v>
      </c>
      <c r="W741" t="s">
        <v>4823</v>
      </c>
      <c r="X741" t="s">
        <v>3887</v>
      </c>
      <c r="Y741" t="s">
        <v>5</v>
      </c>
      <c r="Z741" t="s">
        <v>174</v>
      </c>
      <c r="AA741">
        <v>44773</v>
      </c>
      <c r="AB741" t="s">
        <v>4826</v>
      </c>
      <c r="AC741" t="s">
        <v>4827</v>
      </c>
      <c r="AD741">
        <v>22</v>
      </c>
      <c r="AJ741" t="s">
        <v>4821</v>
      </c>
    </row>
    <row r="742" spans="1:37">
      <c r="A742">
        <v>8101</v>
      </c>
      <c r="B742" t="s">
        <v>176</v>
      </c>
      <c r="C742" t="s">
        <v>4222</v>
      </c>
      <c r="D742" t="s">
        <v>4828</v>
      </c>
      <c r="E742" t="s">
        <v>166</v>
      </c>
      <c r="G742" t="s">
        <v>4386</v>
      </c>
      <c r="H742" t="s">
        <v>4829</v>
      </c>
      <c r="I742" t="s">
        <v>4830</v>
      </c>
      <c r="J742" t="s">
        <v>4831</v>
      </c>
      <c r="K742" t="s">
        <v>4832</v>
      </c>
      <c r="L742" t="s">
        <v>151</v>
      </c>
      <c r="M742" t="s">
        <v>6</v>
      </c>
      <c r="N742" t="s">
        <v>4833</v>
      </c>
      <c r="O742" t="s">
        <v>4834</v>
      </c>
      <c r="P742">
        <v>45.571509689363303</v>
      </c>
      <c r="Q742">
        <v>-73.776373745866493</v>
      </c>
      <c r="R742" t="s">
        <v>6</v>
      </c>
      <c r="U742" t="s">
        <v>4828</v>
      </c>
      <c r="V742" t="s">
        <v>4830</v>
      </c>
      <c r="W742" t="s">
        <v>259</v>
      </c>
      <c r="X742" t="s">
        <v>151</v>
      </c>
      <c r="Y742" t="s">
        <v>6</v>
      </c>
      <c r="Z742" t="s">
        <v>776</v>
      </c>
      <c r="AA742">
        <v>45336</v>
      </c>
      <c r="AB742" t="s">
        <v>319</v>
      </c>
      <c r="AC742" t="s">
        <v>4835</v>
      </c>
      <c r="AD742">
        <v>21</v>
      </c>
      <c r="AF742" t="s">
        <v>4836</v>
      </c>
      <c r="AH742" t="s">
        <v>4834</v>
      </c>
      <c r="AK742" t="s">
        <v>4837</v>
      </c>
    </row>
    <row r="743" spans="1:37">
      <c r="A743">
        <v>8102</v>
      </c>
      <c r="B743" t="s">
        <v>176</v>
      </c>
      <c r="C743" t="s">
        <v>7</v>
      </c>
      <c r="D743" t="s">
        <v>4146</v>
      </c>
      <c r="E743" t="s">
        <v>178</v>
      </c>
      <c r="G743" t="s">
        <v>7814</v>
      </c>
      <c r="H743" t="s">
        <v>7815</v>
      </c>
      <c r="I743" t="s">
        <v>4149</v>
      </c>
      <c r="J743" t="s">
        <v>4150</v>
      </c>
      <c r="K743" t="s">
        <v>4151</v>
      </c>
      <c r="L743" t="s">
        <v>1365</v>
      </c>
      <c r="M743" t="s">
        <v>5</v>
      </c>
      <c r="N743">
        <v>15108</v>
      </c>
      <c r="O743" t="s">
        <v>7816</v>
      </c>
      <c r="P743">
        <v>40.456380000000003</v>
      </c>
      <c r="Q743">
        <v>-80.176379999999995</v>
      </c>
      <c r="R743">
        <v>51</v>
      </c>
      <c r="U743" t="s">
        <v>4146</v>
      </c>
      <c r="V743" t="s">
        <v>4149</v>
      </c>
      <c r="W743" t="s">
        <v>4151</v>
      </c>
      <c r="X743" t="s">
        <v>1365</v>
      </c>
      <c r="Y743" t="s">
        <v>5</v>
      </c>
      <c r="Z743" t="s">
        <v>6629</v>
      </c>
      <c r="AA743">
        <v>45503</v>
      </c>
      <c r="AB743" t="s">
        <v>4149</v>
      </c>
      <c r="AC743" t="s">
        <v>7817</v>
      </c>
      <c r="AD743">
        <v>23</v>
      </c>
      <c r="AH743">
        <v>0</v>
      </c>
      <c r="AI743" t="s">
        <v>7819</v>
      </c>
      <c r="AJ743" t="s">
        <v>7818</v>
      </c>
    </row>
    <row r="744" spans="1:37">
      <c r="A744">
        <v>8103</v>
      </c>
      <c r="B744" t="s">
        <v>176</v>
      </c>
      <c r="C744" t="s">
        <v>7</v>
      </c>
      <c r="D744" t="s">
        <v>8995</v>
      </c>
      <c r="E744" t="s">
        <v>166</v>
      </c>
      <c r="G744" t="s">
        <v>8997</v>
      </c>
      <c r="H744" t="s">
        <v>8996</v>
      </c>
      <c r="I744" t="s">
        <v>8998</v>
      </c>
      <c r="J744" t="s">
        <v>8999</v>
      </c>
      <c r="K744" t="s">
        <v>1571</v>
      </c>
      <c r="L744" t="s">
        <v>756</v>
      </c>
      <c r="M744" t="s">
        <v>5</v>
      </c>
      <c r="N744" t="s">
        <v>9000</v>
      </c>
      <c r="O744" t="s">
        <v>9001</v>
      </c>
      <c r="P744">
        <v>42.398342484914998</v>
      </c>
      <c r="Q744">
        <v>-71.150069746341302</v>
      </c>
      <c r="R744">
        <v>5000</v>
      </c>
      <c r="U744" t="s">
        <v>8995</v>
      </c>
      <c r="V744" t="s">
        <v>8998</v>
      </c>
      <c r="W744" t="s">
        <v>1520</v>
      </c>
      <c r="Y744" t="s">
        <v>1522</v>
      </c>
      <c r="Z744" t="s">
        <v>8245</v>
      </c>
      <c r="AA744">
        <v>45689</v>
      </c>
      <c r="AB744" t="s">
        <v>9002</v>
      </c>
      <c r="AC744" t="s">
        <v>9003</v>
      </c>
      <c r="AD744">
        <v>18</v>
      </c>
      <c r="AH744">
        <v>0</v>
      </c>
    </row>
    <row r="745" spans="1:37">
      <c r="A745">
        <v>8104</v>
      </c>
      <c r="B745" t="s">
        <v>176</v>
      </c>
      <c r="C745" t="s">
        <v>4222</v>
      </c>
      <c r="D745" t="s">
        <v>4838</v>
      </c>
      <c r="E745" t="s">
        <v>166</v>
      </c>
      <c r="G745" t="s">
        <v>4839</v>
      </c>
      <c r="H745" t="s">
        <v>4840</v>
      </c>
      <c r="I745" t="s">
        <v>4841</v>
      </c>
      <c r="J745" t="s">
        <v>4842</v>
      </c>
      <c r="K745" t="s">
        <v>4843</v>
      </c>
      <c r="L745" t="s">
        <v>739</v>
      </c>
      <c r="M745" t="s">
        <v>5</v>
      </c>
      <c r="N745">
        <v>80020</v>
      </c>
      <c r="O745" t="s">
        <v>4844</v>
      </c>
      <c r="P745">
        <v>39.925859827204597</v>
      </c>
      <c r="Q745">
        <v>-105.09475563118001</v>
      </c>
      <c r="R745">
        <v>5</v>
      </c>
      <c r="U745" t="s">
        <v>4838</v>
      </c>
      <c r="V745" t="s">
        <v>4841</v>
      </c>
      <c r="W745" t="s">
        <v>4843</v>
      </c>
      <c r="X745" t="s">
        <v>739</v>
      </c>
      <c r="Y745" t="s">
        <v>5</v>
      </c>
      <c r="Z745" t="s">
        <v>174</v>
      </c>
      <c r="AA745">
        <v>44773</v>
      </c>
      <c r="AB745" t="s">
        <v>4845</v>
      </c>
      <c r="AC745" t="s">
        <v>4846</v>
      </c>
      <c r="AD745">
        <v>29</v>
      </c>
      <c r="AE745" t="s">
        <v>4847</v>
      </c>
      <c r="AJ745" t="s">
        <v>4848</v>
      </c>
    </row>
    <row r="746" spans="1:37">
      <c r="A746">
        <v>8105</v>
      </c>
      <c r="B746" t="s">
        <v>163</v>
      </c>
      <c r="C746" t="s">
        <v>4222</v>
      </c>
      <c r="D746" t="s">
        <v>4849</v>
      </c>
      <c r="E746" t="s">
        <v>166</v>
      </c>
      <c r="G746" t="s">
        <v>4253</v>
      </c>
      <c r="H746" t="s">
        <v>4850</v>
      </c>
      <c r="I746" t="s">
        <v>4851</v>
      </c>
      <c r="J746" t="s">
        <v>4852</v>
      </c>
      <c r="K746" t="s">
        <v>1470</v>
      </c>
      <c r="L746" t="s">
        <v>444</v>
      </c>
      <c r="M746" t="s">
        <v>5</v>
      </c>
      <c r="N746" t="s">
        <v>4853</v>
      </c>
      <c r="O746" t="s">
        <v>4854</v>
      </c>
      <c r="P746">
        <v>42.226020873019102</v>
      </c>
      <c r="Q746">
        <v>-83.7203236134945</v>
      </c>
      <c r="R746">
        <v>5</v>
      </c>
      <c r="U746" t="s">
        <v>4849</v>
      </c>
      <c r="V746" t="s">
        <v>4851</v>
      </c>
      <c r="W746" t="s">
        <v>1470</v>
      </c>
      <c r="X746" t="s">
        <v>444</v>
      </c>
      <c r="Y746" t="s">
        <v>5</v>
      </c>
      <c r="Z746" t="s">
        <v>318</v>
      </c>
      <c r="AA746">
        <v>45412</v>
      </c>
      <c r="AB746" t="s">
        <v>319</v>
      </c>
      <c r="AC746" t="s">
        <v>8476</v>
      </c>
      <c r="AD746">
        <v>26</v>
      </c>
      <c r="AF746" t="s">
        <v>4855</v>
      </c>
      <c r="AH746" t="s">
        <v>4856</v>
      </c>
      <c r="AK746" t="s">
        <v>4857</v>
      </c>
    </row>
    <row r="747" spans="1:37">
      <c r="A747">
        <v>8106</v>
      </c>
      <c r="B747" t="s">
        <v>176</v>
      </c>
      <c r="C747" t="s">
        <v>4222</v>
      </c>
      <c r="D747" t="s">
        <v>8614</v>
      </c>
      <c r="E747" t="s">
        <v>166</v>
      </c>
      <c r="G747" t="s">
        <v>4518</v>
      </c>
      <c r="H747" t="s">
        <v>8621</v>
      </c>
      <c r="I747" t="s">
        <v>8615</v>
      </c>
      <c r="J747" t="s">
        <v>8618</v>
      </c>
      <c r="K747" t="s">
        <v>885</v>
      </c>
      <c r="L747" t="s">
        <v>172</v>
      </c>
      <c r="M747" t="s">
        <v>5</v>
      </c>
      <c r="N747">
        <v>95054</v>
      </c>
      <c r="O747" t="s">
        <v>8619</v>
      </c>
      <c r="P747">
        <v>37.389990009331797</v>
      </c>
      <c r="Q747">
        <v>-121.96102830613199</v>
      </c>
      <c r="R747">
        <v>12</v>
      </c>
      <c r="U747" t="s">
        <v>4187</v>
      </c>
      <c r="V747" t="s">
        <v>8616</v>
      </c>
      <c r="W747" t="s">
        <v>8617</v>
      </c>
      <c r="X747" t="s">
        <v>2758</v>
      </c>
      <c r="Y747" t="s">
        <v>940</v>
      </c>
      <c r="Z747" t="s">
        <v>8245</v>
      </c>
      <c r="AA747">
        <v>45580</v>
      </c>
      <c r="AB747" t="s">
        <v>319</v>
      </c>
      <c r="AC747" t="s">
        <v>8620</v>
      </c>
      <c r="AD747">
        <v>21</v>
      </c>
      <c r="AF747" t="s">
        <v>8611</v>
      </c>
      <c r="AH747" t="s">
        <v>8613</v>
      </c>
      <c r="AK747" t="s">
        <v>8612</v>
      </c>
    </row>
    <row r="748" spans="1:37">
      <c r="A748">
        <v>8107</v>
      </c>
      <c r="B748" t="s">
        <v>176</v>
      </c>
      <c r="C748" t="s">
        <v>4222</v>
      </c>
      <c r="D748" t="s">
        <v>4858</v>
      </c>
      <c r="E748" t="s">
        <v>178</v>
      </c>
      <c r="G748" t="s">
        <v>4223</v>
      </c>
      <c r="H748" t="s">
        <v>4453</v>
      </c>
      <c r="I748" t="s">
        <v>4859</v>
      </c>
      <c r="J748" t="s">
        <v>4860</v>
      </c>
      <c r="K748" t="s">
        <v>4861</v>
      </c>
      <c r="L748" t="s">
        <v>863</v>
      </c>
      <c r="M748" t="s">
        <v>5</v>
      </c>
      <c r="N748">
        <v>60062</v>
      </c>
      <c r="O748" t="s">
        <v>4862</v>
      </c>
      <c r="P748">
        <v>42.146325346323401</v>
      </c>
      <c r="Q748">
        <v>-87.846425237935406</v>
      </c>
      <c r="U748" t="s">
        <v>4863</v>
      </c>
      <c r="V748" t="s">
        <v>4859</v>
      </c>
      <c r="W748" t="s">
        <v>4861</v>
      </c>
      <c r="X748" t="s">
        <v>863</v>
      </c>
      <c r="Y748" t="s">
        <v>5</v>
      </c>
      <c r="Z748" t="s">
        <v>174</v>
      </c>
      <c r="AA748">
        <v>45289</v>
      </c>
      <c r="AB748" t="s">
        <v>4864</v>
      </c>
      <c r="AC748" t="s">
        <v>4865</v>
      </c>
      <c r="AD748">
        <v>30</v>
      </c>
      <c r="AE748" t="s">
        <v>4866</v>
      </c>
    </row>
    <row r="749" spans="1:37">
      <c r="A749">
        <v>8108</v>
      </c>
      <c r="B749" t="s">
        <v>398</v>
      </c>
      <c r="C749" t="s">
        <v>4222</v>
      </c>
      <c r="D749" t="s">
        <v>4867</v>
      </c>
      <c r="E749" t="s">
        <v>178</v>
      </c>
      <c r="G749" t="s">
        <v>4223</v>
      </c>
      <c r="H749" t="s">
        <v>4453</v>
      </c>
      <c r="I749" t="s">
        <v>4868</v>
      </c>
      <c r="J749" t="s">
        <v>4869</v>
      </c>
      <c r="K749" t="s">
        <v>1299</v>
      </c>
      <c r="L749" t="s">
        <v>314</v>
      </c>
      <c r="M749" t="s">
        <v>5</v>
      </c>
      <c r="N749">
        <v>37416</v>
      </c>
      <c r="O749" t="s">
        <v>4870</v>
      </c>
      <c r="P749">
        <v>35.077100000000002</v>
      </c>
      <c r="Q749">
        <v>-85.130560000000003</v>
      </c>
      <c r="R749">
        <v>5500</v>
      </c>
      <c r="U749" t="s">
        <v>4871</v>
      </c>
      <c r="V749" t="s">
        <v>2408</v>
      </c>
      <c r="W749" t="s">
        <v>2409</v>
      </c>
      <c r="Y749" t="s">
        <v>940</v>
      </c>
      <c r="Z749" t="s">
        <v>8245</v>
      </c>
      <c r="AA749">
        <v>45627</v>
      </c>
      <c r="AB749" t="s">
        <v>4872</v>
      </c>
      <c r="AC749" t="s">
        <v>4873</v>
      </c>
      <c r="AD749">
        <v>29</v>
      </c>
    </row>
    <row r="750" spans="1:37">
      <c r="A750">
        <v>8109</v>
      </c>
      <c r="B750" t="s">
        <v>176</v>
      </c>
      <c r="C750" t="s">
        <v>7</v>
      </c>
      <c r="D750" t="s">
        <v>7770</v>
      </c>
      <c r="E750" t="s">
        <v>178</v>
      </c>
      <c r="G750" t="s">
        <v>4253</v>
      </c>
      <c r="H750" t="s">
        <v>5478</v>
      </c>
      <c r="I750" t="s">
        <v>7771</v>
      </c>
      <c r="J750" t="s">
        <v>7772</v>
      </c>
      <c r="K750" t="s">
        <v>1278</v>
      </c>
      <c r="L750" t="s">
        <v>172</v>
      </c>
      <c r="M750" t="s">
        <v>5</v>
      </c>
      <c r="N750">
        <v>90025</v>
      </c>
      <c r="P750">
        <v>34.047885000000001</v>
      </c>
      <c r="Q750">
        <v>-118.46141799999999</v>
      </c>
      <c r="R750">
        <v>60</v>
      </c>
      <c r="U750" t="s">
        <v>7770</v>
      </c>
      <c r="V750" t="s">
        <v>7771</v>
      </c>
      <c r="W750" t="s">
        <v>1278</v>
      </c>
      <c r="X750" t="s">
        <v>172</v>
      </c>
      <c r="Y750" t="s">
        <v>4095</v>
      </c>
      <c r="Z750" t="s">
        <v>6629</v>
      </c>
      <c r="AA750">
        <v>45497</v>
      </c>
      <c r="AB750" t="s">
        <v>7771</v>
      </c>
      <c r="AC750" t="s">
        <v>7773</v>
      </c>
      <c r="AD750">
        <v>26</v>
      </c>
      <c r="AH750">
        <v>0</v>
      </c>
      <c r="AI750" t="s">
        <v>7775</v>
      </c>
      <c r="AJ750" t="s">
        <v>7774</v>
      </c>
    </row>
    <row r="751" spans="1:37">
      <c r="A751">
        <v>8110</v>
      </c>
      <c r="B751" t="s">
        <v>176</v>
      </c>
      <c r="C751" t="s">
        <v>4222</v>
      </c>
      <c r="D751" t="s">
        <v>4874</v>
      </c>
      <c r="E751" t="s">
        <v>166</v>
      </c>
      <c r="G751" t="s">
        <v>4253</v>
      </c>
      <c r="H751" t="s">
        <v>4548</v>
      </c>
      <c r="I751" t="s">
        <v>4875</v>
      </c>
      <c r="J751" t="s">
        <v>4876</v>
      </c>
      <c r="K751" t="s">
        <v>4877</v>
      </c>
      <c r="L751" t="s">
        <v>1994</v>
      </c>
      <c r="M751" t="s">
        <v>5</v>
      </c>
      <c r="N751" t="s">
        <v>4878</v>
      </c>
      <c r="O751" t="s">
        <v>4879</v>
      </c>
      <c r="P751">
        <v>38.976862502652999</v>
      </c>
      <c r="Q751">
        <v>-76.503028747309799</v>
      </c>
      <c r="R751">
        <v>380</v>
      </c>
      <c r="U751" t="s">
        <v>4880</v>
      </c>
      <c r="V751" t="s">
        <v>4881</v>
      </c>
      <c r="W751" t="s">
        <v>4882</v>
      </c>
      <c r="X751" t="s">
        <v>1423</v>
      </c>
      <c r="Y751" t="s">
        <v>5</v>
      </c>
      <c r="Z751" t="s">
        <v>776</v>
      </c>
      <c r="AA751">
        <v>45336</v>
      </c>
      <c r="AB751" t="s">
        <v>4881</v>
      </c>
      <c r="AC751" t="s">
        <v>4883</v>
      </c>
      <c r="AD751">
        <v>30</v>
      </c>
    </row>
    <row r="752" spans="1:37">
      <c r="A752">
        <v>8111</v>
      </c>
      <c r="B752" t="s">
        <v>176</v>
      </c>
      <c r="C752" t="s">
        <v>4222</v>
      </c>
      <c r="D752" t="s">
        <v>4874</v>
      </c>
      <c r="E752" t="s">
        <v>166</v>
      </c>
      <c r="G752" t="s">
        <v>4253</v>
      </c>
      <c r="H752" t="s">
        <v>4548</v>
      </c>
      <c r="I752" t="s">
        <v>4875</v>
      </c>
      <c r="J752" t="s">
        <v>4884</v>
      </c>
      <c r="K752" t="s">
        <v>1016</v>
      </c>
      <c r="L752" t="s">
        <v>756</v>
      </c>
      <c r="M752" t="s">
        <v>5</v>
      </c>
      <c r="N752" t="s">
        <v>4885</v>
      </c>
      <c r="O752" t="s">
        <v>4886</v>
      </c>
      <c r="P752">
        <v>42.354256350180599</v>
      </c>
      <c r="Q752">
        <v>-71.061841788992496</v>
      </c>
      <c r="R752">
        <v>380</v>
      </c>
      <c r="U752" t="s">
        <v>4880</v>
      </c>
      <c r="V752" t="s">
        <v>4881</v>
      </c>
      <c r="W752" t="s">
        <v>4882</v>
      </c>
      <c r="X752" t="s">
        <v>1423</v>
      </c>
      <c r="Y752" t="s">
        <v>5</v>
      </c>
      <c r="Z752" t="s">
        <v>776</v>
      </c>
      <c r="AA752">
        <v>45336</v>
      </c>
      <c r="AB752" t="s">
        <v>4881</v>
      </c>
      <c r="AC752" t="s">
        <v>4883</v>
      </c>
      <c r="AD752">
        <v>30</v>
      </c>
    </row>
    <row r="753" spans="1:31">
      <c r="A753">
        <v>8112</v>
      </c>
      <c r="B753" t="s">
        <v>176</v>
      </c>
      <c r="C753" t="s">
        <v>4222</v>
      </c>
      <c r="D753" t="s">
        <v>4874</v>
      </c>
      <c r="E753" t="s">
        <v>166</v>
      </c>
      <c r="G753" t="s">
        <v>4253</v>
      </c>
      <c r="H753" t="s">
        <v>4548</v>
      </c>
      <c r="I753" t="s">
        <v>4875</v>
      </c>
      <c r="J753" t="s">
        <v>4887</v>
      </c>
      <c r="K753" t="s">
        <v>1038</v>
      </c>
      <c r="L753" t="s">
        <v>1035</v>
      </c>
      <c r="M753" t="s">
        <v>6</v>
      </c>
      <c r="N753" t="s">
        <v>4888</v>
      </c>
      <c r="O753" t="s">
        <v>4889</v>
      </c>
      <c r="P753">
        <v>51.045725348428597</v>
      </c>
      <c r="Q753">
        <v>-114.069791630997</v>
      </c>
      <c r="R753">
        <v>380</v>
      </c>
      <c r="U753" t="s">
        <v>4880</v>
      </c>
      <c r="V753" t="s">
        <v>4881</v>
      </c>
      <c r="W753" t="s">
        <v>4882</v>
      </c>
      <c r="X753" t="s">
        <v>1423</v>
      </c>
      <c r="Y753" t="s">
        <v>5</v>
      </c>
      <c r="Z753" t="s">
        <v>776</v>
      </c>
      <c r="AA753">
        <v>45336</v>
      </c>
      <c r="AB753" t="s">
        <v>4881</v>
      </c>
      <c r="AC753" t="s">
        <v>4883</v>
      </c>
      <c r="AD753">
        <v>30</v>
      </c>
    </row>
    <row r="754" spans="1:31">
      <c r="A754">
        <v>8113</v>
      </c>
      <c r="B754" t="s">
        <v>176</v>
      </c>
      <c r="C754" t="s">
        <v>4222</v>
      </c>
      <c r="D754" t="s">
        <v>4874</v>
      </c>
      <c r="E754" t="s">
        <v>166</v>
      </c>
      <c r="G754" t="s">
        <v>4253</v>
      </c>
      <c r="H754" t="s">
        <v>4548</v>
      </c>
      <c r="I754" t="s">
        <v>4875</v>
      </c>
      <c r="J754" t="s">
        <v>4890</v>
      </c>
      <c r="K754" t="s">
        <v>1553</v>
      </c>
      <c r="L754" t="s">
        <v>771</v>
      </c>
      <c r="M754" t="s">
        <v>5</v>
      </c>
      <c r="N754">
        <v>77057</v>
      </c>
      <c r="O754" t="s">
        <v>4891</v>
      </c>
      <c r="P754">
        <v>29.749773581469299</v>
      </c>
      <c r="Q754">
        <v>-95.481916287508795</v>
      </c>
      <c r="R754">
        <v>380</v>
      </c>
      <c r="U754" t="s">
        <v>4880</v>
      </c>
      <c r="V754" t="s">
        <v>4881</v>
      </c>
      <c r="W754" t="s">
        <v>4882</v>
      </c>
      <c r="X754" t="s">
        <v>1423</v>
      </c>
      <c r="Y754" t="s">
        <v>5</v>
      </c>
      <c r="Z754" t="s">
        <v>776</v>
      </c>
      <c r="AA754">
        <v>45336</v>
      </c>
      <c r="AB754" t="s">
        <v>4881</v>
      </c>
      <c r="AC754" t="s">
        <v>4883</v>
      </c>
      <c r="AD754">
        <v>30</v>
      </c>
    </row>
    <row r="755" spans="1:31">
      <c r="A755">
        <v>8114</v>
      </c>
      <c r="B755" t="s">
        <v>176</v>
      </c>
      <c r="C755" t="s">
        <v>4222</v>
      </c>
      <c r="D755" t="s">
        <v>4874</v>
      </c>
      <c r="E755" t="s">
        <v>166</v>
      </c>
      <c r="G755" t="s">
        <v>4253</v>
      </c>
      <c r="H755" t="s">
        <v>4548</v>
      </c>
      <c r="I755" t="s">
        <v>4875</v>
      </c>
      <c r="J755" t="s">
        <v>4892</v>
      </c>
      <c r="K755" t="s">
        <v>4052</v>
      </c>
      <c r="L755" t="s">
        <v>829</v>
      </c>
      <c r="M755" t="s">
        <v>5</v>
      </c>
      <c r="N755">
        <v>10018</v>
      </c>
      <c r="O755" t="s">
        <v>4893</v>
      </c>
      <c r="P755">
        <v>40.7522411197221</v>
      </c>
      <c r="Q755">
        <v>-73.982352389046099</v>
      </c>
      <c r="R755">
        <v>380</v>
      </c>
      <c r="U755" t="s">
        <v>4880</v>
      </c>
      <c r="V755" t="s">
        <v>4881</v>
      </c>
      <c r="W755" t="s">
        <v>4882</v>
      </c>
      <c r="X755" t="s">
        <v>1423</v>
      </c>
      <c r="Y755" t="s">
        <v>5</v>
      </c>
      <c r="Z755" t="s">
        <v>776</v>
      </c>
      <c r="AA755">
        <v>45336</v>
      </c>
      <c r="AB755" t="s">
        <v>4881</v>
      </c>
      <c r="AC755" t="s">
        <v>4883</v>
      </c>
      <c r="AD755">
        <v>30</v>
      </c>
    </row>
    <row r="756" spans="1:31">
      <c r="A756">
        <v>8115</v>
      </c>
      <c r="B756" t="s">
        <v>176</v>
      </c>
      <c r="C756" t="s">
        <v>4222</v>
      </c>
      <c r="D756" t="s">
        <v>4874</v>
      </c>
      <c r="E756" t="s">
        <v>166</v>
      </c>
      <c r="G756" t="s">
        <v>4253</v>
      </c>
      <c r="H756" t="s">
        <v>4548</v>
      </c>
      <c r="I756" t="s">
        <v>4875</v>
      </c>
      <c r="J756" t="s">
        <v>4894</v>
      </c>
      <c r="K756" t="s">
        <v>220</v>
      </c>
      <c r="L756" t="s">
        <v>217</v>
      </c>
      <c r="M756" t="s">
        <v>5</v>
      </c>
      <c r="N756" t="s">
        <v>4895</v>
      </c>
      <c r="O756" t="s">
        <v>4896</v>
      </c>
      <c r="P756">
        <v>43.670598885214403</v>
      </c>
      <c r="Q756">
        <v>-79.387282087095798</v>
      </c>
      <c r="R756">
        <v>380</v>
      </c>
      <c r="U756" t="s">
        <v>4880</v>
      </c>
      <c r="V756" t="s">
        <v>4881</v>
      </c>
      <c r="W756" t="s">
        <v>4882</v>
      </c>
      <c r="X756" t="s">
        <v>1423</v>
      </c>
      <c r="Y756" t="s">
        <v>5</v>
      </c>
      <c r="Z756" t="s">
        <v>776</v>
      </c>
      <c r="AA756">
        <v>45336</v>
      </c>
      <c r="AB756" t="s">
        <v>4881</v>
      </c>
      <c r="AC756" t="s">
        <v>4883</v>
      </c>
      <c r="AD756">
        <v>30</v>
      </c>
    </row>
    <row r="757" spans="1:31">
      <c r="A757">
        <v>9001</v>
      </c>
      <c r="B757" t="s">
        <v>176</v>
      </c>
      <c r="C757" t="s">
        <v>4897</v>
      </c>
      <c r="D757" t="s">
        <v>749</v>
      </c>
      <c r="E757" t="s">
        <v>178</v>
      </c>
      <c r="F757" t="s">
        <v>4898</v>
      </c>
      <c r="G757" t="s">
        <v>4903</v>
      </c>
      <c r="H757" t="s">
        <v>4904</v>
      </c>
      <c r="I757" t="s">
        <v>4905</v>
      </c>
      <c r="J757" t="s">
        <v>754</v>
      </c>
      <c r="K757" t="s">
        <v>755</v>
      </c>
      <c r="L757" t="s">
        <v>756</v>
      </c>
      <c r="M757" t="s">
        <v>5</v>
      </c>
      <c r="N757" t="s">
        <v>757</v>
      </c>
      <c r="O757" t="s">
        <v>758</v>
      </c>
      <c r="P757">
        <v>42.718565880453497</v>
      </c>
      <c r="Q757">
        <v>-71.114521729456996</v>
      </c>
      <c r="R757">
        <v>11</v>
      </c>
      <c r="U757" t="s">
        <v>749</v>
      </c>
      <c r="V757" t="s">
        <v>753</v>
      </c>
      <c r="W757" t="s">
        <v>755</v>
      </c>
      <c r="X757" t="s">
        <v>756</v>
      </c>
      <c r="Y757" t="s">
        <v>5</v>
      </c>
      <c r="Z757" t="s">
        <v>174</v>
      </c>
      <c r="AA757">
        <v>44443</v>
      </c>
      <c r="AB757" t="s">
        <v>4902</v>
      </c>
      <c r="AC757" t="s">
        <v>762</v>
      </c>
      <c r="AD757">
        <v>25</v>
      </c>
    </row>
    <row r="758" spans="1:31">
      <c r="A758">
        <v>9002</v>
      </c>
      <c r="B758" t="s">
        <v>176</v>
      </c>
      <c r="C758" t="s">
        <v>4897</v>
      </c>
      <c r="D758" t="s">
        <v>749</v>
      </c>
      <c r="E758" t="s">
        <v>178</v>
      </c>
      <c r="F758" t="s">
        <v>4898</v>
      </c>
      <c r="G758" t="s">
        <v>4899</v>
      </c>
      <c r="H758" t="s">
        <v>4900</v>
      </c>
      <c r="I758" t="s">
        <v>4901</v>
      </c>
      <c r="J758" t="s">
        <v>754</v>
      </c>
      <c r="K758" t="s">
        <v>755</v>
      </c>
      <c r="L758" t="s">
        <v>756</v>
      </c>
      <c r="M758" t="s">
        <v>5</v>
      </c>
      <c r="N758" t="s">
        <v>757</v>
      </c>
      <c r="O758" t="s">
        <v>758</v>
      </c>
      <c r="P758">
        <v>42.718565880453497</v>
      </c>
      <c r="Q758">
        <v>-71.114521729456996</v>
      </c>
      <c r="R758">
        <v>11</v>
      </c>
      <c r="U758" t="s">
        <v>749</v>
      </c>
      <c r="V758" t="s">
        <v>753</v>
      </c>
      <c r="W758" t="s">
        <v>755</v>
      </c>
      <c r="X758" t="s">
        <v>756</v>
      </c>
      <c r="Y758" t="s">
        <v>5</v>
      </c>
      <c r="Z758" t="s">
        <v>174</v>
      </c>
      <c r="AA758">
        <v>44773</v>
      </c>
      <c r="AB758" t="s">
        <v>4902</v>
      </c>
      <c r="AC758" t="s">
        <v>762</v>
      </c>
      <c r="AD758">
        <v>25</v>
      </c>
    </row>
    <row r="759" spans="1:31">
      <c r="A759">
        <v>9003</v>
      </c>
      <c r="B759" t="s">
        <v>176</v>
      </c>
      <c r="C759" t="s">
        <v>4897</v>
      </c>
      <c r="D759" t="s">
        <v>1579</v>
      </c>
      <c r="E759" t="s">
        <v>166</v>
      </c>
      <c r="F759" t="s">
        <v>1580</v>
      </c>
      <c r="G759" t="s">
        <v>4906</v>
      </c>
      <c r="H759" t="s">
        <v>4907</v>
      </c>
      <c r="I759" t="s">
        <v>1581</v>
      </c>
      <c r="J759" t="s">
        <v>918</v>
      </c>
      <c r="K759" t="s">
        <v>919</v>
      </c>
      <c r="L759" t="s">
        <v>444</v>
      </c>
      <c r="M759" t="s">
        <v>5</v>
      </c>
      <c r="N759">
        <v>48377</v>
      </c>
      <c r="O759" t="s">
        <v>1582</v>
      </c>
      <c r="P759">
        <v>42.490551826460603</v>
      </c>
      <c r="Q759">
        <v>-83.487059742135301</v>
      </c>
      <c r="U759" t="s">
        <v>1583</v>
      </c>
      <c r="V759" t="s">
        <v>1581</v>
      </c>
      <c r="W759" t="s">
        <v>1584</v>
      </c>
      <c r="X759" t="s">
        <v>1585</v>
      </c>
      <c r="Y759" t="s">
        <v>1138</v>
      </c>
      <c r="Z759" t="s">
        <v>174</v>
      </c>
      <c r="AA759">
        <v>44434</v>
      </c>
      <c r="AB759" t="s">
        <v>4908</v>
      </c>
      <c r="AC759" t="s">
        <v>4909</v>
      </c>
      <c r="AD759">
        <v>30</v>
      </c>
    </row>
    <row r="760" spans="1:31">
      <c r="A760">
        <v>9004</v>
      </c>
      <c r="B760" t="s">
        <v>176</v>
      </c>
      <c r="C760" t="s">
        <v>4897</v>
      </c>
      <c r="D760" t="s">
        <v>1579</v>
      </c>
      <c r="E760" t="s">
        <v>166</v>
      </c>
      <c r="F760" t="s">
        <v>4910</v>
      </c>
      <c r="G760" t="s">
        <v>4899</v>
      </c>
      <c r="H760" t="s">
        <v>4907</v>
      </c>
      <c r="I760" t="s">
        <v>1581</v>
      </c>
      <c r="J760" t="s">
        <v>4911</v>
      </c>
      <c r="K760" t="s">
        <v>4912</v>
      </c>
      <c r="L760" t="s">
        <v>756</v>
      </c>
      <c r="M760" t="s">
        <v>5</v>
      </c>
      <c r="N760">
        <v>1748</v>
      </c>
      <c r="O760" t="s">
        <v>4913</v>
      </c>
      <c r="P760">
        <v>42.198856967624401</v>
      </c>
      <c r="Q760">
        <v>-71.544692086579502</v>
      </c>
      <c r="U760" t="s">
        <v>1583</v>
      </c>
      <c r="V760" t="s">
        <v>1581</v>
      </c>
      <c r="W760" t="s">
        <v>1584</v>
      </c>
      <c r="X760" t="s">
        <v>1585</v>
      </c>
      <c r="Y760" t="s">
        <v>1138</v>
      </c>
      <c r="AB760" t="s">
        <v>4908</v>
      </c>
      <c r="AC760" t="s">
        <v>4909</v>
      </c>
      <c r="AD760">
        <v>30</v>
      </c>
    </row>
    <row r="761" spans="1:31">
      <c r="A761">
        <v>9005</v>
      </c>
      <c r="B761" t="s">
        <v>176</v>
      </c>
      <c r="C761" t="s">
        <v>4897</v>
      </c>
      <c r="D761" t="s">
        <v>1579</v>
      </c>
      <c r="E761" t="s">
        <v>166</v>
      </c>
      <c r="F761" t="s">
        <v>4914</v>
      </c>
      <c r="G761" t="s">
        <v>4899</v>
      </c>
      <c r="H761" t="s">
        <v>4907</v>
      </c>
      <c r="I761" t="s">
        <v>1581</v>
      </c>
      <c r="J761" t="s">
        <v>4915</v>
      </c>
      <c r="K761" t="s">
        <v>4916</v>
      </c>
      <c r="L761" t="s">
        <v>756</v>
      </c>
      <c r="M761" t="s">
        <v>5</v>
      </c>
      <c r="N761">
        <v>2451</v>
      </c>
      <c r="O761" t="s">
        <v>4917</v>
      </c>
      <c r="P761">
        <v>42.391967302596697</v>
      </c>
      <c r="Q761">
        <v>-71.268778486319505</v>
      </c>
      <c r="U761" t="s">
        <v>1583</v>
      </c>
      <c r="V761" t="s">
        <v>1581</v>
      </c>
      <c r="W761" t="s">
        <v>1584</v>
      </c>
      <c r="X761" t="s">
        <v>1585</v>
      </c>
      <c r="Y761" t="s">
        <v>1138</v>
      </c>
      <c r="AB761" t="s">
        <v>4908</v>
      </c>
      <c r="AC761" t="s">
        <v>4909</v>
      </c>
      <c r="AD761">
        <v>30</v>
      </c>
    </row>
    <row r="762" spans="1:31">
      <c r="A762">
        <v>9006</v>
      </c>
      <c r="B762" t="s">
        <v>176</v>
      </c>
      <c r="C762" t="s">
        <v>4897</v>
      </c>
      <c r="D762" t="s">
        <v>4918</v>
      </c>
      <c r="E762" t="s">
        <v>166</v>
      </c>
      <c r="F762" t="s">
        <v>4918</v>
      </c>
      <c r="G762" t="s">
        <v>4906</v>
      </c>
      <c r="H762" t="s">
        <v>4919</v>
      </c>
      <c r="I762" t="s">
        <v>2493</v>
      </c>
      <c r="J762" t="s">
        <v>2494</v>
      </c>
      <c r="K762" t="s">
        <v>2495</v>
      </c>
      <c r="L762" t="s">
        <v>739</v>
      </c>
      <c r="M762" t="s">
        <v>5</v>
      </c>
      <c r="N762">
        <v>80127</v>
      </c>
      <c r="O762" t="s">
        <v>2496</v>
      </c>
      <c r="P762">
        <v>39.569663367674799</v>
      </c>
      <c r="Q762">
        <v>-105.123547029684</v>
      </c>
      <c r="U762" t="s">
        <v>2492</v>
      </c>
      <c r="V762" t="s">
        <v>2493</v>
      </c>
      <c r="W762" t="s">
        <v>2495</v>
      </c>
      <c r="X762" t="s">
        <v>739</v>
      </c>
      <c r="Y762" t="s">
        <v>5</v>
      </c>
      <c r="Z762" t="s">
        <v>174</v>
      </c>
      <c r="AA762">
        <v>44414</v>
      </c>
      <c r="AB762" t="s">
        <v>4920</v>
      </c>
      <c r="AC762" t="s">
        <v>4921</v>
      </c>
      <c r="AD762">
        <v>23</v>
      </c>
    </row>
    <row r="763" spans="1:31">
      <c r="A763">
        <v>9007</v>
      </c>
      <c r="B763" t="s">
        <v>176</v>
      </c>
      <c r="C763" t="s">
        <v>4897</v>
      </c>
      <c r="D763" t="s">
        <v>818</v>
      </c>
      <c r="E763" t="s">
        <v>178</v>
      </c>
      <c r="F763" t="s">
        <v>4922</v>
      </c>
      <c r="G763" t="s">
        <v>4903</v>
      </c>
      <c r="H763" t="s">
        <v>4923</v>
      </c>
      <c r="I763" t="s">
        <v>822</v>
      </c>
      <c r="J763" t="s">
        <v>4924</v>
      </c>
      <c r="K763" t="s">
        <v>4925</v>
      </c>
      <c r="L763" t="s">
        <v>805</v>
      </c>
      <c r="M763" t="s">
        <v>5</v>
      </c>
      <c r="N763">
        <v>29483</v>
      </c>
      <c r="O763" t="s">
        <v>4926</v>
      </c>
      <c r="P763">
        <v>33.045738706781499</v>
      </c>
      <c r="Q763">
        <v>-80.213119645096896</v>
      </c>
      <c r="R763">
        <v>110</v>
      </c>
      <c r="U763" t="s">
        <v>4927</v>
      </c>
      <c r="V763" t="s">
        <v>822</v>
      </c>
      <c r="W763" t="s">
        <v>828</v>
      </c>
      <c r="X763" t="s">
        <v>829</v>
      </c>
      <c r="Y763" t="s">
        <v>5</v>
      </c>
      <c r="Z763" t="s">
        <v>174</v>
      </c>
      <c r="AA763">
        <v>44801</v>
      </c>
      <c r="AB763" t="s">
        <v>4928</v>
      </c>
      <c r="AC763" t="s">
        <v>831</v>
      </c>
      <c r="AD763">
        <v>27</v>
      </c>
      <c r="AE763" t="s">
        <v>4929</v>
      </c>
    </row>
    <row r="764" spans="1:31">
      <c r="A764">
        <v>9008</v>
      </c>
      <c r="B764" t="s">
        <v>176</v>
      </c>
      <c r="C764" t="s">
        <v>4897</v>
      </c>
      <c r="D764" t="s">
        <v>2550</v>
      </c>
      <c r="E764" t="s">
        <v>178</v>
      </c>
      <c r="F764" t="s">
        <v>4930</v>
      </c>
      <c r="G764" t="s">
        <v>4906</v>
      </c>
      <c r="H764" t="s">
        <v>4931</v>
      </c>
      <c r="I764" t="s">
        <v>2551</v>
      </c>
      <c r="J764" t="s">
        <v>3717</v>
      </c>
      <c r="K764" t="s">
        <v>2553</v>
      </c>
      <c r="L764" t="s">
        <v>444</v>
      </c>
      <c r="M764" t="s">
        <v>5</v>
      </c>
      <c r="N764">
        <v>48359</v>
      </c>
      <c r="O764" t="s">
        <v>4932</v>
      </c>
      <c r="P764">
        <v>42.7266560310538</v>
      </c>
      <c r="Q764">
        <v>-83.246289582435907</v>
      </c>
      <c r="R764">
        <v>115</v>
      </c>
      <c r="U764" t="s">
        <v>2550</v>
      </c>
      <c r="V764" t="s">
        <v>2551</v>
      </c>
      <c r="W764" t="s">
        <v>2553</v>
      </c>
      <c r="X764" t="s">
        <v>444</v>
      </c>
      <c r="Y764" t="s">
        <v>5</v>
      </c>
      <c r="Z764" t="s">
        <v>174</v>
      </c>
      <c r="AA764">
        <v>44774</v>
      </c>
      <c r="AB764" t="s">
        <v>4933</v>
      </c>
      <c r="AC764" t="s">
        <v>4934</v>
      </c>
      <c r="AD764">
        <v>9</v>
      </c>
    </row>
    <row r="765" spans="1:31">
      <c r="A765">
        <v>9009</v>
      </c>
      <c r="B765" t="s">
        <v>201</v>
      </c>
      <c r="C765" t="s">
        <v>4897</v>
      </c>
      <c r="D765" t="s">
        <v>4252</v>
      </c>
      <c r="E765" t="s">
        <v>178</v>
      </c>
      <c r="F765" t="s">
        <v>4935</v>
      </c>
      <c r="G765" t="s">
        <v>4936</v>
      </c>
      <c r="H765" t="s">
        <v>4937</v>
      </c>
      <c r="I765" t="s">
        <v>4255</v>
      </c>
      <c r="K765" t="s">
        <v>4823</v>
      </c>
      <c r="L765" t="s">
        <v>3887</v>
      </c>
      <c r="M765" t="s">
        <v>5</v>
      </c>
      <c r="O765" t="s">
        <v>4258</v>
      </c>
      <c r="P765">
        <v>35.494624161086598</v>
      </c>
      <c r="Q765">
        <v>-97.572624862383705</v>
      </c>
      <c r="R765">
        <v>20</v>
      </c>
      <c r="U765" t="s">
        <v>4252</v>
      </c>
      <c r="V765" t="s">
        <v>4255</v>
      </c>
      <c r="W765" t="s">
        <v>4259</v>
      </c>
      <c r="X765" t="s">
        <v>1365</v>
      </c>
      <c r="Y765" t="s">
        <v>5</v>
      </c>
      <c r="Z765" t="s">
        <v>174</v>
      </c>
      <c r="AA765">
        <v>44891</v>
      </c>
      <c r="AB765" t="s">
        <v>2962</v>
      </c>
      <c r="AC765" t="s">
        <v>4938</v>
      </c>
      <c r="AD765">
        <v>18</v>
      </c>
      <c r="AE765" t="s">
        <v>4939</v>
      </c>
    </row>
    <row r="766" spans="1:31">
      <c r="A766">
        <v>9010</v>
      </c>
      <c r="B766" t="s">
        <v>176</v>
      </c>
      <c r="C766" t="s">
        <v>4897</v>
      </c>
      <c r="D766" t="s">
        <v>1645</v>
      </c>
      <c r="E766" t="s">
        <v>166</v>
      </c>
      <c r="F766" t="s">
        <v>1645</v>
      </c>
      <c r="G766" t="s">
        <v>4903</v>
      </c>
      <c r="H766" t="s">
        <v>4940</v>
      </c>
      <c r="I766" t="s">
        <v>1647</v>
      </c>
      <c r="J766" t="s">
        <v>1648</v>
      </c>
      <c r="K766" t="s">
        <v>273</v>
      </c>
      <c r="L766" t="s">
        <v>172</v>
      </c>
      <c r="M766" t="s">
        <v>5</v>
      </c>
      <c r="N766">
        <v>92008</v>
      </c>
      <c r="O766" t="s">
        <v>1649</v>
      </c>
      <c r="P766">
        <v>33.1318085328693</v>
      </c>
      <c r="Q766">
        <v>-117.276002289274</v>
      </c>
      <c r="R766">
        <v>13</v>
      </c>
      <c r="U766" t="s">
        <v>1645</v>
      </c>
      <c r="V766" t="s">
        <v>1647</v>
      </c>
      <c r="W766" t="s">
        <v>273</v>
      </c>
      <c r="X766" t="s">
        <v>172</v>
      </c>
      <c r="Y766" t="s">
        <v>5</v>
      </c>
      <c r="Z766" t="s">
        <v>174</v>
      </c>
      <c r="AA766">
        <v>44773</v>
      </c>
      <c r="AB766" t="s">
        <v>2557</v>
      </c>
      <c r="AC766" t="s">
        <v>2558</v>
      </c>
      <c r="AD766">
        <v>13</v>
      </c>
    </row>
    <row r="767" spans="1:31">
      <c r="A767">
        <v>9011</v>
      </c>
      <c r="B767" t="s">
        <v>176</v>
      </c>
      <c r="C767" t="s">
        <v>4897</v>
      </c>
      <c r="D767" t="s">
        <v>4941</v>
      </c>
      <c r="E767" t="s">
        <v>178</v>
      </c>
      <c r="F767" t="s">
        <v>4941</v>
      </c>
      <c r="G767" t="s">
        <v>4942</v>
      </c>
      <c r="H767" t="s">
        <v>4943</v>
      </c>
      <c r="I767" t="s">
        <v>4944</v>
      </c>
      <c r="J767" t="s">
        <v>4945</v>
      </c>
      <c r="K767" t="s">
        <v>651</v>
      </c>
      <c r="L767" t="s">
        <v>648</v>
      </c>
      <c r="M767" t="s">
        <v>6</v>
      </c>
      <c r="N767" t="s">
        <v>4946</v>
      </c>
      <c r="O767" t="s">
        <v>4947</v>
      </c>
      <c r="P767">
        <v>49.915991181435899</v>
      </c>
      <c r="Q767">
        <v>-97.212554857834803</v>
      </c>
      <c r="U767" t="s">
        <v>2590</v>
      </c>
      <c r="V767" t="s">
        <v>4944</v>
      </c>
      <c r="W767" t="s">
        <v>2567</v>
      </c>
      <c r="X767" t="s">
        <v>2568</v>
      </c>
      <c r="Y767" t="s">
        <v>5</v>
      </c>
      <c r="Z767" t="s">
        <v>174</v>
      </c>
      <c r="AA767">
        <v>44435</v>
      </c>
      <c r="AB767" t="s">
        <v>319</v>
      </c>
      <c r="AC767" t="s">
        <v>4948</v>
      </c>
      <c r="AD767">
        <v>32</v>
      </c>
    </row>
    <row r="768" spans="1:31">
      <c r="A768">
        <v>9012</v>
      </c>
      <c r="B768" t="s">
        <v>176</v>
      </c>
      <c r="C768" t="s">
        <v>4897</v>
      </c>
      <c r="D768" t="s">
        <v>842</v>
      </c>
      <c r="E768" t="s">
        <v>166</v>
      </c>
      <c r="F768" t="s">
        <v>843</v>
      </c>
      <c r="G768" t="s">
        <v>783</v>
      </c>
      <c r="H768" t="s">
        <v>4949</v>
      </c>
      <c r="I768" t="s">
        <v>844</v>
      </c>
      <c r="J768" t="s">
        <v>845</v>
      </c>
      <c r="K768" t="s">
        <v>846</v>
      </c>
      <c r="L768" t="s">
        <v>172</v>
      </c>
      <c r="M768" t="s">
        <v>5</v>
      </c>
      <c r="N768">
        <v>94538</v>
      </c>
      <c r="O768" t="s">
        <v>847</v>
      </c>
      <c r="P768">
        <v>37.468235725983099</v>
      </c>
      <c r="Q768">
        <v>-121.925672668253</v>
      </c>
      <c r="U768" t="s">
        <v>849</v>
      </c>
      <c r="V768" t="s">
        <v>844</v>
      </c>
      <c r="W768" t="s">
        <v>846</v>
      </c>
      <c r="X768" t="s">
        <v>172</v>
      </c>
      <c r="Y768" t="s">
        <v>5</v>
      </c>
      <c r="Z768" t="s">
        <v>174</v>
      </c>
      <c r="AA768">
        <v>45096</v>
      </c>
      <c r="AB768" t="s">
        <v>4950</v>
      </c>
      <c r="AC768" t="s">
        <v>4951</v>
      </c>
      <c r="AD768">
        <v>21</v>
      </c>
      <c r="AE768" t="s">
        <v>852</v>
      </c>
    </row>
    <row r="769" spans="1:36">
      <c r="A769">
        <v>9013</v>
      </c>
      <c r="B769" t="s">
        <v>176</v>
      </c>
      <c r="C769" t="s">
        <v>4897</v>
      </c>
      <c r="D769" t="s">
        <v>2597</v>
      </c>
      <c r="E769" t="s">
        <v>178</v>
      </c>
      <c r="F769" t="s">
        <v>4952</v>
      </c>
      <c r="G769" t="s">
        <v>4903</v>
      </c>
      <c r="H769" t="s">
        <v>4953</v>
      </c>
      <c r="I769" t="s">
        <v>4954</v>
      </c>
      <c r="J769" t="s">
        <v>4955</v>
      </c>
      <c r="K769" t="s">
        <v>2603</v>
      </c>
      <c r="L769" t="s">
        <v>1365</v>
      </c>
      <c r="M769" t="s">
        <v>5</v>
      </c>
      <c r="N769" t="s">
        <v>4956</v>
      </c>
      <c r="O769" t="s">
        <v>4957</v>
      </c>
      <c r="P769">
        <v>40.096159480016297</v>
      </c>
      <c r="Q769">
        <v>-75.404519787216401</v>
      </c>
      <c r="U769" t="s">
        <v>2597</v>
      </c>
      <c r="V769" t="s">
        <v>4958</v>
      </c>
      <c r="W769" t="s">
        <v>2603</v>
      </c>
      <c r="X769" t="s">
        <v>1365</v>
      </c>
      <c r="Y769" t="s">
        <v>5</v>
      </c>
      <c r="Z769" t="s">
        <v>174</v>
      </c>
      <c r="AA769">
        <v>44888</v>
      </c>
      <c r="AB769" t="s">
        <v>4959</v>
      </c>
      <c r="AC769" t="s">
        <v>4960</v>
      </c>
      <c r="AD769">
        <v>24</v>
      </c>
    </row>
    <row r="770" spans="1:36">
      <c r="A770">
        <v>9014</v>
      </c>
      <c r="B770" t="s">
        <v>176</v>
      </c>
      <c r="C770" t="s">
        <v>4897</v>
      </c>
      <c r="D770" t="s">
        <v>901</v>
      </c>
      <c r="E770" t="s">
        <v>178</v>
      </c>
      <c r="F770" t="s">
        <v>4961</v>
      </c>
      <c r="G770" t="s">
        <v>88</v>
      </c>
      <c r="H770" t="s">
        <v>4962</v>
      </c>
      <c r="I770" t="s">
        <v>4963</v>
      </c>
      <c r="J770" t="s">
        <v>918</v>
      </c>
      <c r="K770" t="s">
        <v>919</v>
      </c>
      <c r="L770" t="s">
        <v>444</v>
      </c>
      <c r="M770" t="s">
        <v>5</v>
      </c>
      <c r="N770">
        <v>48377</v>
      </c>
      <c r="P770">
        <v>42.490528092489498</v>
      </c>
      <c r="Q770">
        <v>-83.487124115972506</v>
      </c>
      <c r="U770" t="s">
        <v>4964</v>
      </c>
      <c r="V770" t="s">
        <v>4965</v>
      </c>
      <c r="W770" t="s">
        <v>4966</v>
      </c>
      <c r="X770" t="s">
        <v>756</v>
      </c>
      <c r="Y770" t="s">
        <v>5</v>
      </c>
      <c r="Z770" t="s">
        <v>174</v>
      </c>
      <c r="AA770">
        <v>44435</v>
      </c>
      <c r="AB770" t="s">
        <v>4967</v>
      </c>
      <c r="AC770" t="s">
        <v>4968</v>
      </c>
      <c r="AD770">
        <v>23</v>
      </c>
    </row>
    <row r="771" spans="1:36">
      <c r="A771">
        <v>9015</v>
      </c>
      <c r="B771" t="s">
        <v>176</v>
      </c>
      <c r="C771" t="s">
        <v>4897</v>
      </c>
      <c r="D771" t="s">
        <v>901</v>
      </c>
      <c r="E771" t="s">
        <v>178</v>
      </c>
      <c r="F771" t="s">
        <v>4969</v>
      </c>
      <c r="G771" t="s">
        <v>88</v>
      </c>
      <c r="H771" t="s">
        <v>4970</v>
      </c>
      <c r="I771" t="s">
        <v>4963</v>
      </c>
      <c r="J771" t="s">
        <v>4971</v>
      </c>
      <c r="K771" t="s">
        <v>911</v>
      </c>
      <c r="L771" t="s">
        <v>756</v>
      </c>
      <c r="M771" t="s">
        <v>5</v>
      </c>
      <c r="N771" t="s">
        <v>4972</v>
      </c>
      <c r="O771" t="s">
        <v>4973</v>
      </c>
      <c r="P771">
        <v>42.275348487635199</v>
      </c>
      <c r="Q771">
        <v>-71.571332387143997</v>
      </c>
      <c r="U771" t="s">
        <v>4964</v>
      </c>
      <c r="V771" t="s">
        <v>4965</v>
      </c>
      <c r="W771" t="s">
        <v>4966</v>
      </c>
      <c r="X771" t="s">
        <v>756</v>
      </c>
      <c r="Y771" t="s">
        <v>5</v>
      </c>
      <c r="Z771" t="s">
        <v>174</v>
      </c>
      <c r="AA771">
        <v>44435</v>
      </c>
      <c r="AB771" t="s">
        <v>4967</v>
      </c>
      <c r="AC771" t="s">
        <v>4968</v>
      </c>
      <c r="AD771">
        <v>23</v>
      </c>
    </row>
    <row r="772" spans="1:36">
      <c r="A772">
        <v>9016</v>
      </c>
      <c r="B772" t="s">
        <v>176</v>
      </c>
      <c r="C772" t="s">
        <v>4897</v>
      </c>
      <c r="D772" t="s">
        <v>901</v>
      </c>
      <c r="E772" t="s">
        <v>178</v>
      </c>
      <c r="F772" t="s">
        <v>4974</v>
      </c>
      <c r="G772" t="s">
        <v>88</v>
      </c>
      <c r="H772" t="s">
        <v>4975</v>
      </c>
      <c r="I772" t="s">
        <v>4963</v>
      </c>
      <c r="J772" t="s">
        <v>4976</v>
      </c>
      <c r="K772" t="s">
        <v>4966</v>
      </c>
      <c r="L772" t="s">
        <v>756</v>
      </c>
      <c r="M772" t="s">
        <v>5</v>
      </c>
      <c r="N772" t="s">
        <v>4977</v>
      </c>
      <c r="P772">
        <v>42.314290645615401</v>
      </c>
      <c r="Q772">
        <v>-71.797926002486093</v>
      </c>
      <c r="U772" t="s">
        <v>4964</v>
      </c>
      <c r="V772" t="s">
        <v>4965</v>
      </c>
      <c r="W772" t="s">
        <v>4966</v>
      </c>
      <c r="X772" t="s">
        <v>756</v>
      </c>
      <c r="Y772" t="s">
        <v>5</v>
      </c>
      <c r="Z772" t="s">
        <v>174</v>
      </c>
      <c r="AA772">
        <v>44435</v>
      </c>
      <c r="AB772" t="s">
        <v>4967</v>
      </c>
      <c r="AC772" t="s">
        <v>4968</v>
      </c>
      <c r="AD772">
        <v>23</v>
      </c>
    </row>
    <row r="773" spans="1:36">
      <c r="A773">
        <v>9017</v>
      </c>
      <c r="B773" t="s">
        <v>176</v>
      </c>
      <c r="C773" t="s">
        <v>4897</v>
      </c>
      <c r="D773" t="s">
        <v>944</v>
      </c>
      <c r="E773" t="s">
        <v>178</v>
      </c>
      <c r="F773" t="s">
        <v>4978</v>
      </c>
      <c r="G773" t="s">
        <v>4903</v>
      </c>
      <c r="H773" t="s">
        <v>4979</v>
      </c>
      <c r="I773" t="s">
        <v>4980</v>
      </c>
      <c r="J773" t="s">
        <v>4981</v>
      </c>
      <c r="K773" t="s">
        <v>4685</v>
      </c>
      <c r="L773" t="s">
        <v>949</v>
      </c>
      <c r="M773" t="s">
        <v>5</v>
      </c>
      <c r="N773">
        <v>44122</v>
      </c>
      <c r="P773">
        <v>41.4636528185613</v>
      </c>
      <c r="Q773">
        <v>-81.511905531461693</v>
      </c>
      <c r="U773" t="s">
        <v>936</v>
      </c>
      <c r="V773" t="s">
        <v>4982</v>
      </c>
      <c r="W773" t="s">
        <v>4983</v>
      </c>
      <c r="X773" t="s">
        <v>1423</v>
      </c>
      <c r="Y773" t="s">
        <v>5</v>
      </c>
      <c r="AB773" t="s">
        <v>4984</v>
      </c>
      <c r="AC773" t="s">
        <v>4985</v>
      </c>
      <c r="AD773">
        <v>29</v>
      </c>
    </row>
    <row r="774" spans="1:36">
      <c r="A774">
        <v>9018</v>
      </c>
      <c r="B774" t="s">
        <v>176</v>
      </c>
      <c r="C774" t="s">
        <v>4897</v>
      </c>
      <c r="D774" t="s">
        <v>4986</v>
      </c>
      <c r="E774" t="s">
        <v>178</v>
      </c>
      <c r="F774" t="s">
        <v>4987</v>
      </c>
      <c r="G774" t="s">
        <v>4903</v>
      </c>
      <c r="H774" t="s">
        <v>2246</v>
      </c>
      <c r="I774" t="s">
        <v>1012</v>
      </c>
      <c r="J774" t="s">
        <v>4988</v>
      </c>
      <c r="K774" t="s">
        <v>3536</v>
      </c>
      <c r="L774" t="s">
        <v>756</v>
      </c>
      <c r="M774" t="s">
        <v>5</v>
      </c>
      <c r="N774" t="s">
        <v>4989</v>
      </c>
      <c r="O774" t="s">
        <v>4990</v>
      </c>
      <c r="P774">
        <v>42.552711758926201</v>
      </c>
      <c r="Q774">
        <v>-71.2782674599367</v>
      </c>
      <c r="R774">
        <v>300</v>
      </c>
      <c r="U774" t="s">
        <v>4986</v>
      </c>
      <c r="V774" t="s">
        <v>1012</v>
      </c>
      <c r="W774" t="s">
        <v>1016</v>
      </c>
      <c r="X774" t="s">
        <v>756</v>
      </c>
      <c r="Y774" t="s">
        <v>5</v>
      </c>
      <c r="Z774" t="s">
        <v>174</v>
      </c>
      <c r="AA774">
        <v>44425</v>
      </c>
      <c r="AB774" t="s">
        <v>4991</v>
      </c>
      <c r="AC774" t="s">
        <v>4992</v>
      </c>
      <c r="AD774">
        <v>17</v>
      </c>
      <c r="AE774" t="s">
        <v>4993</v>
      </c>
      <c r="AJ774" t="s">
        <v>4994</v>
      </c>
    </row>
    <row r="775" spans="1:36">
      <c r="A775">
        <v>9019</v>
      </c>
      <c r="B775" t="s">
        <v>176</v>
      </c>
      <c r="C775" t="s">
        <v>4897</v>
      </c>
      <c r="D775" t="s">
        <v>4995</v>
      </c>
      <c r="E775" t="s">
        <v>166</v>
      </c>
      <c r="F775" t="s">
        <v>4996</v>
      </c>
      <c r="G775" t="s">
        <v>2189</v>
      </c>
      <c r="H775" t="s">
        <v>4997</v>
      </c>
      <c r="I775" t="s">
        <v>4998</v>
      </c>
      <c r="J775" t="s">
        <v>4999</v>
      </c>
      <c r="K775" t="s">
        <v>5000</v>
      </c>
      <c r="L775" t="s">
        <v>2568</v>
      </c>
      <c r="M775" t="s">
        <v>5</v>
      </c>
      <c r="N775" t="s">
        <v>5001</v>
      </c>
      <c r="O775" t="s">
        <v>5002</v>
      </c>
      <c r="P775">
        <v>41.384028825943403</v>
      </c>
      <c r="Q775">
        <v>-73.5316960048863</v>
      </c>
      <c r="R775">
        <v>35</v>
      </c>
      <c r="U775" t="s">
        <v>5003</v>
      </c>
      <c r="V775" t="s">
        <v>4998</v>
      </c>
      <c r="W775" t="s">
        <v>5000</v>
      </c>
      <c r="X775" t="s">
        <v>2568</v>
      </c>
      <c r="Y775" t="s">
        <v>5</v>
      </c>
      <c r="Z775" t="s">
        <v>174</v>
      </c>
      <c r="AA775">
        <v>44773</v>
      </c>
      <c r="AB775" t="s">
        <v>5004</v>
      </c>
      <c r="AC775" t="s">
        <v>5005</v>
      </c>
      <c r="AD775">
        <v>30</v>
      </c>
      <c r="AE775" t="s">
        <v>5006</v>
      </c>
    </row>
    <row r="776" spans="1:36">
      <c r="A776">
        <v>9020</v>
      </c>
      <c r="B776" t="s">
        <v>176</v>
      </c>
      <c r="C776" t="s">
        <v>4897</v>
      </c>
      <c r="D776" t="s">
        <v>5007</v>
      </c>
      <c r="E776" t="s">
        <v>166</v>
      </c>
      <c r="F776" t="s">
        <v>5007</v>
      </c>
      <c r="G776" t="s">
        <v>5008</v>
      </c>
      <c r="H776" t="s">
        <v>5009</v>
      </c>
      <c r="I776" t="s">
        <v>1733</v>
      </c>
      <c r="J776" t="s">
        <v>1734</v>
      </c>
      <c r="K776" t="s">
        <v>956</v>
      </c>
      <c r="L776" t="s">
        <v>444</v>
      </c>
      <c r="M776" t="s">
        <v>5</v>
      </c>
      <c r="N776">
        <v>49037</v>
      </c>
      <c r="O776" t="s">
        <v>1735</v>
      </c>
      <c r="P776">
        <v>42.3357616120662</v>
      </c>
      <c r="Q776">
        <v>-85.269506097448897</v>
      </c>
      <c r="R776">
        <v>40</v>
      </c>
      <c r="U776" t="s">
        <v>1736</v>
      </c>
      <c r="V776" t="s">
        <v>1733</v>
      </c>
      <c r="W776" t="s">
        <v>1738</v>
      </c>
      <c r="X776" t="s">
        <v>1739</v>
      </c>
      <c r="Y776" t="s">
        <v>1138</v>
      </c>
      <c r="Z776" t="s">
        <v>174</v>
      </c>
      <c r="AA776">
        <v>45088</v>
      </c>
      <c r="AB776" t="s">
        <v>1740</v>
      </c>
      <c r="AC776" t="s">
        <v>5010</v>
      </c>
      <c r="AD776">
        <v>21</v>
      </c>
    </row>
    <row r="777" spans="1:36">
      <c r="A777">
        <v>9021</v>
      </c>
      <c r="B777" t="s">
        <v>176</v>
      </c>
      <c r="C777" t="s">
        <v>4897</v>
      </c>
      <c r="D777" t="s">
        <v>5011</v>
      </c>
      <c r="E777" t="s">
        <v>178</v>
      </c>
      <c r="F777" t="s">
        <v>5011</v>
      </c>
      <c r="G777" t="s">
        <v>4903</v>
      </c>
      <c r="H777" t="s">
        <v>5012</v>
      </c>
      <c r="I777" t="s">
        <v>5013</v>
      </c>
      <c r="J777" t="s">
        <v>5014</v>
      </c>
      <c r="K777" t="s">
        <v>5015</v>
      </c>
      <c r="L777" t="s">
        <v>756</v>
      </c>
      <c r="M777" t="s">
        <v>5</v>
      </c>
      <c r="N777" t="s">
        <v>5016</v>
      </c>
      <c r="O777" t="s">
        <v>5017</v>
      </c>
      <c r="P777">
        <v>42.473324014247297</v>
      </c>
      <c r="Q777">
        <v>-71.256931017824201</v>
      </c>
      <c r="R777">
        <v>13</v>
      </c>
      <c r="U777" t="s">
        <v>5018</v>
      </c>
      <c r="V777" t="s">
        <v>5013</v>
      </c>
      <c r="W777" t="s">
        <v>5015</v>
      </c>
      <c r="X777" t="s">
        <v>756</v>
      </c>
      <c r="Y777" t="s">
        <v>5</v>
      </c>
      <c r="Z777" t="s">
        <v>174</v>
      </c>
      <c r="AA777">
        <v>44773</v>
      </c>
      <c r="AB777" t="s">
        <v>5019</v>
      </c>
      <c r="AC777" t="s">
        <v>5020</v>
      </c>
      <c r="AD777">
        <v>30</v>
      </c>
      <c r="AE777" t="s">
        <v>5021</v>
      </c>
    </row>
    <row r="778" spans="1:36">
      <c r="A778">
        <v>9022</v>
      </c>
      <c r="B778" t="s">
        <v>201</v>
      </c>
      <c r="C778" t="s">
        <v>4897</v>
      </c>
      <c r="D778" t="s">
        <v>8327</v>
      </c>
      <c r="E778" t="s">
        <v>178</v>
      </c>
      <c r="F778" t="s">
        <v>8589</v>
      </c>
      <c r="G778" t="s">
        <v>8590</v>
      </c>
      <c r="H778" t="s">
        <v>5420</v>
      </c>
      <c r="J778" t="s">
        <v>8593</v>
      </c>
      <c r="K778" t="s">
        <v>8594</v>
      </c>
      <c r="L778" t="s">
        <v>318</v>
      </c>
      <c r="M778" t="s">
        <v>5</v>
      </c>
      <c r="N778">
        <v>57701</v>
      </c>
      <c r="O778" t="s">
        <v>8595</v>
      </c>
      <c r="P778">
        <v>44.073599817028601</v>
      </c>
      <c r="Q778">
        <v>-103.20484653275101</v>
      </c>
      <c r="R778">
        <v>20</v>
      </c>
      <c r="U778" t="s">
        <v>8327</v>
      </c>
      <c r="V778" t="s">
        <v>8596</v>
      </c>
      <c r="W778" t="s">
        <v>8594</v>
      </c>
      <c r="X778" t="s">
        <v>318</v>
      </c>
      <c r="Y778" t="s">
        <v>5</v>
      </c>
      <c r="Z778" t="s">
        <v>8245</v>
      </c>
      <c r="AA778">
        <v>45580</v>
      </c>
      <c r="AC778" t="s">
        <v>8591</v>
      </c>
      <c r="AD778">
        <v>26</v>
      </c>
      <c r="AE778" t="s">
        <v>8592</v>
      </c>
      <c r="AF778" t="s">
        <v>8597</v>
      </c>
      <c r="AG778" t="s">
        <v>8598</v>
      </c>
      <c r="AH778" t="s">
        <v>8595</v>
      </c>
      <c r="AJ778" t="s">
        <v>319</v>
      </c>
    </row>
    <row r="779" spans="1:36">
      <c r="A779">
        <v>9023</v>
      </c>
      <c r="B779" t="s">
        <v>176</v>
      </c>
      <c r="C779" t="s">
        <v>4897</v>
      </c>
      <c r="D779" t="s">
        <v>5022</v>
      </c>
      <c r="E779" t="s">
        <v>166</v>
      </c>
      <c r="F779" t="s">
        <v>5022</v>
      </c>
      <c r="G779" t="s">
        <v>4942</v>
      </c>
      <c r="H779" t="s">
        <v>5023</v>
      </c>
      <c r="I779" t="s">
        <v>4388</v>
      </c>
      <c r="J779" t="s">
        <v>5024</v>
      </c>
      <c r="K779" t="s">
        <v>5025</v>
      </c>
      <c r="L779" t="s">
        <v>829</v>
      </c>
      <c r="M779" t="s">
        <v>5</v>
      </c>
      <c r="N779">
        <v>13902</v>
      </c>
      <c r="O779" t="s">
        <v>4391</v>
      </c>
      <c r="P779">
        <v>42.0895847383564</v>
      </c>
      <c r="Q779">
        <v>-75.9694089559069</v>
      </c>
      <c r="U779" t="s">
        <v>5022</v>
      </c>
      <c r="V779" t="s">
        <v>4388</v>
      </c>
      <c r="W779" t="s">
        <v>5025</v>
      </c>
      <c r="X779" t="s">
        <v>829</v>
      </c>
      <c r="Y779" t="s">
        <v>5</v>
      </c>
      <c r="Z779" t="s">
        <v>174</v>
      </c>
      <c r="AA779">
        <v>44443</v>
      </c>
      <c r="AB779" t="s">
        <v>5026</v>
      </c>
      <c r="AC779" t="s">
        <v>5027</v>
      </c>
      <c r="AD779">
        <v>21</v>
      </c>
      <c r="AE779" t="s">
        <v>5028</v>
      </c>
    </row>
    <row r="780" spans="1:36">
      <c r="A780">
        <v>9024</v>
      </c>
      <c r="B780" t="s">
        <v>176</v>
      </c>
      <c r="C780" t="s">
        <v>4897</v>
      </c>
      <c r="D780" t="s">
        <v>5029</v>
      </c>
      <c r="E780" t="s">
        <v>178</v>
      </c>
      <c r="F780" t="s">
        <v>4158</v>
      </c>
      <c r="G780" t="s">
        <v>4903</v>
      </c>
      <c r="H780" t="s">
        <v>5030</v>
      </c>
      <c r="I780" t="s">
        <v>5031</v>
      </c>
      <c r="J780" t="s">
        <v>5032</v>
      </c>
      <c r="K780" t="s">
        <v>5033</v>
      </c>
      <c r="L780" t="s">
        <v>756</v>
      </c>
      <c r="M780" t="s">
        <v>5</v>
      </c>
      <c r="N780" t="s">
        <v>5034</v>
      </c>
      <c r="O780" t="s">
        <v>5035</v>
      </c>
      <c r="P780">
        <v>42.162292999999998</v>
      </c>
      <c r="Q780">
        <v>-71.159040192000006</v>
      </c>
      <c r="R780">
        <v>6</v>
      </c>
      <c r="U780" t="s">
        <v>5029</v>
      </c>
      <c r="V780" t="s">
        <v>5036</v>
      </c>
      <c r="W780" t="s">
        <v>5033</v>
      </c>
      <c r="X780" t="s">
        <v>756</v>
      </c>
      <c r="Y780" t="s">
        <v>5</v>
      </c>
      <c r="Z780" t="s">
        <v>174</v>
      </c>
      <c r="AA780">
        <v>45084</v>
      </c>
      <c r="AB780" t="s">
        <v>319</v>
      </c>
      <c r="AC780" t="s">
        <v>5037</v>
      </c>
      <c r="AD780">
        <v>20</v>
      </c>
    </row>
    <row r="781" spans="1:36">
      <c r="A781">
        <v>9025</v>
      </c>
      <c r="B781" t="s">
        <v>176</v>
      </c>
      <c r="C781" t="s">
        <v>4897</v>
      </c>
      <c r="D781" t="s">
        <v>5038</v>
      </c>
      <c r="E781" t="s">
        <v>166</v>
      </c>
      <c r="F781" t="s">
        <v>5039</v>
      </c>
      <c r="G781" t="s">
        <v>4903</v>
      </c>
      <c r="H781" t="s">
        <v>5040</v>
      </c>
      <c r="I781" t="s">
        <v>5041</v>
      </c>
      <c r="J781" t="s">
        <v>5042</v>
      </c>
      <c r="K781" t="s">
        <v>3020</v>
      </c>
      <c r="L781" t="s">
        <v>5043</v>
      </c>
      <c r="M781" t="s">
        <v>5</v>
      </c>
      <c r="N781" t="s">
        <v>5044</v>
      </c>
      <c r="O781" t="s">
        <v>5045</v>
      </c>
      <c r="P781">
        <v>39.662300246467801</v>
      </c>
      <c r="Q781">
        <v>-75.755474529558597</v>
      </c>
      <c r="U781" t="s">
        <v>5046</v>
      </c>
      <c r="V781" t="s">
        <v>5041</v>
      </c>
      <c r="W781" t="s">
        <v>5047</v>
      </c>
      <c r="X781" t="s">
        <v>5043</v>
      </c>
      <c r="Y781" t="s">
        <v>5</v>
      </c>
      <c r="Z781" t="s">
        <v>174</v>
      </c>
      <c r="AA781">
        <v>44443</v>
      </c>
      <c r="AB781" t="s">
        <v>319</v>
      </c>
      <c r="AC781" t="s">
        <v>5048</v>
      </c>
      <c r="AD781">
        <v>25</v>
      </c>
    </row>
    <row r="782" spans="1:36">
      <c r="A782">
        <v>9026</v>
      </c>
      <c r="B782" t="s">
        <v>176</v>
      </c>
      <c r="C782" t="s">
        <v>4897</v>
      </c>
      <c r="D782" t="s">
        <v>5049</v>
      </c>
      <c r="E782" t="s">
        <v>178</v>
      </c>
      <c r="F782" t="s">
        <v>5050</v>
      </c>
      <c r="G782" t="s">
        <v>4942</v>
      </c>
      <c r="H782" t="s">
        <v>5051</v>
      </c>
      <c r="I782" t="s">
        <v>5052</v>
      </c>
      <c r="J782" t="s">
        <v>5053</v>
      </c>
      <c r="K782" t="s">
        <v>5050</v>
      </c>
      <c r="L782" t="s">
        <v>444</v>
      </c>
      <c r="M782" t="s">
        <v>5</v>
      </c>
      <c r="N782" t="s">
        <v>5054</v>
      </c>
      <c r="O782" t="s">
        <v>5055</v>
      </c>
      <c r="P782">
        <v>42.639885019948998</v>
      </c>
      <c r="Q782">
        <v>-83.1728654007279</v>
      </c>
      <c r="R782">
        <v>30</v>
      </c>
      <c r="U782" t="s">
        <v>5056</v>
      </c>
      <c r="V782" t="s">
        <v>5052</v>
      </c>
      <c r="W782" t="s">
        <v>1762</v>
      </c>
      <c r="X782" t="s">
        <v>1763</v>
      </c>
      <c r="Y782" t="s">
        <v>1138</v>
      </c>
      <c r="Z782" t="s">
        <v>174</v>
      </c>
      <c r="AA782">
        <v>44443</v>
      </c>
      <c r="AB782" t="s">
        <v>5057</v>
      </c>
      <c r="AC782" t="s">
        <v>1765</v>
      </c>
      <c r="AD782">
        <v>22</v>
      </c>
      <c r="AE782" t="s">
        <v>5058</v>
      </c>
    </row>
    <row r="783" spans="1:36">
      <c r="A783">
        <v>9027</v>
      </c>
      <c r="B783" t="s">
        <v>176</v>
      </c>
      <c r="C783" t="s">
        <v>4897</v>
      </c>
      <c r="D783" t="s">
        <v>4415</v>
      </c>
      <c r="E783" t="s">
        <v>166</v>
      </c>
      <c r="F783" t="s">
        <v>4415</v>
      </c>
      <c r="G783" t="s">
        <v>4903</v>
      </c>
      <c r="H783" t="s">
        <v>5059</v>
      </c>
      <c r="I783" t="s">
        <v>4417</v>
      </c>
      <c r="J783" t="s">
        <v>4418</v>
      </c>
      <c r="K783" t="s">
        <v>4419</v>
      </c>
      <c r="L783" t="s">
        <v>314</v>
      </c>
      <c r="M783" t="s">
        <v>5</v>
      </c>
      <c r="N783">
        <v>37404</v>
      </c>
      <c r="O783" t="s">
        <v>4420</v>
      </c>
      <c r="P783">
        <v>35.039288782713001</v>
      </c>
      <c r="Q783">
        <v>-85.286898760536005</v>
      </c>
      <c r="R783">
        <v>8</v>
      </c>
      <c r="U783" t="s">
        <v>4415</v>
      </c>
      <c r="V783" t="s">
        <v>4417</v>
      </c>
      <c r="W783" t="s">
        <v>4419</v>
      </c>
      <c r="X783" t="s">
        <v>314</v>
      </c>
      <c r="Y783" t="s">
        <v>5</v>
      </c>
      <c r="Z783" t="s">
        <v>174</v>
      </c>
      <c r="AA783">
        <v>44773</v>
      </c>
      <c r="AB783" t="s">
        <v>5060</v>
      </c>
      <c r="AC783" t="s">
        <v>4422</v>
      </c>
      <c r="AD783">
        <v>14</v>
      </c>
    </row>
    <row r="784" spans="1:36">
      <c r="A784">
        <v>9028</v>
      </c>
      <c r="B784" t="s">
        <v>176</v>
      </c>
      <c r="C784" t="s">
        <v>4897</v>
      </c>
      <c r="D784" t="s">
        <v>5061</v>
      </c>
      <c r="E784" t="s">
        <v>178</v>
      </c>
      <c r="F784" t="s">
        <v>5062</v>
      </c>
      <c r="G784" t="s">
        <v>7</v>
      </c>
      <c r="H784" t="s">
        <v>5063</v>
      </c>
      <c r="I784" t="s">
        <v>5064</v>
      </c>
      <c r="J784" t="s">
        <v>5065</v>
      </c>
      <c r="K784" t="s">
        <v>1470</v>
      </c>
      <c r="L784" t="s">
        <v>444</v>
      </c>
      <c r="M784" t="s">
        <v>5</v>
      </c>
      <c r="N784">
        <v>48108</v>
      </c>
      <c r="O784" t="s">
        <v>5066</v>
      </c>
      <c r="P784">
        <v>42.232587142438099</v>
      </c>
      <c r="Q784">
        <v>-83.731221929580201</v>
      </c>
      <c r="U784" t="s">
        <v>2756</v>
      </c>
      <c r="V784" t="s">
        <v>2753</v>
      </c>
      <c r="W784" t="s">
        <v>2757</v>
      </c>
      <c r="X784" t="s">
        <v>2758</v>
      </c>
      <c r="Y784" t="s">
        <v>940</v>
      </c>
      <c r="AB784" t="s">
        <v>5067</v>
      </c>
      <c r="AC784" t="s">
        <v>5068</v>
      </c>
      <c r="AD784">
        <v>27</v>
      </c>
    </row>
    <row r="785" spans="1:36">
      <c r="A785">
        <v>9029</v>
      </c>
      <c r="B785" t="s">
        <v>176</v>
      </c>
      <c r="C785" t="s">
        <v>4897</v>
      </c>
      <c r="D785" t="s">
        <v>5061</v>
      </c>
      <c r="E785" t="s">
        <v>178</v>
      </c>
      <c r="F785" t="s">
        <v>5069</v>
      </c>
      <c r="G785" t="s">
        <v>7</v>
      </c>
      <c r="H785" t="s">
        <v>5063</v>
      </c>
      <c r="I785" t="s">
        <v>5064</v>
      </c>
      <c r="J785" t="s">
        <v>5070</v>
      </c>
      <c r="K785" t="s">
        <v>5071</v>
      </c>
      <c r="L785" t="s">
        <v>172</v>
      </c>
      <c r="M785" t="s">
        <v>5</v>
      </c>
      <c r="N785">
        <v>90810</v>
      </c>
      <c r="P785">
        <v>33.834418695178698</v>
      </c>
      <c r="Q785">
        <v>-118.212247385711</v>
      </c>
      <c r="U785" t="s">
        <v>2756</v>
      </c>
      <c r="V785" t="s">
        <v>2753</v>
      </c>
      <c r="W785" t="s">
        <v>2757</v>
      </c>
      <c r="X785" t="s">
        <v>2758</v>
      </c>
      <c r="Y785" t="s">
        <v>940</v>
      </c>
      <c r="AB785" t="s">
        <v>5067</v>
      </c>
      <c r="AC785" t="s">
        <v>5072</v>
      </c>
      <c r="AD785">
        <v>27</v>
      </c>
    </row>
    <row r="786" spans="1:36">
      <c r="A786">
        <v>9030</v>
      </c>
      <c r="B786" t="s">
        <v>176</v>
      </c>
      <c r="C786" t="s">
        <v>4897</v>
      </c>
      <c r="D786" t="s">
        <v>5061</v>
      </c>
      <c r="E786" t="s">
        <v>178</v>
      </c>
      <c r="F786" t="s">
        <v>5073</v>
      </c>
      <c r="G786" t="s">
        <v>7</v>
      </c>
      <c r="H786" t="s">
        <v>5074</v>
      </c>
      <c r="I786" t="s">
        <v>5064</v>
      </c>
      <c r="J786" t="s">
        <v>5075</v>
      </c>
      <c r="K786" t="s">
        <v>5076</v>
      </c>
      <c r="L786" t="s">
        <v>444</v>
      </c>
      <c r="M786" t="s">
        <v>5</v>
      </c>
      <c r="N786">
        <v>48239</v>
      </c>
      <c r="P786">
        <v>42.375342815694097</v>
      </c>
      <c r="Q786">
        <v>-83.273469016081904</v>
      </c>
      <c r="U786" t="s">
        <v>2756</v>
      </c>
      <c r="V786" t="s">
        <v>2753</v>
      </c>
      <c r="W786" t="s">
        <v>2757</v>
      </c>
      <c r="X786" t="s">
        <v>2758</v>
      </c>
      <c r="Y786" t="s">
        <v>940</v>
      </c>
      <c r="AB786" t="s">
        <v>5067</v>
      </c>
      <c r="AC786" t="s">
        <v>5072</v>
      </c>
      <c r="AD786">
        <v>27</v>
      </c>
    </row>
    <row r="787" spans="1:36">
      <c r="A787">
        <v>9031</v>
      </c>
      <c r="B787" t="s">
        <v>176</v>
      </c>
      <c r="C787" t="s">
        <v>4897</v>
      </c>
      <c r="D787" t="s">
        <v>3662</v>
      </c>
      <c r="E787" t="s">
        <v>166</v>
      </c>
      <c r="F787" t="s">
        <v>3663</v>
      </c>
      <c r="G787" t="s">
        <v>4839</v>
      </c>
      <c r="H787" t="s">
        <v>5077</v>
      </c>
      <c r="I787" t="s">
        <v>3665</v>
      </c>
      <c r="J787" t="s">
        <v>3666</v>
      </c>
      <c r="K787" t="s">
        <v>3667</v>
      </c>
      <c r="L787" t="s">
        <v>3668</v>
      </c>
      <c r="M787" t="s">
        <v>5</v>
      </c>
      <c r="N787">
        <v>13069</v>
      </c>
      <c r="O787" t="s">
        <v>3669</v>
      </c>
      <c r="P787">
        <v>43.327447677849598</v>
      </c>
      <c r="Q787">
        <v>-76.418482088319607</v>
      </c>
      <c r="R787">
        <v>100</v>
      </c>
      <c r="U787" t="s">
        <v>3662</v>
      </c>
      <c r="V787" t="s">
        <v>3665</v>
      </c>
      <c r="W787" t="s">
        <v>3670</v>
      </c>
      <c r="X787" t="s">
        <v>2568</v>
      </c>
      <c r="Y787" t="s">
        <v>5</v>
      </c>
      <c r="Z787" t="s">
        <v>174</v>
      </c>
      <c r="AA787">
        <v>44930</v>
      </c>
      <c r="AB787" t="s">
        <v>319</v>
      </c>
      <c r="AC787" t="s">
        <v>5078</v>
      </c>
      <c r="AD787">
        <v>23</v>
      </c>
      <c r="AF787" t="s">
        <v>3672</v>
      </c>
      <c r="AG787" t="s">
        <v>3674</v>
      </c>
      <c r="AH787" t="s">
        <v>3673</v>
      </c>
      <c r="AJ787" t="s">
        <v>319</v>
      </c>
    </row>
    <row r="788" spans="1:36">
      <c r="A788">
        <v>9032</v>
      </c>
      <c r="B788" t="s">
        <v>176</v>
      </c>
      <c r="C788" t="s">
        <v>4897</v>
      </c>
      <c r="D788" t="s">
        <v>5079</v>
      </c>
      <c r="E788" t="s">
        <v>178</v>
      </c>
      <c r="F788" t="s">
        <v>5080</v>
      </c>
      <c r="G788" t="s">
        <v>4942</v>
      </c>
      <c r="H788" t="s">
        <v>5081</v>
      </c>
      <c r="I788" t="s">
        <v>5082</v>
      </c>
      <c r="J788" t="s">
        <v>5083</v>
      </c>
      <c r="K788" t="s">
        <v>2249</v>
      </c>
      <c r="L788" t="s">
        <v>829</v>
      </c>
      <c r="M788" t="s">
        <v>5</v>
      </c>
      <c r="N788">
        <v>14615</v>
      </c>
      <c r="O788" t="s">
        <v>5084</v>
      </c>
      <c r="P788">
        <v>43.197308376768802</v>
      </c>
      <c r="Q788">
        <v>-77.661275715137407</v>
      </c>
      <c r="U788" t="s">
        <v>5079</v>
      </c>
      <c r="V788" t="s">
        <v>5082</v>
      </c>
      <c r="W788" t="s">
        <v>5085</v>
      </c>
      <c r="X788" t="s">
        <v>5085</v>
      </c>
      <c r="Y788" t="s">
        <v>5086</v>
      </c>
      <c r="Z788" t="s">
        <v>174</v>
      </c>
      <c r="AA788">
        <v>44888</v>
      </c>
      <c r="AB788" t="s">
        <v>5087</v>
      </c>
      <c r="AC788" t="s">
        <v>5088</v>
      </c>
      <c r="AD788">
        <v>28</v>
      </c>
      <c r="AE788" t="s">
        <v>5089</v>
      </c>
    </row>
    <row r="789" spans="1:36">
      <c r="A789">
        <v>9033</v>
      </c>
      <c r="B789" t="s">
        <v>176</v>
      </c>
      <c r="C789" t="s">
        <v>4897</v>
      </c>
      <c r="D789" t="s">
        <v>5090</v>
      </c>
      <c r="E789" t="s">
        <v>178</v>
      </c>
      <c r="F789" t="s">
        <v>5091</v>
      </c>
      <c r="G789" t="s">
        <v>4903</v>
      </c>
      <c r="H789" t="s">
        <v>5092</v>
      </c>
      <c r="I789" t="s">
        <v>5093</v>
      </c>
      <c r="J789" t="s">
        <v>5094</v>
      </c>
      <c r="K789" t="s">
        <v>5095</v>
      </c>
      <c r="L789" t="s">
        <v>444</v>
      </c>
      <c r="M789" t="s">
        <v>5</v>
      </c>
      <c r="N789">
        <v>48674</v>
      </c>
      <c r="O789" t="s">
        <v>5096</v>
      </c>
      <c r="P789">
        <v>43.615243089930097</v>
      </c>
      <c r="Q789">
        <v>-84.200162003648103</v>
      </c>
      <c r="U789" t="s">
        <v>5090</v>
      </c>
      <c r="V789" t="s">
        <v>5093</v>
      </c>
      <c r="W789" t="s">
        <v>2418</v>
      </c>
      <c r="X789" t="s">
        <v>444</v>
      </c>
      <c r="Y789" t="s">
        <v>5</v>
      </c>
      <c r="Z789" t="s">
        <v>5097</v>
      </c>
      <c r="AA789">
        <v>45336</v>
      </c>
      <c r="AB789" t="s">
        <v>319</v>
      </c>
      <c r="AC789" t="s">
        <v>5098</v>
      </c>
      <c r="AD789">
        <v>30</v>
      </c>
      <c r="AF789" t="s">
        <v>5099</v>
      </c>
      <c r="AG789" t="s">
        <v>5100</v>
      </c>
      <c r="AH789" t="s">
        <v>5101</v>
      </c>
    </row>
    <row r="790" spans="1:36">
      <c r="A790">
        <v>9034</v>
      </c>
      <c r="B790" t="s">
        <v>163</v>
      </c>
      <c r="C790" t="s">
        <v>4897</v>
      </c>
      <c r="D790" t="s">
        <v>8776</v>
      </c>
      <c r="E790" t="s">
        <v>166</v>
      </c>
      <c r="F790" t="s">
        <v>8776</v>
      </c>
      <c r="G790" t="s">
        <v>8189</v>
      </c>
      <c r="H790" t="s">
        <v>8784</v>
      </c>
      <c r="I790" t="s">
        <v>8778</v>
      </c>
      <c r="J790" t="s">
        <v>8791</v>
      </c>
      <c r="K790" t="s">
        <v>220</v>
      </c>
      <c r="L790" t="s">
        <v>217</v>
      </c>
      <c r="M790" t="s">
        <v>6</v>
      </c>
      <c r="N790" t="s">
        <v>8790</v>
      </c>
      <c r="P790">
        <v>43.646466667750701</v>
      </c>
      <c r="Q790">
        <v>-79.3842403039407</v>
      </c>
      <c r="U790" t="s">
        <v>8776</v>
      </c>
      <c r="V790" t="s">
        <v>8778</v>
      </c>
      <c r="W790" t="s">
        <v>220</v>
      </c>
      <c r="X790" t="s">
        <v>217</v>
      </c>
      <c r="Y790" t="s">
        <v>6</v>
      </c>
      <c r="Z790" t="s">
        <v>8245</v>
      </c>
      <c r="AA790">
        <v>45649</v>
      </c>
      <c r="AB790" t="s">
        <v>8789</v>
      </c>
      <c r="AC790" t="s">
        <v>8788</v>
      </c>
      <c r="AD790">
        <v>20</v>
      </c>
      <c r="AF790" t="s">
        <v>8785</v>
      </c>
      <c r="AG790" t="s">
        <v>8786</v>
      </c>
      <c r="AH790" t="s">
        <v>8787</v>
      </c>
    </row>
    <row r="791" spans="1:36">
      <c r="A791">
        <v>9035</v>
      </c>
      <c r="B791" t="s">
        <v>176</v>
      </c>
      <c r="C791" t="s">
        <v>4897</v>
      </c>
      <c r="D791" t="s">
        <v>3736</v>
      </c>
      <c r="E791" t="s">
        <v>178</v>
      </c>
      <c r="F791" t="s">
        <v>5102</v>
      </c>
      <c r="G791" t="s">
        <v>4942</v>
      </c>
      <c r="H791" t="s">
        <v>5103</v>
      </c>
      <c r="I791" t="s">
        <v>1775</v>
      </c>
      <c r="J791" t="s">
        <v>5104</v>
      </c>
      <c r="K791" t="s">
        <v>5105</v>
      </c>
      <c r="L791" t="s">
        <v>4620</v>
      </c>
      <c r="M791" t="s">
        <v>5</v>
      </c>
      <c r="N791" t="s">
        <v>5106</v>
      </c>
      <c r="O791" t="s">
        <v>5107</v>
      </c>
      <c r="P791">
        <v>41.642313134251197</v>
      </c>
      <c r="Q791">
        <v>-71.493872488801102</v>
      </c>
      <c r="U791" t="s">
        <v>3737</v>
      </c>
      <c r="V791" t="s">
        <v>1775</v>
      </c>
      <c r="W791" t="s">
        <v>499</v>
      </c>
      <c r="X791" t="s">
        <v>495</v>
      </c>
      <c r="Y791" t="s">
        <v>5</v>
      </c>
      <c r="Z791" t="s">
        <v>174</v>
      </c>
      <c r="AA791">
        <v>44415</v>
      </c>
      <c r="AB791" t="s">
        <v>1780</v>
      </c>
      <c r="AC791" t="s">
        <v>1781</v>
      </c>
      <c r="AD791">
        <v>23</v>
      </c>
      <c r="AE791" t="s">
        <v>5108</v>
      </c>
    </row>
    <row r="792" spans="1:36">
      <c r="A792">
        <v>9036</v>
      </c>
      <c r="B792" t="s">
        <v>176</v>
      </c>
      <c r="C792" t="s">
        <v>4897</v>
      </c>
      <c r="D792" t="s">
        <v>3736</v>
      </c>
      <c r="E792" t="s">
        <v>178</v>
      </c>
      <c r="F792" t="s">
        <v>4914</v>
      </c>
      <c r="G792" t="s">
        <v>4942</v>
      </c>
      <c r="H792" t="s">
        <v>5109</v>
      </c>
      <c r="I792" t="s">
        <v>1775</v>
      </c>
      <c r="J792" t="s">
        <v>5110</v>
      </c>
      <c r="K792" t="s">
        <v>1777</v>
      </c>
      <c r="L792" t="s">
        <v>495</v>
      </c>
      <c r="M792" t="s">
        <v>5</v>
      </c>
      <c r="N792">
        <v>64801</v>
      </c>
      <c r="O792" t="s">
        <v>1785</v>
      </c>
      <c r="P792">
        <v>37.094725920602201</v>
      </c>
      <c r="Q792">
        <v>-94.528379527252596</v>
      </c>
      <c r="U792" t="s">
        <v>3737</v>
      </c>
      <c r="V792" t="s">
        <v>1775</v>
      </c>
      <c r="W792" t="s">
        <v>499</v>
      </c>
      <c r="X792" t="s">
        <v>495</v>
      </c>
      <c r="Y792" t="s">
        <v>5</v>
      </c>
      <c r="Z792" t="s">
        <v>174</v>
      </c>
      <c r="AA792">
        <v>44415</v>
      </c>
      <c r="AB792" t="s">
        <v>1780</v>
      </c>
      <c r="AC792" t="s">
        <v>1781</v>
      </c>
      <c r="AD792">
        <v>23</v>
      </c>
      <c r="AE792" t="s">
        <v>5108</v>
      </c>
    </row>
    <row r="793" spans="1:36">
      <c r="A793">
        <v>9037</v>
      </c>
      <c r="B793" t="s">
        <v>176</v>
      </c>
      <c r="C793" t="s">
        <v>4897</v>
      </c>
      <c r="D793" t="s">
        <v>5111</v>
      </c>
      <c r="E793" t="s">
        <v>178</v>
      </c>
      <c r="F793" t="s">
        <v>5112</v>
      </c>
      <c r="G793" t="s">
        <v>4903</v>
      </c>
      <c r="H793" t="s">
        <v>5113</v>
      </c>
      <c r="I793" t="s">
        <v>5114</v>
      </c>
      <c r="J793" t="s">
        <v>5115</v>
      </c>
      <c r="K793" t="s">
        <v>846</v>
      </c>
      <c r="L793" t="s">
        <v>172</v>
      </c>
      <c r="M793" t="s">
        <v>5</v>
      </c>
      <c r="N793">
        <v>94538</v>
      </c>
      <c r="O793" t="s">
        <v>5116</v>
      </c>
      <c r="P793">
        <v>37.479378018689403</v>
      </c>
      <c r="Q793">
        <v>-121.94484534474201</v>
      </c>
      <c r="R793">
        <v>30</v>
      </c>
      <c r="U793" t="s">
        <v>5111</v>
      </c>
      <c r="V793" t="s">
        <v>5114</v>
      </c>
      <c r="W793" t="s">
        <v>846</v>
      </c>
      <c r="X793" t="s">
        <v>172</v>
      </c>
      <c r="Y793" t="s">
        <v>5</v>
      </c>
      <c r="Z793" t="s">
        <v>174</v>
      </c>
      <c r="AA793">
        <v>44890</v>
      </c>
      <c r="AB793" t="s">
        <v>5117</v>
      </c>
      <c r="AC793" t="s">
        <v>5118</v>
      </c>
      <c r="AD793">
        <v>13</v>
      </c>
      <c r="AE793" t="s">
        <v>5119</v>
      </c>
    </row>
    <row r="794" spans="1:36">
      <c r="A794">
        <v>9038</v>
      </c>
      <c r="B794" t="s">
        <v>176</v>
      </c>
      <c r="C794" t="s">
        <v>4897</v>
      </c>
      <c r="D794" t="s">
        <v>5120</v>
      </c>
      <c r="E794" t="s">
        <v>178</v>
      </c>
      <c r="F794" t="s">
        <v>5121</v>
      </c>
      <c r="G794" t="s">
        <v>7</v>
      </c>
      <c r="H794" t="s">
        <v>5122</v>
      </c>
      <c r="I794" t="s">
        <v>5123</v>
      </c>
      <c r="J794" t="s">
        <v>5124</v>
      </c>
      <c r="K794" t="s">
        <v>5125</v>
      </c>
      <c r="L794" t="s">
        <v>172</v>
      </c>
      <c r="M794" t="s">
        <v>5</v>
      </c>
      <c r="N794">
        <v>94304</v>
      </c>
      <c r="O794" t="s">
        <v>5126</v>
      </c>
      <c r="P794">
        <v>37.397138042901197</v>
      </c>
      <c r="Q794">
        <v>-122.145676969036</v>
      </c>
      <c r="U794" t="s">
        <v>5121</v>
      </c>
      <c r="V794" t="s">
        <v>5123</v>
      </c>
      <c r="W794" t="s">
        <v>5127</v>
      </c>
      <c r="X794" t="s">
        <v>172</v>
      </c>
      <c r="Y794" t="s">
        <v>5</v>
      </c>
      <c r="Z794" t="s">
        <v>174</v>
      </c>
      <c r="AA794">
        <v>44443</v>
      </c>
      <c r="AB794" t="s">
        <v>5128</v>
      </c>
      <c r="AC794" t="s">
        <v>5129</v>
      </c>
      <c r="AD794">
        <v>30</v>
      </c>
      <c r="AE794" t="s">
        <v>5130</v>
      </c>
    </row>
    <row r="795" spans="1:36">
      <c r="A795">
        <v>9039</v>
      </c>
      <c r="B795" t="s">
        <v>176</v>
      </c>
      <c r="C795" t="s">
        <v>4897</v>
      </c>
      <c r="D795" t="s">
        <v>5131</v>
      </c>
      <c r="E795" t="s">
        <v>166</v>
      </c>
      <c r="F795" t="s">
        <v>5132</v>
      </c>
      <c r="G795" t="s">
        <v>4942</v>
      </c>
      <c r="H795" t="s">
        <v>5133</v>
      </c>
      <c r="I795" t="s">
        <v>8599</v>
      </c>
      <c r="J795" t="s">
        <v>5134</v>
      </c>
      <c r="K795" t="s">
        <v>5135</v>
      </c>
      <c r="L795" t="s">
        <v>1365</v>
      </c>
      <c r="M795" t="s">
        <v>5</v>
      </c>
      <c r="N795" t="s">
        <v>5136</v>
      </c>
      <c r="O795" t="s">
        <v>5137</v>
      </c>
      <c r="P795">
        <v>40.228355822257903</v>
      </c>
      <c r="Q795">
        <v>-75.068549519171796</v>
      </c>
      <c r="R795">
        <v>4</v>
      </c>
      <c r="U795" t="s">
        <v>5131</v>
      </c>
      <c r="V795" t="s">
        <v>8599</v>
      </c>
      <c r="W795" t="s">
        <v>5135</v>
      </c>
      <c r="X795" t="s">
        <v>1365</v>
      </c>
      <c r="Y795" t="s">
        <v>5</v>
      </c>
      <c r="Z795" t="s">
        <v>5097</v>
      </c>
      <c r="AA795">
        <v>45336</v>
      </c>
      <c r="AB795" t="s">
        <v>319</v>
      </c>
      <c r="AC795" t="s">
        <v>5138</v>
      </c>
      <c r="AD795">
        <v>30</v>
      </c>
      <c r="AF795" t="s">
        <v>5139</v>
      </c>
      <c r="AG795" t="s">
        <v>5140</v>
      </c>
      <c r="AH795" t="s">
        <v>5141</v>
      </c>
    </row>
    <row r="796" spans="1:36">
      <c r="A796">
        <v>9040</v>
      </c>
      <c r="B796" t="s">
        <v>176</v>
      </c>
      <c r="C796" t="s">
        <v>4897</v>
      </c>
      <c r="D796" t="s">
        <v>2806</v>
      </c>
      <c r="E796" t="s">
        <v>166</v>
      </c>
      <c r="F796" t="s">
        <v>2806</v>
      </c>
      <c r="G796" t="s">
        <v>7</v>
      </c>
      <c r="H796" t="s">
        <v>5142</v>
      </c>
      <c r="I796" t="s">
        <v>5143</v>
      </c>
      <c r="K796" t="s">
        <v>5144</v>
      </c>
      <c r="L796" t="s">
        <v>217</v>
      </c>
      <c r="M796" t="s">
        <v>6</v>
      </c>
      <c r="O796" t="s">
        <v>2811</v>
      </c>
      <c r="P796">
        <v>43.86036</v>
      </c>
      <c r="Q796">
        <v>-79.321520000000007</v>
      </c>
      <c r="R796">
        <v>17</v>
      </c>
      <c r="U796" t="s">
        <v>2806</v>
      </c>
      <c r="V796" t="s">
        <v>5143</v>
      </c>
      <c r="W796" t="s">
        <v>1038</v>
      </c>
      <c r="X796" t="s">
        <v>1126</v>
      </c>
      <c r="Y796" t="s">
        <v>6</v>
      </c>
      <c r="Z796" t="s">
        <v>174</v>
      </c>
      <c r="AA796">
        <v>44890</v>
      </c>
      <c r="AB796" t="s">
        <v>5145</v>
      </c>
      <c r="AC796" t="s">
        <v>2813</v>
      </c>
      <c r="AD796">
        <v>23</v>
      </c>
      <c r="AE796" t="s">
        <v>5146</v>
      </c>
    </row>
    <row r="797" spans="1:36">
      <c r="A797">
        <v>9041</v>
      </c>
      <c r="B797" t="s">
        <v>176</v>
      </c>
      <c r="C797" t="s">
        <v>4897</v>
      </c>
      <c r="D797" t="s">
        <v>1076</v>
      </c>
      <c r="E797" t="s">
        <v>166</v>
      </c>
      <c r="F797" t="s">
        <v>1076</v>
      </c>
      <c r="G797" t="s">
        <v>4942</v>
      </c>
      <c r="H797" t="s">
        <v>5147</v>
      </c>
      <c r="I797" t="s">
        <v>1077</v>
      </c>
      <c r="J797" t="s">
        <v>1078</v>
      </c>
      <c r="K797" t="s">
        <v>1079</v>
      </c>
      <c r="L797" t="s">
        <v>172</v>
      </c>
      <c r="M797" t="s">
        <v>5</v>
      </c>
      <c r="N797">
        <v>92617</v>
      </c>
      <c r="O797" t="s">
        <v>1080</v>
      </c>
      <c r="P797">
        <v>33.642878167885698</v>
      </c>
      <c r="Q797">
        <v>-117.855440272065</v>
      </c>
      <c r="R797">
        <v>71</v>
      </c>
      <c r="U797" t="s">
        <v>1076</v>
      </c>
      <c r="V797" t="s">
        <v>1077</v>
      </c>
      <c r="W797" t="s">
        <v>1079</v>
      </c>
      <c r="X797" t="s">
        <v>172</v>
      </c>
      <c r="Y797" t="s">
        <v>5</v>
      </c>
      <c r="Z797" t="s">
        <v>174</v>
      </c>
      <c r="AA797">
        <v>44890</v>
      </c>
      <c r="AB797" t="s">
        <v>5148</v>
      </c>
      <c r="AC797" t="s">
        <v>1083</v>
      </c>
      <c r="AD797">
        <v>18</v>
      </c>
      <c r="AE797" t="s">
        <v>5149</v>
      </c>
    </row>
    <row r="798" spans="1:36">
      <c r="A798">
        <v>9042</v>
      </c>
      <c r="B798" t="s">
        <v>176</v>
      </c>
      <c r="C798" t="s">
        <v>4897</v>
      </c>
      <c r="D798" t="s">
        <v>3755</v>
      </c>
      <c r="E798" t="s">
        <v>166</v>
      </c>
      <c r="F798" t="s">
        <v>5150</v>
      </c>
      <c r="G798" t="s">
        <v>4903</v>
      </c>
      <c r="H798" t="s">
        <v>5151</v>
      </c>
      <c r="I798" t="s">
        <v>3758</v>
      </c>
      <c r="J798" t="s">
        <v>3759</v>
      </c>
      <c r="K798" t="s">
        <v>3760</v>
      </c>
      <c r="L798" t="s">
        <v>3634</v>
      </c>
      <c r="M798" t="s">
        <v>5</v>
      </c>
      <c r="N798">
        <v>97355</v>
      </c>
      <c r="O798" t="s">
        <v>5152</v>
      </c>
      <c r="P798">
        <v>44.549052367809303</v>
      </c>
      <c r="Q798">
        <v>-122.91976220768601</v>
      </c>
      <c r="R798">
        <v>15</v>
      </c>
      <c r="U798" t="s">
        <v>3755</v>
      </c>
      <c r="V798" t="s">
        <v>3762</v>
      </c>
      <c r="W798" t="s">
        <v>3760</v>
      </c>
      <c r="X798" t="s">
        <v>3634</v>
      </c>
      <c r="Y798" t="s">
        <v>5</v>
      </c>
      <c r="Z798" t="s">
        <v>174</v>
      </c>
      <c r="AA798">
        <v>45095</v>
      </c>
      <c r="AB798" t="s">
        <v>3763</v>
      </c>
      <c r="AC798" t="s">
        <v>5153</v>
      </c>
      <c r="AD798">
        <v>16</v>
      </c>
    </row>
    <row r="799" spans="1:36">
      <c r="A799">
        <v>9043</v>
      </c>
      <c r="B799" t="s">
        <v>176</v>
      </c>
      <c r="C799" t="s">
        <v>4897</v>
      </c>
      <c r="D799" t="s">
        <v>5154</v>
      </c>
      <c r="E799" t="s">
        <v>166</v>
      </c>
      <c r="F799" t="s">
        <v>5155</v>
      </c>
      <c r="G799" t="s">
        <v>4942</v>
      </c>
      <c r="H799" t="s">
        <v>5156</v>
      </c>
      <c r="I799" t="s">
        <v>5157</v>
      </c>
      <c r="J799" t="s">
        <v>5158</v>
      </c>
      <c r="K799" t="s">
        <v>5159</v>
      </c>
      <c r="L799" t="s">
        <v>230</v>
      </c>
      <c r="M799" t="s">
        <v>6</v>
      </c>
      <c r="N799" t="s">
        <v>5160</v>
      </c>
      <c r="O799" t="s">
        <v>5161</v>
      </c>
      <c r="P799">
        <v>49.214055623117602</v>
      </c>
      <c r="Q799">
        <v>-122.66600448689</v>
      </c>
      <c r="R799">
        <v>75</v>
      </c>
      <c r="U799" t="s">
        <v>5162</v>
      </c>
      <c r="V799" t="s">
        <v>5157</v>
      </c>
      <c r="W799" t="s">
        <v>5163</v>
      </c>
      <c r="X799" t="s">
        <v>5163</v>
      </c>
      <c r="Y799" t="s">
        <v>3646</v>
      </c>
      <c r="Z799" t="s">
        <v>174</v>
      </c>
      <c r="AA799">
        <v>44435</v>
      </c>
      <c r="AB799" t="s">
        <v>5164</v>
      </c>
      <c r="AC799" t="s">
        <v>5165</v>
      </c>
      <c r="AD799">
        <v>22</v>
      </c>
    </row>
    <row r="800" spans="1:36">
      <c r="A800">
        <v>9044</v>
      </c>
      <c r="B800" t="s">
        <v>176</v>
      </c>
      <c r="C800" t="s">
        <v>4897</v>
      </c>
      <c r="D800" t="s">
        <v>5166</v>
      </c>
      <c r="E800" t="s">
        <v>166</v>
      </c>
      <c r="F800" t="s">
        <v>5166</v>
      </c>
      <c r="G800" t="s">
        <v>4899</v>
      </c>
      <c r="H800" t="s">
        <v>5167</v>
      </c>
      <c r="I800" t="s">
        <v>5168</v>
      </c>
      <c r="J800" t="s">
        <v>5169</v>
      </c>
      <c r="K800" t="s">
        <v>5170</v>
      </c>
      <c r="L800" t="s">
        <v>1022</v>
      </c>
      <c r="M800" t="s">
        <v>5</v>
      </c>
      <c r="N800">
        <v>53080</v>
      </c>
      <c r="O800" t="s">
        <v>5171</v>
      </c>
      <c r="P800">
        <v>43.390432999616898</v>
      </c>
      <c r="Q800">
        <v>-87.951106429221596</v>
      </c>
      <c r="R800">
        <v>5</v>
      </c>
      <c r="U800" t="s">
        <v>5166</v>
      </c>
      <c r="V800" t="s">
        <v>5168</v>
      </c>
      <c r="W800" t="s">
        <v>5170</v>
      </c>
      <c r="X800" t="s">
        <v>1022</v>
      </c>
      <c r="Y800" t="s">
        <v>5</v>
      </c>
      <c r="Z800" t="s">
        <v>174</v>
      </c>
      <c r="AA800">
        <v>44435</v>
      </c>
      <c r="AB800" t="s">
        <v>5172</v>
      </c>
      <c r="AC800" t="s">
        <v>5173</v>
      </c>
      <c r="AD800">
        <v>17</v>
      </c>
    </row>
    <row r="801" spans="1:36">
      <c r="A801">
        <v>9045</v>
      </c>
      <c r="B801" t="s">
        <v>176</v>
      </c>
      <c r="C801" t="s">
        <v>4897</v>
      </c>
      <c r="D801" t="s">
        <v>5174</v>
      </c>
      <c r="E801" t="s">
        <v>166</v>
      </c>
      <c r="F801" t="s">
        <v>5175</v>
      </c>
      <c r="G801" t="s">
        <v>4942</v>
      </c>
      <c r="H801" t="s">
        <v>5176</v>
      </c>
      <c r="I801" t="s">
        <v>5177</v>
      </c>
      <c r="J801" t="s">
        <v>5178</v>
      </c>
      <c r="K801" t="s">
        <v>5179</v>
      </c>
      <c r="L801" t="s">
        <v>172</v>
      </c>
      <c r="M801" t="s">
        <v>5</v>
      </c>
      <c r="N801">
        <v>94545</v>
      </c>
      <c r="O801" t="s">
        <v>5180</v>
      </c>
      <c r="P801">
        <v>37.640880727931098</v>
      </c>
      <c r="Q801">
        <v>-122.13744191798</v>
      </c>
      <c r="R801">
        <v>67</v>
      </c>
      <c r="U801" t="s">
        <v>5181</v>
      </c>
      <c r="V801" t="s">
        <v>5177</v>
      </c>
      <c r="W801" t="s">
        <v>5182</v>
      </c>
      <c r="X801" t="s">
        <v>5183</v>
      </c>
      <c r="Y801" t="s">
        <v>1138</v>
      </c>
      <c r="Z801" t="s">
        <v>174</v>
      </c>
      <c r="AA801">
        <v>44779</v>
      </c>
      <c r="AB801" t="s">
        <v>5184</v>
      </c>
      <c r="AC801" t="s">
        <v>5185</v>
      </c>
      <c r="AD801">
        <v>29</v>
      </c>
    </row>
    <row r="802" spans="1:36">
      <c r="A802">
        <v>9046</v>
      </c>
      <c r="B802" t="s">
        <v>176</v>
      </c>
      <c r="C802" t="s">
        <v>4897</v>
      </c>
      <c r="D802" t="s">
        <v>2871</v>
      </c>
      <c r="E802" t="s">
        <v>178</v>
      </c>
      <c r="F802" t="s">
        <v>5186</v>
      </c>
      <c r="G802" t="s">
        <v>4899</v>
      </c>
      <c r="H802" t="s">
        <v>5187</v>
      </c>
      <c r="I802" t="s">
        <v>2873</v>
      </c>
      <c r="J802" t="s">
        <v>5188</v>
      </c>
      <c r="K802" t="s">
        <v>2122</v>
      </c>
      <c r="L802" t="s">
        <v>217</v>
      </c>
      <c r="M802" t="s">
        <v>6</v>
      </c>
      <c r="N802" t="s">
        <v>5189</v>
      </c>
      <c r="O802" t="s">
        <v>5190</v>
      </c>
      <c r="P802">
        <v>42.303280173782198</v>
      </c>
      <c r="Q802">
        <v>-83.022206802486494</v>
      </c>
      <c r="U802" t="s">
        <v>2871</v>
      </c>
      <c r="V802" t="s">
        <v>2873</v>
      </c>
      <c r="W802" t="s">
        <v>1147</v>
      </c>
      <c r="X802" t="s">
        <v>444</v>
      </c>
      <c r="Y802" t="s">
        <v>5</v>
      </c>
      <c r="Z802" t="s">
        <v>174</v>
      </c>
      <c r="AA802">
        <v>44435</v>
      </c>
      <c r="AB802" t="s">
        <v>319</v>
      </c>
      <c r="AC802" t="s">
        <v>5191</v>
      </c>
      <c r="AD802">
        <v>20</v>
      </c>
    </row>
    <row r="803" spans="1:36">
      <c r="A803">
        <v>9047</v>
      </c>
      <c r="B803" t="s">
        <v>176</v>
      </c>
      <c r="C803" t="s">
        <v>4897</v>
      </c>
      <c r="D803" t="s">
        <v>5192</v>
      </c>
      <c r="E803" t="s">
        <v>166</v>
      </c>
      <c r="F803" t="s">
        <v>2528</v>
      </c>
      <c r="G803" t="s">
        <v>4903</v>
      </c>
      <c r="H803" t="s">
        <v>5193</v>
      </c>
      <c r="I803" t="s">
        <v>1132</v>
      </c>
      <c r="J803" t="s">
        <v>5194</v>
      </c>
      <c r="K803" t="s">
        <v>5195</v>
      </c>
      <c r="L803" t="s">
        <v>949</v>
      </c>
      <c r="M803" t="s">
        <v>5</v>
      </c>
      <c r="N803">
        <v>44131</v>
      </c>
      <c r="O803" t="s">
        <v>5196</v>
      </c>
      <c r="P803">
        <v>41.362788396854</v>
      </c>
      <c r="Q803">
        <v>-81.624700485464601</v>
      </c>
      <c r="U803" t="s">
        <v>1134</v>
      </c>
      <c r="V803" t="s">
        <v>1132</v>
      </c>
      <c r="W803" t="s">
        <v>1136</v>
      </c>
      <c r="Y803" t="s">
        <v>1138</v>
      </c>
      <c r="Z803" t="s">
        <v>174</v>
      </c>
      <c r="AA803">
        <v>45090</v>
      </c>
      <c r="AB803" t="s">
        <v>5197</v>
      </c>
      <c r="AC803" t="s">
        <v>1923</v>
      </c>
      <c r="AD803">
        <v>27</v>
      </c>
    </row>
    <row r="804" spans="1:36">
      <c r="A804">
        <v>9048</v>
      </c>
      <c r="B804" t="s">
        <v>176</v>
      </c>
      <c r="C804" t="s">
        <v>4897</v>
      </c>
      <c r="D804" t="s">
        <v>5192</v>
      </c>
      <c r="E804" t="s">
        <v>166</v>
      </c>
      <c r="F804" t="s">
        <v>5198</v>
      </c>
      <c r="G804" t="s">
        <v>7</v>
      </c>
      <c r="H804" t="s">
        <v>5199</v>
      </c>
      <c r="I804" t="s">
        <v>1132</v>
      </c>
      <c r="J804" t="s">
        <v>5200</v>
      </c>
      <c r="K804" t="s">
        <v>846</v>
      </c>
      <c r="L804" t="s">
        <v>172</v>
      </c>
      <c r="M804" t="s">
        <v>5</v>
      </c>
      <c r="N804">
        <v>94538</v>
      </c>
      <c r="O804" t="s">
        <v>5196</v>
      </c>
      <c r="P804">
        <v>37.4634510868947</v>
      </c>
      <c r="Q804">
        <v>-121.925105931478</v>
      </c>
      <c r="U804" t="s">
        <v>1134</v>
      </c>
      <c r="V804" t="s">
        <v>1132</v>
      </c>
      <c r="W804" t="s">
        <v>1136</v>
      </c>
      <c r="Y804" t="s">
        <v>1138</v>
      </c>
      <c r="Z804" t="s">
        <v>174</v>
      </c>
      <c r="AA804">
        <v>45090</v>
      </c>
      <c r="AB804" t="s">
        <v>5197</v>
      </c>
      <c r="AC804" t="s">
        <v>1923</v>
      </c>
      <c r="AD804">
        <v>27</v>
      </c>
    </row>
    <row r="805" spans="1:36">
      <c r="A805">
        <v>9049</v>
      </c>
      <c r="B805" t="s">
        <v>176</v>
      </c>
      <c r="C805" t="s">
        <v>4897</v>
      </c>
      <c r="D805" t="s">
        <v>5201</v>
      </c>
      <c r="E805" t="s">
        <v>166</v>
      </c>
      <c r="F805" t="s">
        <v>1130</v>
      </c>
      <c r="G805" t="s">
        <v>4899</v>
      </c>
      <c r="H805" t="s">
        <v>5202</v>
      </c>
      <c r="I805" t="s">
        <v>1132</v>
      </c>
      <c r="J805" t="s">
        <v>5194</v>
      </c>
      <c r="K805" t="s">
        <v>5195</v>
      </c>
      <c r="L805" t="s">
        <v>949</v>
      </c>
      <c r="M805" t="s">
        <v>5</v>
      </c>
      <c r="N805">
        <v>44131</v>
      </c>
      <c r="O805" t="s">
        <v>5196</v>
      </c>
      <c r="P805">
        <v>41.362816580334901</v>
      </c>
      <c r="Q805">
        <v>-81.624614654749493</v>
      </c>
      <c r="U805" t="s">
        <v>1134</v>
      </c>
      <c r="V805" t="s">
        <v>1132</v>
      </c>
      <c r="W805" t="s">
        <v>1136</v>
      </c>
      <c r="Y805" t="s">
        <v>1138</v>
      </c>
      <c r="Z805" t="s">
        <v>174</v>
      </c>
      <c r="AA805">
        <v>45090</v>
      </c>
      <c r="AB805" t="s">
        <v>5203</v>
      </c>
      <c r="AC805" t="s">
        <v>1923</v>
      </c>
      <c r="AD805">
        <v>27</v>
      </c>
    </row>
    <row r="806" spans="1:36">
      <c r="A806">
        <v>9050</v>
      </c>
      <c r="B806" t="s">
        <v>176</v>
      </c>
      <c r="C806" t="s">
        <v>4897</v>
      </c>
      <c r="D806" t="s">
        <v>5204</v>
      </c>
      <c r="E806" t="s">
        <v>178</v>
      </c>
      <c r="F806" t="s">
        <v>5204</v>
      </c>
      <c r="G806" t="s">
        <v>4942</v>
      </c>
      <c r="H806" t="s">
        <v>5205</v>
      </c>
      <c r="I806" t="s">
        <v>5206</v>
      </c>
      <c r="J806" t="s">
        <v>5207</v>
      </c>
      <c r="K806" t="s">
        <v>2249</v>
      </c>
      <c r="L806" t="s">
        <v>829</v>
      </c>
      <c r="M806" t="s">
        <v>5</v>
      </c>
      <c r="N806">
        <v>14615</v>
      </c>
      <c r="P806">
        <v>43.201962306288699</v>
      </c>
      <c r="Q806">
        <v>-77.629025076192093</v>
      </c>
      <c r="R806">
        <v>77</v>
      </c>
      <c r="U806" t="s">
        <v>5208</v>
      </c>
      <c r="V806" t="s">
        <v>5206</v>
      </c>
      <c r="W806" t="s">
        <v>2249</v>
      </c>
      <c r="X806" t="s">
        <v>829</v>
      </c>
      <c r="Y806" t="s">
        <v>5</v>
      </c>
      <c r="Z806" t="s">
        <v>174</v>
      </c>
      <c r="AA806">
        <v>44434</v>
      </c>
      <c r="AB806" t="s">
        <v>5209</v>
      </c>
      <c r="AC806" t="s">
        <v>5210</v>
      </c>
      <c r="AD806">
        <v>19</v>
      </c>
    </row>
    <row r="807" spans="1:36">
      <c r="A807">
        <v>9051</v>
      </c>
      <c r="B807" t="s">
        <v>176</v>
      </c>
      <c r="C807" t="s">
        <v>4897</v>
      </c>
      <c r="D807" t="s">
        <v>5211</v>
      </c>
      <c r="E807" t="s">
        <v>166</v>
      </c>
      <c r="F807" t="s">
        <v>5212</v>
      </c>
      <c r="G807" t="s">
        <v>7</v>
      </c>
      <c r="H807" t="s">
        <v>5213</v>
      </c>
      <c r="I807" t="s">
        <v>1164</v>
      </c>
      <c r="J807" t="s">
        <v>5214</v>
      </c>
      <c r="K807" t="s">
        <v>1166</v>
      </c>
      <c r="L807" t="s">
        <v>369</v>
      </c>
      <c r="M807" t="s">
        <v>5</v>
      </c>
      <c r="N807">
        <v>98072</v>
      </c>
      <c r="O807" t="s">
        <v>1167</v>
      </c>
      <c r="P807">
        <v>47.782048681228098</v>
      </c>
      <c r="Q807">
        <v>-122.15435580228799</v>
      </c>
      <c r="R807">
        <v>50</v>
      </c>
      <c r="U807" t="s">
        <v>1168</v>
      </c>
      <c r="V807" t="s">
        <v>1164</v>
      </c>
      <c r="W807" t="s">
        <v>1166</v>
      </c>
      <c r="X807" t="s">
        <v>369</v>
      </c>
      <c r="Y807" t="s">
        <v>5</v>
      </c>
      <c r="Z807" t="s">
        <v>174</v>
      </c>
      <c r="AA807">
        <v>44435</v>
      </c>
      <c r="AB807" t="s">
        <v>5215</v>
      </c>
      <c r="AC807" t="s">
        <v>5216</v>
      </c>
      <c r="AD807">
        <v>24</v>
      </c>
    </row>
    <row r="808" spans="1:36">
      <c r="A808">
        <v>9052</v>
      </c>
      <c r="B808" t="s">
        <v>176</v>
      </c>
      <c r="C808" t="s">
        <v>4897</v>
      </c>
      <c r="D808" t="s">
        <v>5211</v>
      </c>
      <c r="E808" t="s">
        <v>166</v>
      </c>
      <c r="F808" t="s">
        <v>5217</v>
      </c>
      <c r="G808" t="s">
        <v>4942</v>
      </c>
      <c r="H808" t="s">
        <v>5218</v>
      </c>
      <c r="I808" t="s">
        <v>1164</v>
      </c>
      <c r="J808" t="s">
        <v>5219</v>
      </c>
      <c r="K808" t="s">
        <v>1399</v>
      </c>
      <c r="L808" t="s">
        <v>369</v>
      </c>
      <c r="M808" t="s">
        <v>5</v>
      </c>
      <c r="N808">
        <v>98837</v>
      </c>
      <c r="O808" t="s">
        <v>1167</v>
      </c>
      <c r="P808">
        <v>47.135893560241797</v>
      </c>
      <c r="Q808">
        <v>-119.199546358134</v>
      </c>
      <c r="R808">
        <v>6</v>
      </c>
      <c r="U808" t="s">
        <v>1168</v>
      </c>
      <c r="V808" t="s">
        <v>1164</v>
      </c>
      <c r="W808" t="s">
        <v>1166</v>
      </c>
      <c r="X808" t="s">
        <v>369</v>
      </c>
      <c r="Y808" t="s">
        <v>5</v>
      </c>
      <c r="Z808" t="s">
        <v>174</v>
      </c>
      <c r="AA808">
        <v>44435</v>
      </c>
      <c r="AB808" t="s">
        <v>5220</v>
      </c>
      <c r="AC808" t="s">
        <v>5216</v>
      </c>
      <c r="AD808">
        <v>24</v>
      </c>
      <c r="AE808" t="s">
        <v>5221</v>
      </c>
    </row>
    <row r="809" spans="1:36">
      <c r="A809">
        <v>9053</v>
      </c>
      <c r="B809" t="s">
        <v>176</v>
      </c>
      <c r="C809" t="s">
        <v>4897</v>
      </c>
      <c r="D809" t="s">
        <v>5222</v>
      </c>
      <c r="E809" t="s">
        <v>166</v>
      </c>
      <c r="F809" t="s">
        <v>5223</v>
      </c>
      <c r="G809" t="s">
        <v>4899</v>
      </c>
      <c r="H809" t="s">
        <v>5224</v>
      </c>
      <c r="I809" t="s">
        <v>5225</v>
      </c>
      <c r="J809" t="s">
        <v>5226</v>
      </c>
      <c r="K809" t="s">
        <v>3049</v>
      </c>
      <c r="L809" t="s">
        <v>739</v>
      </c>
      <c r="M809" t="s">
        <v>5</v>
      </c>
      <c r="N809">
        <v>80503</v>
      </c>
      <c r="O809" t="s">
        <v>5227</v>
      </c>
      <c r="P809">
        <v>39.780937035996097</v>
      </c>
      <c r="Q809">
        <v>-105.166260060363</v>
      </c>
      <c r="R809">
        <v>100</v>
      </c>
      <c r="U809" t="s">
        <v>5228</v>
      </c>
      <c r="V809" t="s">
        <v>5225</v>
      </c>
      <c r="W809" t="s">
        <v>3049</v>
      </c>
      <c r="X809" t="s">
        <v>739</v>
      </c>
      <c r="Y809" t="s">
        <v>5</v>
      </c>
      <c r="Z809" t="s">
        <v>174</v>
      </c>
      <c r="AA809">
        <v>44425</v>
      </c>
      <c r="AB809" t="s">
        <v>5229</v>
      </c>
      <c r="AC809" t="s">
        <v>5230</v>
      </c>
      <c r="AD809">
        <v>26</v>
      </c>
      <c r="AE809" t="s">
        <v>5231</v>
      </c>
    </row>
    <row r="810" spans="1:36">
      <c r="A810">
        <v>9054</v>
      </c>
      <c r="B810" t="s">
        <v>176</v>
      </c>
      <c r="C810" t="s">
        <v>4897</v>
      </c>
      <c r="D810" t="s">
        <v>2976</v>
      </c>
      <c r="E810" t="s">
        <v>166</v>
      </c>
      <c r="F810" t="s">
        <v>2977</v>
      </c>
      <c r="G810" t="s">
        <v>4942</v>
      </c>
      <c r="H810" t="s">
        <v>5232</v>
      </c>
      <c r="I810" t="s">
        <v>2978</v>
      </c>
      <c r="J810" t="s">
        <v>2979</v>
      </c>
      <c r="K810" t="s">
        <v>2980</v>
      </c>
      <c r="L810" t="s">
        <v>444</v>
      </c>
      <c r="M810" t="s">
        <v>5</v>
      </c>
      <c r="N810" t="s">
        <v>2981</v>
      </c>
      <c r="O810" t="s">
        <v>2982</v>
      </c>
      <c r="P810">
        <v>42.5395873128289</v>
      </c>
      <c r="Q810">
        <v>-83.096896328835101</v>
      </c>
      <c r="R810">
        <v>25</v>
      </c>
      <c r="U810" t="s">
        <v>2976</v>
      </c>
      <c r="V810" t="s">
        <v>2978</v>
      </c>
      <c r="W810" t="s">
        <v>2980</v>
      </c>
      <c r="X810" t="s">
        <v>444</v>
      </c>
      <c r="Y810" t="s">
        <v>5</v>
      </c>
      <c r="Z810" t="s">
        <v>8068</v>
      </c>
      <c r="AA810" t="s">
        <v>8307</v>
      </c>
      <c r="AB810" t="s">
        <v>319</v>
      </c>
      <c r="AC810" t="s">
        <v>8456</v>
      </c>
      <c r="AD810">
        <v>30</v>
      </c>
      <c r="AF810" t="s">
        <v>2983</v>
      </c>
      <c r="AG810" t="s">
        <v>2984</v>
      </c>
      <c r="AH810" t="s">
        <v>2985</v>
      </c>
    </row>
    <row r="811" spans="1:36">
      <c r="A811">
        <v>9055</v>
      </c>
      <c r="B811" t="s">
        <v>176</v>
      </c>
      <c r="C811" t="s">
        <v>4897</v>
      </c>
      <c r="D811" t="s">
        <v>5233</v>
      </c>
      <c r="E811" t="s">
        <v>166</v>
      </c>
      <c r="F811" t="s">
        <v>5234</v>
      </c>
      <c r="G811" t="s">
        <v>4903</v>
      </c>
      <c r="H811" t="s">
        <v>4586</v>
      </c>
      <c r="I811" t="s">
        <v>5235</v>
      </c>
      <c r="J811" t="s">
        <v>5236</v>
      </c>
      <c r="K811" t="s">
        <v>2192</v>
      </c>
      <c r="L811" t="s">
        <v>172</v>
      </c>
      <c r="M811" t="s">
        <v>5</v>
      </c>
      <c r="N811">
        <v>95120</v>
      </c>
      <c r="O811" t="s">
        <v>5237</v>
      </c>
      <c r="P811">
        <v>37.2105942896738</v>
      </c>
      <c r="Q811">
        <v>-121.80717090120601</v>
      </c>
      <c r="U811" t="s">
        <v>5233</v>
      </c>
      <c r="V811" t="s">
        <v>5235</v>
      </c>
      <c r="W811" t="s">
        <v>5238</v>
      </c>
      <c r="X811" t="s">
        <v>829</v>
      </c>
      <c r="Y811" t="s">
        <v>5</v>
      </c>
      <c r="AB811" t="s">
        <v>5239</v>
      </c>
      <c r="AC811" t="s">
        <v>5240</v>
      </c>
      <c r="AD811">
        <v>25</v>
      </c>
    </row>
    <row r="812" spans="1:36">
      <c r="A812">
        <v>9056</v>
      </c>
      <c r="B812" t="s">
        <v>163</v>
      </c>
      <c r="C812" t="s">
        <v>4897</v>
      </c>
      <c r="D812" t="s">
        <v>5241</v>
      </c>
      <c r="E812" t="s">
        <v>178</v>
      </c>
      <c r="F812" t="s">
        <v>5242</v>
      </c>
      <c r="G812" t="s">
        <v>4903</v>
      </c>
      <c r="H812" t="s">
        <v>5243</v>
      </c>
      <c r="I812" t="s">
        <v>5244</v>
      </c>
      <c r="J812" t="s">
        <v>5245</v>
      </c>
      <c r="K812" t="s">
        <v>3166</v>
      </c>
      <c r="L812" t="s">
        <v>217</v>
      </c>
      <c r="M812" t="s">
        <v>6</v>
      </c>
      <c r="N812" t="s">
        <v>5246</v>
      </c>
      <c r="O812" t="s">
        <v>5247</v>
      </c>
      <c r="P812">
        <v>43.455857245390597</v>
      </c>
      <c r="Q812">
        <v>-80.561956761329</v>
      </c>
      <c r="R812">
        <v>30</v>
      </c>
      <c r="U812" t="s">
        <v>5241</v>
      </c>
      <c r="V812" t="s">
        <v>5244</v>
      </c>
      <c r="W812" t="s">
        <v>3166</v>
      </c>
      <c r="X812" t="s">
        <v>217</v>
      </c>
      <c r="Y812" t="s">
        <v>6</v>
      </c>
      <c r="Z812" t="s">
        <v>5097</v>
      </c>
      <c r="AA812">
        <v>45336</v>
      </c>
      <c r="AB812" t="s">
        <v>319</v>
      </c>
      <c r="AC812" t="s">
        <v>5248</v>
      </c>
      <c r="AD812">
        <v>29</v>
      </c>
      <c r="AF812" t="s">
        <v>5249</v>
      </c>
      <c r="AG812" t="s">
        <v>5250</v>
      </c>
      <c r="AH812" t="s">
        <v>5251</v>
      </c>
    </row>
    <row r="813" spans="1:36">
      <c r="A813">
        <v>9057</v>
      </c>
      <c r="B813" t="s">
        <v>176</v>
      </c>
      <c r="C813" t="s">
        <v>4897</v>
      </c>
      <c r="D813" t="s">
        <v>8220</v>
      </c>
      <c r="E813" t="s">
        <v>166</v>
      </c>
      <c r="F813" t="s">
        <v>8221</v>
      </c>
      <c r="G813" t="s">
        <v>8229</v>
      </c>
      <c r="H813" t="s">
        <v>8222</v>
      </c>
      <c r="J813" t="s">
        <v>8223</v>
      </c>
      <c r="K813" t="s">
        <v>8224</v>
      </c>
      <c r="L813" t="s">
        <v>172</v>
      </c>
      <c r="M813" t="s">
        <v>5</v>
      </c>
      <c r="N813">
        <v>92201</v>
      </c>
      <c r="O813" t="s">
        <v>8225</v>
      </c>
      <c r="P813">
        <v>33.6988654938256</v>
      </c>
      <c r="Q813">
        <v>-116.220003732546</v>
      </c>
      <c r="R813">
        <v>12</v>
      </c>
      <c r="U813" t="s">
        <v>8220</v>
      </c>
      <c r="W813" t="s">
        <v>8224</v>
      </c>
      <c r="X813" t="s">
        <v>1089</v>
      </c>
      <c r="Y813" t="s">
        <v>5</v>
      </c>
      <c r="Z813" t="s">
        <v>8068</v>
      </c>
      <c r="AA813" t="s">
        <v>8230</v>
      </c>
      <c r="AC813" t="s">
        <v>8462</v>
      </c>
      <c r="AD813">
        <v>27</v>
      </c>
      <c r="AF813" t="s">
        <v>8226</v>
      </c>
      <c r="AG813" t="s">
        <v>8227</v>
      </c>
      <c r="AH813" t="s">
        <v>8228</v>
      </c>
      <c r="AJ813" t="s">
        <v>319</v>
      </c>
    </row>
    <row r="814" spans="1:36">
      <c r="A814">
        <v>9058</v>
      </c>
      <c r="B814" t="s">
        <v>163</v>
      </c>
      <c r="C814" t="s">
        <v>4897</v>
      </c>
      <c r="D814" t="s">
        <v>9028</v>
      </c>
      <c r="E814" t="s">
        <v>166</v>
      </c>
      <c r="F814" t="s">
        <v>9028</v>
      </c>
      <c r="G814" t="s">
        <v>4906</v>
      </c>
      <c r="H814" t="s">
        <v>9029</v>
      </c>
      <c r="I814" t="s">
        <v>9030</v>
      </c>
      <c r="J814" t="s">
        <v>9031</v>
      </c>
      <c r="K814" t="s">
        <v>738</v>
      </c>
      <c r="L814" t="s">
        <v>739</v>
      </c>
      <c r="M814" t="s">
        <v>5</v>
      </c>
      <c r="N814">
        <v>80112</v>
      </c>
      <c r="O814" t="s">
        <v>9032</v>
      </c>
      <c r="P814">
        <v>39.5911671937492</v>
      </c>
      <c r="Q814">
        <v>-104.872291566754</v>
      </c>
      <c r="U814" t="s">
        <v>9028</v>
      </c>
      <c r="V814" t="s">
        <v>9030</v>
      </c>
      <c r="W814" t="s">
        <v>738</v>
      </c>
      <c r="X814" t="s">
        <v>739</v>
      </c>
      <c r="Y814" t="s">
        <v>5</v>
      </c>
      <c r="Z814" t="s">
        <v>8245</v>
      </c>
      <c r="AA814">
        <v>45689</v>
      </c>
      <c r="AB814" t="s">
        <v>9033</v>
      </c>
      <c r="AC814" t="s">
        <v>9035</v>
      </c>
      <c r="AD814">
        <v>25</v>
      </c>
      <c r="AE814" t="s">
        <v>9034</v>
      </c>
    </row>
    <row r="815" spans="1:36">
      <c r="A815">
        <v>9059</v>
      </c>
      <c r="B815" t="s">
        <v>176</v>
      </c>
      <c r="C815" t="s">
        <v>4897</v>
      </c>
      <c r="D815" t="s">
        <v>5252</v>
      </c>
      <c r="E815" t="s">
        <v>166</v>
      </c>
      <c r="F815" t="s">
        <v>5252</v>
      </c>
      <c r="G815" t="s">
        <v>4942</v>
      </c>
      <c r="H815" t="s">
        <v>5253</v>
      </c>
      <c r="I815" t="s">
        <v>5254</v>
      </c>
      <c r="J815" t="s">
        <v>5255</v>
      </c>
      <c r="K815" t="s">
        <v>2495</v>
      </c>
      <c r="L815" t="s">
        <v>739</v>
      </c>
      <c r="M815" t="s">
        <v>5</v>
      </c>
      <c r="N815">
        <v>80127</v>
      </c>
      <c r="O815" t="s">
        <v>5256</v>
      </c>
      <c r="P815">
        <v>39.5692339168925</v>
      </c>
      <c r="Q815">
        <v>-105.12648145852</v>
      </c>
      <c r="R815">
        <v>13</v>
      </c>
      <c r="U815" t="s">
        <v>5252</v>
      </c>
      <c r="V815" t="s">
        <v>5254</v>
      </c>
      <c r="W815" t="s">
        <v>2495</v>
      </c>
      <c r="X815" t="s">
        <v>739</v>
      </c>
      <c r="Y815" t="s">
        <v>5</v>
      </c>
      <c r="Z815" t="s">
        <v>174</v>
      </c>
      <c r="AA815">
        <v>44434</v>
      </c>
      <c r="AB815" t="s">
        <v>5257</v>
      </c>
      <c r="AC815" t="s">
        <v>5258</v>
      </c>
      <c r="AD815">
        <v>31</v>
      </c>
      <c r="AE815" t="s">
        <v>5259</v>
      </c>
    </row>
    <row r="816" spans="1:36">
      <c r="A816">
        <v>9060</v>
      </c>
      <c r="B816" t="s">
        <v>163</v>
      </c>
      <c r="C816" t="s">
        <v>4897</v>
      </c>
      <c r="D816" t="s">
        <v>5260</v>
      </c>
      <c r="E816" t="s">
        <v>178</v>
      </c>
      <c r="F816" t="s">
        <v>5261</v>
      </c>
      <c r="G816" t="s">
        <v>5262</v>
      </c>
      <c r="H816" t="s">
        <v>5263</v>
      </c>
      <c r="I816" t="s">
        <v>3853</v>
      </c>
      <c r="J816" t="s">
        <v>5264</v>
      </c>
      <c r="K816" t="s">
        <v>3855</v>
      </c>
      <c r="L816" t="s">
        <v>539</v>
      </c>
      <c r="M816" t="s">
        <v>5</v>
      </c>
      <c r="N816" t="s">
        <v>5265</v>
      </c>
      <c r="O816" t="s">
        <v>3856</v>
      </c>
      <c r="P816">
        <v>45.067138911804797</v>
      </c>
      <c r="Q816">
        <v>-93.233446100719206</v>
      </c>
      <c r="R816">
        <v>3</v>
      </c>
      <c r="U816" t="s">
        <v>5260</v>
      </c>
      <c r="V816" t="s">
        <v>3853</v>
      </c>
      <c r="W816" t="s">
        <v>3855</v>
      </c>
      <c r="X816" t="s">
        <v>539</v>
      </c>
      <c r="Y816" t="s">
        <v>5</v>
      </c>
      <c r="Z816" t="s">
        <v>174</v>
      </c>
      <c r="AA816">
        <v>45087</v>
      </c>
      <c r="AB816" t="s">
        <v>5266</v>
      </c>
      <c r="AC816" t="s">
        <v>5267</v>
      </c>
      <c r="AD816">
        <v>16</v>
      </c>
    </row>
    <row r="817" spans="1:31">
      <c r="A817">
        <v>9061</v>
      </c>
      <c r="B817" t="s">
        <v>176</v>
      </c>
      <c r="C817" t="s">
        <v>4897</v>
      </c>
      <c r="D817" t="s">
        <v>5268</v>
      </c>
      <c r="E817" t="s">
        <v>166</v>
      </c>
      <c r="F817" t="s">
        <v>5269</v>
      </c>
      <c r="G817" t="s">
        <v>4906</v>
      </c>
      <c r="H817" t="s">
        <v>5270</v>
      </c>
      <c r="I817" t="s">
        <v>5271</v>
      </c>
      <c r="J817" t="s">
        <v>5272</v>
      </c>
      <c r="K817" t="s">
        <v>2249</v>
      </c>
      <c r="L817" t="s">
        <v>829</v>
      </c>
      <c r="M817" t="s">
        <v>5</v>
      </c>
      <c r="N817">
        <v>14652</v>
      </c>
      <c r="O817" t="s">
        <v>5273</v>
      </c>
      <c r="P817">
        <v>43.197004563942897</v>
      </c>
      <c r="Q817">
        <v>-77.630176554574206</v>
      </c>
      <c r="U817" t="s">
        <v>5268</v>
      </c>
      <c r="V817" t="s">
        <v>5274</v>
      </c>
      <c r="W817" t="s">
        <v>2249</v>
      </c>
      <c r="X817" t="s">
        <v>829</v>
      </c>
      <c r="Y817" t="s">
        <v>5</v>
      </c>
      <c r="Z817" t="s">
        <v>174</v>
      </c>
      <c r="AA817">
        <v>44416</v>
      </c>
      <c r="AB817" t="s">
        <v>5275</v>
      </c>
      <c r="AC817" t="s">
        <v>5276</v>
      </c>
      <c r="AD817">
        <v>29</v>
      </c>
    </row>
    <row r="818" spans="1:31">
      <c r="A818">
        <v>9062</v>
      </c>
      <c r="B818" t="s">
        <v>176</v>
      </c>
      <c r="C818" t="s">
        <v>4897</v>
      </c>
      <c r="D818" t="s">
        <v>5277</v>
      </c>
      <c r="E818" t="s">
        <v>166</v>
      </c>
      <c r="F818" t="s">
        <v>2244</v>
      </c>
      <c r="G818" t="s">
        <v>4903</v>
      </c>
      <c r="H818" t="s">
        <v>5278</v>
      </c>
      <c r="I818" t="s">
        <v>4587</v>
      </c>
      <c r="J818" t="s">
        <v>5279</v>
      </c>
      <c r="K818" t="s">
        <v>4916</v>
      </c>
      <c r="L818" t="s">
        <v>756</v>
      </c>
      <c r="M818" t="s">
        <v>5</v>
      </c>
      <c r="N818" t="s">
        <v>5280</v>
      </c>
      <c r="O818" t="s">
        <v>5281</v>
      </c>
      <c r="P818">
        <v>42.406539942543802</v>
      </c>
      <c r="Q818">
        <v>-71.272539773647097</v>
      </c>
      <c r="U818" t="s">
        <v>4585</v>
      </c>
      <c r="V818" t="s">
        <v>4587</v>
      </c>
      <c r="W818" t="s">
        <v>4916</v>
      </c>
      <c r="X818" t="s">
        <v>756</v>
      </c>
      <c r="Y818" t="s">
        <v>5</v>
      </c>
      <c r="Z818" t="s">
        <v>174</v>
      </c>
      <c r="AA818">
        <v>44435</v>
      </c>
      <c r="AB818" t="s">
        <v>5282</v>
      </c>
      <c r="AC818" t="s">
        <v>5283</v>
      </c>
      <c r="AD818">
        <v>21</v>
      </c>
      <c r="AE818" t="s">
        <v>17</v>
      </c>
    </row>
    <row r="819" spans="1:31">
      <c r="A819">
        <v>9063</v>
      </c>
      <c r="B819" t="s">
        <v>176</v>
      </c>
      <c r="C819" t="s">
        <v>4897</v>
      </c>
      <c r="D819" t="s">
        <v>5277</v>
      </c>
      <c r="E819" t="s">
        <v>166</v>
      </c>
      <c r="F819" t="s">
        <v>5284</v>
      </c>
      <c r="G819" t="s">
        <v>4903</v>
      </c>
      <c r="H819" t="s">
        <v>5278</v>
      </c>
      <c r="I819" t="s">
        <v>4587</v>
      </c>
      <c r="J819" t="s">
        <v>5285</v>
      </c>
      <c r="K819" t="s">
        <v>5286</v>
      </c>
      <c r="L819" t="s">
        <v>788</v>
      </c>
      <c r="M819" t="s">
        <v>5</v>
      </c>
      <c r="N819">
        <v>70776</v>
      </c>
      <c r="O819" t="s">
        <v>5281</v>
      </c>
      <c r="P819">
        <v>30.235844451886202</v>
      </c>
      <c r="Q819">
        <v>-91.099597389348105</v>
      </c>
      <c r="U819" t="s">
        <v>4585</v>
      </c>
      <c r="V819" t="s">
        <v>4587</v>
      </c>
      <c r="W819" t="s">
        <v>4916</v>
      </c>
      <c r="X819" t="s">
        <v>756</v>
      </c>
      <c r="Y819" t="s">
        <v>5</v>
      </c>
      <c r="Z819" t="s">
        <v>174</v>
      </c>
      <c r="AA819">
        <v>44435</v>
      </c>
      <c r="AB819" t="s">
        <v>5282</v>
      </c>
      <c r="AC819" t="s">
        <v>5283</v>
      </c>
      <c r="AD819">
        <v>21</v>
      </c>
      <c r="AE819" t="s">
        <v>5287</v>
      </c>
    </row>
    <row r="820" spans="1:31">
      <c r="A820">
        <v>9064</v>
      </c>
      <c r="B820" t="s">
        <v>176</v>
      </c>
      <c r="C820" t="s">
        <v>4897</v>
      </c>
      <c r="D820" t="s">
        <v>5288</v>
      </c>
      <c r="E820" t="s">
        <v>166</v>
      </c>
      <c r="F820" t="s">
        <v>5289</v>
      </c>
      <c r="G820" t="s">
        <v>4906</v>
      </c>
      <c r="H820" t="s">
        <v>5290</v>
      </c>
      <c r="I820" t="s">
        <v>3065</v>
      </c>
      <c r="J820" t="s">
        <v>5291</v>
      </c>
      <c r="K820" t="s">
        <v>2980</v>
      </c>
      <c r="L820" t="s">
        <v>444</v>
      </c>
      <c r="M820" t="s">
        <v>5</v>
      </c>
      <c r="N820">
        <v>48083</v>
      </c>
      <c r="O820" t="s">
        <v>5292</v>
      </c>
      <c r="P820">
        <v>42.544073742966802</v>
      </c>
      <c r="Q820">
        <v>-83.1109337025825</v>
      </c>
      <c r="R820">
        <v>170</v>
      </c>
      <c r="U820" t="s">
        <v>5293</v>
      </c>
      <c r="V820" t="s">
        <v>1229</v>
      </c>
      <c r="W820" t="s">
        <v>1232</v>
      </c>
      <c r="X820" t="s">
        <v>1233</v>
      </c>
      <c r="Y820" t="s">
        <v>1051</v>
      </c>
      <c r="Z820" t="s">
        <v>174</v>
      </c>
      <c r="AA820">
        <v>44414</v>
      </c>
      <c r="AB820" t="s">
        <v>5294</v>
      </c>
      <c r="AC820" t="s">
        <v>2038</v>
      </c>
      <c r="AD820">
        <v>29</v>
      </c>
      <c r="AE820" t="s">
        <v>5295</v>
      </c>
    </row>
    <row r="821" spans="1:31">
      <c r="A821">
        <v>9065</v>
      </c>
      <c r="B821" t="s">
        <v>176</v>
      </c>
      <c r="C821" t="s">
        <v>4897</v>
      </c>
      <c r="D821" t="s">
        <v>5296</v>
      </c>
      <c r="E821" t="s">
        <v>166</v>
      </c>
      <c r="F821" t="s">
        <v>5296</v>
      </c>
      <c r="G821" t="s">
        <v>4899</v>
      </c>
      <c r="H821" t="s">
        <v>5297</v>
      </c>
      <c r="I821" t="s">
        <v>4629</v>
      </c>
      <c r="J821" t="s">
        <v>5298</v>
      </c>
      <c r="K821" t="s">
        <v>4631</v>
      </c>
      <c r="L821" t="s">
        <v>1365</v>
      </c>
      <c r="M821" t="s">
        <v>5</v>
      </c>
      <c r="N821">
        <v>19438</v>
      </c>
      <c r="O821" t="s">
        <v>4632</v>
      </c>
      <c r="P821">
        <v>40.2676691870779</v>
      </c>
      <c r="Q821">
        <v>-75.364094916046696</v>
      </c>
      <c r="R821">
        <v>25</v>
      </c>
      <c r="U821" t="s">
        <v>5296</v>
      </c>
      <c r="V821" t="s">
        <v>4629</v>
      </c>
      <c r="W821" t="s">
        <v>4631</v>
      </c>
      <c r="X821" t="s">
        <v>1365</v>
      </c>
      <c r="Y821" t="s">
        <v>5</v>
      </c>
      <c r="Z821" t="s">
        <v>174</v>
      </c>
      <c r="AA821">
        <v>44437</v>
      </c>
      <c r="AB821" t="s">
        <v>5299</v>
      </c>
      <c r="AC821" t="s">
        <v>5300</v>
      </c>
      <c r="AD821">
        <v>19</v>
      </c>
      <c r="AE821" t="s">
        <v>4635</v>
      </c>
    </row>
    <row r="822" spans="1:31">
      <c r="A822">
        <v>9066</v>
      </c>
      <c r="B822" t="s">
        <v>176</v>
      </c>
      <c r="C822" t="s">
        <v>4897</v>
      </c>
      <c r="D822" t="s">
        <v>5301</v>
      </c>
      <c r="E822" t="s">
        <v>166</v>
      </c>
      <c r="F822" t="s">
        <v>5302</v>
      </c>
      <c r="G822" t="s">
        <v>4899</v>
      </c>
      <c r="H822" t="s">
        <v>5303</v>
      </c>
      <c r="I822" t="s">
        <v>5304</v>
      </c>
      <c r="J822" t="s">
        <v>5305</v>
      </c>
      <c r="K822" t="s">
        <v>5306</v>
      </c>
      <c r="L822" t="s">
        <v>1994</v>
      </c>
      <c r="M822" t="s">
        <v>5</v>
      </c>
      <c r="N822">
        <v>21666</v>
      </c>
      <c r="O822" t="s">
        <v>5307</v>
      </c>
      <c r="P822">
        <v>38.987132740466002</v>
      </c>
      <c r="Q822">
        <v>-76.319771046552404</v>
      </c>
      <c r="R822">
        <v>100</v>
      </c>
      <c r="U822" t="s">
        <v>5301</v>
      </c>
      <c r="V822" t="s">
        <v>5304</v>
      </c>
      <c r="W822" t="s">
        <v>5306</v>
      </c>
      <c r="X822" t="s">
        <v>1994</v>
      </c>
      <c r="Y822" t="s">
        <v>5</v>
      </c>
      <c r="Z822" t="s">
        <v>174</v>
      </c>
      <c r="AA822">
        <v>44437</v>
      </c>
      <c r="AB822" t="s">
        <v>5308</v>
      </c>
      <c r="AC822" t="s">
        <v>5309</v>
      </c>
      <c r="AD822">
        <v>26</v>
      </c>
    </row>
    <row r="823" spans="1:31">
      <c r="A823">
        <v>9067</v>
      </c>
      <c r="B823" t="s">
        <v>176</v>
      </c>
      <c r="C823" t="s">
        <v>4897</v>
      </c>
      <c r="D823" t="s">
        <v>1254</v>
      </c>
      <c r="E823" t="s">
        <v>178</v>
      </c>
      <c r="F823" t="s">
        <v>5310</v>
      </c>
      <c r="G823" t="s">
        <v>1044</v>
      </c>
      <c r="H823" t="s">
        <v>5311</v>
      </c>
      <c r="I823" t="s">
        <v>1256</v>
      </c>
      <c r="J823" t="s">
        <v>5312</v>
      </c>
      <c r="K823" t="s">
        <v>1262</v>
      </c>
      <c r="L823" t="s">
        <v>230</v>
      </c>
      <c r="M823" t="s">
        <v>6</v>
      </c>
      <c r="N823" t="s">
        <v>5313</v>
      </c>
      <c r="O823" t="s">
        <v>5314</v>
      </c>
      <c r="P823">
        <v>49.251543007571698</v>
      </c>
      <c r="Q823">
        <v>-122.91391730223199</v>
      </c>
      <c r="R823">
        <v>45</v>
      </c>
      <c r="U823" t="s">
        <v>1261</v>
      </c>
      <c r="V823" t="s">
        <v>1256</v>
      </c>
      <c r="W823" t="s">
        <v>1262</v>
      </c>
      <c r="X823" t="s">
        <v>230</v>
      </c>
      <c r="Y823" t="s">
        <v>6</v>
      </c>
      <c r="Z823" t="s">
        <v>174</v>
      </c>
      <c r="AA823">
        <v>45094</v>
      </c>
      <c r="AB823" t="s">
        <v>5315</v>
      </c>
      <c r="AC823" t="s">
        <v>5316</v>
      </c>
      <c r="AD823">
        <v>26</v>
      </c>
      <c r="AE823" t="s">
        <v>5317</v>
      </c>
    </row>
    <row r="824" spans="1:31">
      <c r="A824">
        <v>9068</v>
      </c>
      <c r="B824" t="s">
        <v>163</v>
      </c>
      <c r="C824" t="s">
        <v>4897</v>
      </c>
      <c r="D824" t="s">
        <v>1266</v>
      </c>
      <c r="E824" t="s">
        <v>166</v>
      </c>
      <c r="F824" t="s">
        <v>5318</v>
      </c>
      <c r="G824" t="s">
        <v>4899</v>
      </c>
      <c r="H824" t="s">
        <v>4714</v>
      </c>
      <c r="I824" t="s">
        <v>1268</v>
      </c>
      <c r="J824" t="s">
        <v>5319</v>
      </c>
      <c r="K824" t="s">
        <v>862</v>
      </c>
      <c r="L824" t="s">
        <v>863</v>
      </c>
      <c r="M824" t="s">
        <v>5</v>
      </c>
      <c r="N824">
        <v>60642</v>
      </c>
      <c r="O824" t="s">
        <v>1270</v>
      </c>
      <c r="P824">
        <v>41.889312148552101</v>
      </c>
      <c r="Q824">
        <v>-87.6629349157771</v>
      </c>
      <c r="R824">
        <v>33</v>
      </c>
      <c r="U824" t="s">
        <v>1266</v>
      </c>
      <c r="V824" t="s">
        <v>1268</v>
      </c>
      <c r="W824" t="s">
        <v>862</v>
      </c>
      <c r="X824" t="s">
        <v>863</v>
      </c>
      <c r="Y824" t="s">
        <v>5</v>
      </c>
      <c r="Z824" t="s">
        <v>174</v>
      </c>
      <c r="AA824">
        <v>45092</v>
      </c>
      <c r="AB824" t="s">
        <v>5320</v>
      </c>
      <c r="AC824" t="s">
        <v>5321</v>
      </c>
      <c r="AD824">
        <v>7</v>
      </c>
    </row>
    <row r="825" spans="1:31">
      <c r="A825">
        <v>9069</v>
      </c>
      <c r="B825" t="s">
        <v>176</v>
      </c>
      <c r="C825" t="s">
        <v>4897</v>
      </c>
      <c r="D825" t="s">
        <v>3140</v>
      </c>
      <c r="E825" t="s">
        <v>166</v>
      </c>
      <c r="F825" t="s">
        <v>3140</v>
      </c>
      <c r="G825" t="s">
        <v>4903</v>
      </c>
      <c r="H825" t="s">
        <v>5322</v>
      </c>
      <c r="I825" t="s">
        <v>3141</v>
      </c>
      <c r="J825" t="s">
        <v>5323</v>
      </c>
      <c r="K825" t="s">
        <v>1016</v>
      </c>
      <c r="L825" t="s">
        <v>756</v>
      </c>
      <c r="M825" t="s">
        <v>5</v>
      </c>
      <c r="N825" t="s">
        <v>3143</v>
      </c>
      <c r="O825" t="s">
        <v>3144</v>
      </c>
      <c r="P825">
        <v>42.344634023331601</v>
      </c>
      <c r="Q825">
        <v>-71.031059201739296</v>
      </c>
      <c r="R825">
        <v>74</v>
      </c>
      <c r="U825" t="s">
        <v>3140</v>
      </c>
      <c r="V825" t="s">
        <v>3141</v>
      </c>
      <c r="W825" t="s">
        <v>1016</v>
      </c>
      <c r="X825" t="s">
        <v>756</v>
      </c>
      <c r="Y825" t="s">
        <v>5</v>
      </c>
      <c r="Z825" t="s">
        <v>174</v>
      </c>
      <c r="AA825">
        <v>44779</v>
      </c>
      <c r="AB825" t="s">
        <v>5324</v>
      </c>
      <c r="AC825" t="s">
        <v>5325</v>
      </c>
      <c r="AD825">
        <v>23</v>
      </c>
    </row>
    <row r="826" spans="1:31">
      <c r="A826">
        <v>9070</v>
      </c>
      <c r="B826" t="s">
        <v>176</v>
      </c>
      <c r="C826" t="s">
        <v>4897</v>
      </c>
      <c r="D826" t="s">
        <v>2114</v>
      </c>
      <c r="E826" t="s">
        <v>178</v>
      </c>
      <c r="F826" t="s">
        <v>5326</v>
      </c>
      <c r="G826" t="s">
        <v>4942</v>
      </c>
      <c r="H826" t="s">
        <v>5327</v>
      </c>
      <c r="I826" t="s">
        <v>2111</v>
      </c>
      <c r="J826" t="s">
        <v>2112</v>
      </c>
      <c r="K826" t="s">
        <v>1470</v>
      </c>
      <c r="L826" t="s">
        <v>444</v>
      </c>
      <c r="M826" t="s">
        <v>5</v>
      </c>
      <c r="N826">
        <v>48108</v>
      </c>
      <c r="O826" t="s">
        <v>2113</v>
      </c>
      <c r="P826">
        <v>42.288748284035002</v>
      </c>
      <c r="Q826">
        <v>-83.847235562115102</v>
      </c>
      <c r="R826">
        <v>134</v>
      </c>
      <c r="U826" t="s">
        <v>2114</v>
      </c>
      <c r="V826" t="s">
        <v>2111</v>
      </c>
      <c r="W826" t="s">
        <v>2115</v>
      </c>
      <c r="X826" t="s">
        <v>863</v>
      </c>
      <c r="Y826" t="s">
        <v>5</v>
      </c>
      <c r="Z826" t="s">
        <v>174</v>
      </c>
      <c r="AA826">
        <v>44416</v>
      </c>
      <c r="AB826" t="s">
        <v>5328</v>
      </c>
      <c r="AC826" t="s">
        <v>2117</v>
      </c>
      <c r="AD826">
        <v>29</v>
      </c>
    </row>
    <row r="827" spans="1:31">
      <c r="A827">
        <v>9071</v>
      </c>
      <c r="B827" t="s">
        <v>176</v>
      </c>
      <c r="C827" t="s">
        <v>4897</v>
      </c>
      <c r="D827" t="s">
        <v>3921</v>
      </c>
      <c r="E827" t="s">
        <v>166</v>
      </c>
      <c r="F827" t="s">
        <v>189</v>
      </c>
      <c r="G827" t="s">
        <v>3547</v>
      </c>
      <c r="H827" t="s">
        <v>3922</v>
      </c>
      <c r="I827" t="s">
        <v>3923</v>
      </c>
      <c r="J827" t="s">
        <v>3924</v>
      </c>
      <c r="K827" t="s">
        <v>189</v>
      </c>
      <c r="L827" t="s">
        <v>190</v>
      </c>
      <c r="M827" t="s">
        <v>5</v>
      </c>
      <c r="N827">
        <v>28216</v>
      </c>
      <c r="O827" t="s">
        <v>3925</v>
      </c>
      <c r="P827">
        <v>35.279942840435801</v>
      </c>
      <c r="Q827">
        <v>-80.877288259885304</v>
      </c>
      <c r="R827">
        <v>60</v>
      </c>
      <c r="U827" t="s">
        <v>3926</v>
      </c>
      <c r="V827" t="s">
        <v>3927</v>
      </c>
      <c r="W827" t="s">
        <v>189</v>
      </c>
      <c r="X827" t="s">
        <v>190</v>
      </c>
      <c r="Y827" t="s">
        <v>5</v>
      </c>
      <c r="Z827" t="s">
        <v>174</v>
      </c>
      <c r="AA827">
        <v>45289</v>
      </c>
      <c r="AB827" t="s">
        <v>2962</v>
      </c>
      <c r="AC827" t="s">
        <v>5329</v>
      </c>
      <c r="AD827">
        <v>25</v>
      </c>
    </row>
    <row r="828" spans="1:31">
      <c r="A828">
        <v>9072</v>
      </c>
      <c r="B828" t="s">
        <v>176</v>
      </c>
      <c r="C828" t="s">
        <v>4897</v>
      </c>
      <c r="D828" t="s">
        <v>4657</v>
      </c>
      <c r="E828" t="s">
        <v>166</v>
      </c>
      <c r="F828" t="s">
        <v>5330</v>
      </c>
      <c r="G828" t="s">
        <v>4903</v>
      </c>
      <c r="H828" t="s">
        <v>5322</v>
      </c>
      <c r="I828" t="s">
        <v>4659</v>
      </c>
      <c r="J828" t="s">
        <v>5331</v>
      </c>
      <c r="K828" t="s">
        <v>4661</v>
      </c>
      <c r="L828" t="s">
        <v>1423</v>
      </c>
      <c r="M828" t="s">
        <v>5</v>
      </c>
      <c r="N828" t="s">
        <v>4662</v>
      </c>
      <c r="O828" t="s">
        <v>4663</v>
      </c>
      <c r="P828">
        <v>40.542884562996399</v>
      </c>
      <c r="Q828">
        <v>-74.551605516154694</v>
      </c>
      <c r="R828">
        <v>20</v>
      </c>
      <c r="U828" t="s">
        <v>4657</v>
      </c>
      <c r="V828" t="s">
        <v>4659</v>
      </c>
      <c r="W828" t="s">
        <v>4661</v>
      </c>
      <c r="X828" t="s">
        <v>1423</v>
      </c>
      <c r="Y828" t="s">
        <v>5</v>
      </c>
      <c r="Z828" t="s">
        <v>174</v>
      </c>
      <c r="AA828">
        <v>44430</v>
      </c>
      <c r="AB828" t="s">
        <v>4664</v>
      </c>
      <c r="AC828" t="s">
        <v>5332</v>
      </c>
      <c r="AD828">
        <v>30</v>
      </c>
    </row>
    <row r="829" spans="1:31">
      <c r="A829">
        <v>9073</v>
      </c>
      <c r="B829" t="s">
        <v>176</v>
      </c>
      <c r="C829" t="s">
        <v>4897</v>
      </c>
      <c r="D829" t="s">
        <v>5333</v>
      </c>
      <c r="E829" t="s">
        <v>178</v>
      </c>
      <c r="F829" t="s">
        <v>5334</v>
      </c>
      <c r="G829" t="s">
        <v>3484</v>
      </c>
      <c r="H829" t="s">
        <v>5335</v>
      </c>
      <c r="I829" t="s">
        <v>4676</v>
      </c>
      <c r="J829" t="s">
        <v>4677</v>
      </c>
      <c r="K829" t="s">
        <v>4678</v>
      </c>
      <c r="L829" t="s">
        <v>756</v>
      </c>
      <c r="M829" t="s">
        <v>5</v>
      </c>
      <c r="N829" t="s">
        <v>4679</v>
      </c>
      <c r="P829">
        <v>42.487822581252203</v>
      </c>
      <c r="Q829">
        <v>-71.221144104899693</v>
      </c>
      <c r="R829">
        <v>42</v>
      </c>
      <c r="U829" t="s">
        <v>3940</v>
      </c>
      <c r="V829" t="s">
        <v>4672</v>
      </c>
      <c r="W829" t="s">
        <v>3941</v>
      </c>
      <c r="X829" t="s">
        <v>1704</v>
      </c>
      <c r="Y829" t="s">
        <v>940</v>
      </c>
      <c r="Z829" t="s">
        <v>174</v>
      </c>
      <c r="AA829">
        <v>45084</v>
      </c>
      <c r="AB829" t="s">
        <v>3942</v>
      </c>
      <c r="AC829" t="s">
        <v>5336</v>
      </c>
      <c r="AD829">
        <v>29</v>
      </c>
    </row>
    <row r="830" spans="1:31">
      <c r="A830">
        <v>9074</v>
      </c>
      <c r="B830" t="s">
        <v>176</v>
      </c>
      <c r="C830" t="s">
        <v>4897</v>
      </c>
      <c r="D830" t="s">
        <v>3934</v>
      </c>
      <c r="E830" t="s">
        <v>178</v>
      </c>
      <c r="F830" t="s">
        <v>3935</v>
      </c>
      <c r="G830" t="s">
        <v>3484</v>
      </c>
      <c r="H830" t="s">
        <v>5337</v>
      </c>
      <c r="I830" t="s">
        <v>4676</v>
      </c>
      <c r="J830" t="s">
        <v>3938</v>
      </c>
      <c r="K830" t="s">
        <v>2704</v>
      </c>
      <c r="L830" t="s">
        <v>1365</v>
      </c>
      <c r="M830" t="s">
        <v>5</v>
      </c>
      <c r="N830" t="s">
        <v>4671</v>
      </c>
      <c r="O830" t="s">
        <v>3939</v>
      </c>
      <c r="P830">
        <v>40.0596416265453</v>
      </c>
      <c r="Q830">
        <v>-75.642886545093603</v>
      </c>
      <c r="R830">
        <v>65</v>
      </c>
      <c r="U830" t="s">
        <v>3940</v>
      </c>
      <c r="V830" t="s">
        <v>4672</v>
      </c>
      <c r="W830" t="s">
        <v>3941</v>
      </c>
      <c r="X830" t="s">
        <v>1704</v>
      </c>
      <c r="Y830" t="s">
        <v>940</v>
      </c>
      <c r="Z830" t="s">
        <v>174</v>
      </c>
      <c r="AA830">
        <v>45084</v>
      </c>
      <c r="AB830" t="s">
        <v>3942</v>
      </c>
      <c r="AC830" t="s">
        <v>3943</v>
      </c>
      <c r="AD830">
        <v>29</v>
      </c>
    </row>
    <row r="831" spans="1:31">
      <c r="A831">
        <v>9075</v>
      </c>
      <c r="B831" t="s">
        <v>176</v>
      </c>
      <c r="C831" t="s">
        <v>4897</v>
      </c>
      <c r="D831" t="s">
        <v>3950</v>
      </c>
      <c r="E831" t="s">
        <v>166</v>
      </c>
      <c r="F831" t="s">
        <v>3951</v>
      </c>
      <c r="G831" t="s">
        <v>4903</v>
      </c>
      <c r="H831" t="s">
        <v>5338</v>
      </c>
      <c r="I831" t="s">
        <v>5339</v>
      </c>
      <c r="J831" t="s">
        <v>3954</v>
      </c>
      <c r="K831" t="s">
        <v>3951</v>
      </c>
      <c r="L831" t="s">
        <v>949</v>
      </c>
      <c r="M831" t="s">
        <v>5</v>
      </c>
      <c r="N831">
        <v>43035</v>
      </c>
      <c r="O831" t="s">
        <v>3955</v>
      </c>
      <c r="P831">
        <v>40.154128985146201</v>
      </c>
      <c r="Q831">
        <v>-83.008964129321598</v>
      </c>
      <c r="R831">
        <v>65</v>
      </c>
      <c r="U831" t="s">
        <v>3950</v>
      </c>
      <c r="V831" t="s">
        <v>5339</v>
      </c>
      <c r="W831" t="s">
        <v>3951</v>
      </c>
      <c r="X831" t="s">
        <v>949</v>
      </c>
      <c r="Y831" t="s">
        <v>5</v>
      </c>
      <c r="Z831" t="s">
        <v>174</v>
      </c>
      <c r="AA831">
        <v>44891</v>
      </c>
      <c r="AB831" t="s">
        <v>3956</v>
      </c>
      <c r="AC831" t="s">
        <v>5340</v>
      </c>
      <c r="AD831">
        <v>26</v>
      </c>
      <c r="AE831" t="s">
        <v>5341</v>
      </c>
    </row>
    <row r="832" spans="1:31">
      <c r="A832">
        <v>9076</v>
      </c>
      <c r="B832" t="s">
        <v>176</v>
      </c>
      <c r="C832" t="s">
        <v>4897</v>
      </c>
      <c r="D832" t="s">
        <v>5342</v>
      </c>
      <c r="E832" t="s">
        <v>178</v>
      </c>
      <c r="F832" t="s">
        <v>5343</v>
      </c>
      <c r="G832" t="s">
        <v>7</v>
      </c>
      <c r="H832" t="s">
        <v>4771</v>
      </c>
      <c r="I832" t="s">
        <v>5344</v>
      </c>
      <c r="J832" t="s">
        <v>5345</v>
      </c>
      <c r="K832" t="s">
        <v>2624</v>
      </c>
      <c r="L832" t="s">
        <v>444</v>
      </c>
      <c r="M832" t="s">
        <v>5</v>
      </c>
      <c r="N832">
        <v>48333</v>
      </c>
      <c r="O832" t="s">
        <v>5346</v>
      </c>
      <c r="P832">
        <v>42.493862152094103</v>
      </c>
      <c r="Q832">
        <v>-83.424923131315893</v>
      </c>
      <c r="R832">
        <v>1200</v>
      </c>
      <c r="U832" t="s">
        <v>5347</v>
      </c>
      <c r="V832" t="s">
        <v>5348</v>
      </c>
      <c r="W832" t="s">
        <v>5349</v>
      </c>
      <c r="X832" t="s">
        <v>1606</v>
      </c>
      <c r="Y832" t="s">
        <v>960</v>
      </c>
      <c r="Z832" t="s">
        <v>174</v>
      </c>
      <c r="AA832">
        <v>44430</v>
      </c>
      <c r="AB832" t="s">
        <v>319</v>
      </c>
      <c r="AC832" t="s">
        <v>5350</v>
      </c>
      <c r="AD832">
        <v>22</v>
      </c>
    </row>
    <row r="833" spans="1:36">
      <c r="A833">
        <v>9077</v>
      </c>
      <c r="B833" t="s">
        <v>176</v>
      </c>
      <c r="C833" t="s">
        <v>4897</v>
      </c>
      <c r="D833" t="s">
        <v>7727</v>
      </c>
      <c r="E833" t="s">
        <v>178</v>
      </c>
      <c r="F833" t="s">
        <v>7727</v>
      </c>
      <c r="I833" t="s">
        <v>7728</v>
      </c>
      <c r="J833" t="s">
        <v>7729</v>
      </c>
      <c r="K833" t="s">
        <v>4052</v>
      </c>
      <c r="L833" t="s">
        <v>829</v>
      </c>
      <c r="M833" t="s">
        <v>5</v>
      </c>
      <c r="N833">
        <v>10019</v>
      </c>
      <c r="P833">
        <v>40.763114516716399</v>
      </c>
      <c r="Q833">
        <v>-73.982493259232697</v>
      </c>
      <c r="R833">
        <v>200</v>
      </c>
      <c r="U833" t="s">
        <v>7727</v>
      </c>
      <c r="V833" t="s">
        <v>7728</v>
      </c>
      <c r="W833" t="s">
        <v>4052</v>
      </c>
      <c r="X833" t="s">
        <v>829</v>
      </c>
      <c r="Y833" t="s">
        <v>5</v>
      </c>
      <c r="Z833" t="s">
        <v>318</v>
      </c>
      <c r="AA833">
        <v>45504</v>
      </c>
      <c r="AB833" t="s">
        <v>7728</v>
      </c>
      <c r="AC833" t="s">
        <v>8461</v>
      </c>
      <c r="AD833">
        <v>18</v>
      </c>
      <c r="AE833" t="s">
        <v>7730</v>
      </c>
      <c r="AI833" t="s">
        <v>7731</v>
      </c>
    </row>
    <row r="834" spans="1:36">
      <c r="A834">
        <v>9078</v>
      </c>
      <c r="B834" t="s">
        <v>176</v>
      </c>
      <c r="C834" t="s">
        <v>4897</v>
      </c>
      <c r="D834" t="s">
        <v>5351</v>
      </c>
      <c r="E834" t="s">
        <v>178</v>
      </c>
      <c r="F834" t="s">
        <v>5351</v>
      </c>
      <c r="G834" t="s">
        <v>4903</v>
      </c>
      <c r="H834" t="s">
        <v>5352</v>
      </c>
      <c r="I834" t="s">
        <v>5353</v>
      </c>
      <c r="J834" t="s">
        <v>5354</v>
      </c>
      <c r="K834" t="s">
        <v>5355</v>
      </c>
      <c r="L834" t="s">
        <v>1423</v>
      </c>
      <c r="M834" t="s">
        <v>5</v>
      </c>
      <c r="N834" t="s">
        <v>5356</v>
      </c>
      <c r="O834" t="s">
        <v>5357</v>
      </c>
      <c r="P834">
        <v>40.556450320296399</v>
      </c>
      <c r="Q834">
        <v>-74.578206398047797</v>
      </c>
      <c r="U834" t="s">
        <v>5351</v>
      </c>
      <c r="V834" t="s">
        <v>5353</v>
      </c>
      <c r="W834" t="s">
        <v>5358</v>
      </c>
      <c r="X834" t="s">
        <v>5359</v>
      </c>
      <c r="Y834" t="s">
        <v>5360</v>
      </c>
      <c r="Z834" t="s">
        <v>174</v>
      </c>
      <c r="AA834">
        <v>45304</v>
      </c>
      <c r="AB834" t="s">
        <v>319</v>
      </c>
      <c r="AC834" t="s">
        <v>5361</v>
      </c>
      <c r="AD834">
        <v>28</v>
      </c>
      <c r="AF834" t="s">
        <v>5362</v>
      </c>
      <c r="AG834" t="s">
        <v>5363</v>
      </c>
      <c r="AH834" t="s">
        <v>5364</v>
      </c>
      <c r="AJ834" t="s">
        <v>5353</v>
      </c>
    </row>
    <row r="835" spans="1:36">
      <c r="A835">
        <v>9079</v>
      </c>
      <c r="B835" t="s">
        <v>176</v>
      </c>
      <c r="C835" t="s">
        <v>4897</v>
      </c>
      <c r="D835" t="s">
        <v>5365</v>
      </c>
      <c r="E835" t="s">
        <v>166</v>
      </c>
      <c r="F835" t="s">
        <v>5366</v>
      </c>
      <c r="G835" t="s">
        <v>4903</v>
      </c>
      <c r="H835" t="s">
        <v>5367</v>
      </c>
      <c r="I835" t="s">
        <v>5368</v>
      </c>
      <c r="J835" t="s">
        <v>5369</v>
      </c>
      <c r="K835" t="s">
        <v>5370</v>
      </c>
      <c r="L835" t="s">
        <v>3972</v>
      </c>
      <c r="M835" t="s">
        <v>6</v>
      </c>
      <c r="N835" t="s">
        <v>5371</v>
      </c>
      <c r="P835">
        <v>44.716466072815997</v>
      </c>
      <c r="Q835">
        <v>-63.603146534729099</v>
      </c>
      <c r="U835" t="s">
        <v>1295</v>
      </c>
      <c r="V835" t="s">
        <v>5368</v>
      </c>
      <c r="W835" t="s">
        <v>249</v>
      </c>
      <c r="X835" t="s">
        <v>1303</v>
      </c>
      <c r="Y835" t="s">
        <v>251</v>
      </c>
      <c r="Z835" t="s">
        <v>174</v>
      </c>
      <c r="AA835">
        <v>45091</v>
      </c>
      <c r="AB835" t="s">
        <v>5372</v>
      </c>
      <c r="AC835" t="s">
        <v>5373</v>
      </c>
      <c r="AD835">
        <v>18</v>
      </c>
      <c r="AE835" t="s">
        <v>5374</v>
      </c>
    </row>
    <row r="836" spans="1:36">
      <c r="A836">
        <v>9080</v>
      </c>
      <c r="B836" t="s">
        <v>176</v>
      </c>
      <c r="C836" t="s">
        <v>4897</v>
      </c>
      <c r="D836" t="s">
        <v>4681</v>
      </c>
      <c r="E836" t="s">
        <v>178</v>
      </c>
      <c r="F836" t="s">
        <v>5375</v>
      </c>
      <c r="G836" t="s">
        <v>4942</v>
      </c>
      <c r="H836" t="s">
        <v>5376</v>
      </c>
      <c r="I836" t="s">
        <v>4683</v>
      </c>
      <c r="J836" t="s">
        <v>5377</v>
      </c>
      <c r="K836" t="s">
        <v>4685</v>
      </c>
      <c r="L836" t="s">
        <v>949</v>
      </c>
      <c r="M836" t="s">
        <v>5</v>
      </c>
      <c r="N836">
        <v>44128</v>
      </c>
      <c r="O836" t="s">
        <v>5378</v>
      </c>
      <c r="P836">
        <v>41.439239725449703</v>
      </c>
      <c r="Q836">
        <v>-81.550268146479397</v>
      </c>
      <c r="R836">
        <v>60</v>
      </c>
      <c r="U836" t="s">
        <v>4681</v>
      </c>
      <c r="V836" t="s">
        <v>4683</v>
      </c>
      <c r="W836" t="s">
        <v>5379</v>
      </c>
      <c r="X836" t="s">
        <v>949</v>
      </c>
      <c r="Y836" t="s">
        <v>5</v>
      </c>
      <c r="Z836" t="s">
        <v>174</v>
      </c>
      <c r="AA836">
        <v>44773</v>
      </c>
      <c r="AB836" t="s">
        <v>4687</v>
      </c>
      <c r="AC836" t="s">
        <v>5380</v>
      </c>
      <c r="AD836">
        <v>27</v>
      </c>
    </row>
    <row r="837" spans="1:36">
      <c r="A837">
        <v>9081</v>
      </c>
      <c r="B837" t="s">
        <v>163</v>
      </c>
      <c r="C837" t="s">
        <v>4897</v>
      </c>
      <c r="D837" t="s">
        <v>9046</v>
      </c>
      <c r="E837" t="s">
        <v>9047</v>
      </c>
      <c r="F837" t="s">
        <v>9046</v>
      </c>
      <c r="G837" t="s">
        <v>7</v>
      </c>
      <c r="H837" t="s">
        <v>5063</v>
      </c>
      <c r="I837" t="s">
        <v>9049</v>
      </c>
      <c r="J837" t="s">
        <v>9050</v>
      </c>
      <c r="K837" t="s">
        <v>2701</v>
      </c>
      <c r="L837" t="s">
        <v>756</v>
      </c>
      <c r="M837" t="s">
        <v>5</v>
      </c>
      <c r="N837" t="s">
        <v>9051</v>
      </c>
      <c r="O837" t="s">
        <v>9052</v>
      </c>
      <c r="P837">
        <v>42.504813399919598</v>
      </c>
      <c r="Q837">
        <v>-71.243059304006707</v>
      </c>
      <c r="U837" t="s">
        <v>9046</v>
      </c>
      <c r="V837" t="s">
        <v>9049</v>
      </c>
      <c r="W837" t="s">
        <v>1571</v>
      </c>
      <c r="Y837" t="s">
        <v>317</v>
      </c>
      <c r="Z837" t="s">
        <v>8245</v>
      </c>
      <c r="AA837">
        <v>45689</v>
      </c>
      <c r="AB837" t="s">
        <v>9048</v>
      </c>
      <c r="AC837" t="s">
        <v>9053</v>
      </c>
      <c r="AD837">
        <v>27</v>
      </c>
    </row>
    <row r="838" spans="1:36">
      <c r="A838">
        <v>9082</v>
      </c>
      <c r="B838" t="s">
        <v>176</v>
      </c>
      <c r="C838" t="s">
        <v>4897</v>
      </c>
      <c r="D838" t="s">
        <v>5381</v>
      </c>
      <c r="E838" t="s">
        <v>166</v>
      </c>
      <c r="F838" t="s">
        <v>5381</v>
      </c>
      <c r="G838" t="s">
        <v>88</v>
      </c>
      <c r="H838" t="s">
        <v>5382</v>
      </c>
      <c r="I838" t="s">
        <v>5383</v>
      </c>
      <c r="J838" t="s">
        <v>5384</v>
      </c>
      <c r="K838" t="s">
        <v>5125</v>
      </c>
      <c r="L838" t="s">
        <v>172</v>
      </c>
      <c r="M838" t="s">
        <v>5</v>
      </c>
      <c r="N838">
        <v>94304</v>
      </c>
      <c r="P838">
        <v>37.418659224064697</v>
      </c>
      <c r="Q838">
        <v>-122.147846038534</v>
      </c>
      <c r="R838">
        <v>45</v>
      </c>
      <c r="U838" t="s">
        <v>5381</v>
      </c>
      <c r="V838" t="s">
        <v>5383</v>
      </c>
      <c r="W838" t="s">
        <v>5127</v>
      </c>
      <c r="X838" t="s">
        <v>172</v>
      </c>
      <c r="Y838" t="s">
        <v>5</v>
      </c>
      <c r="AB838" t="s">
        <v>5385</v>
      </c>
      <c r="AC838" t="s">
        <v>5386</v>
      </c>
      <c r="AD838">
        <v>26</v>
      </c>
    </row>
    <row r="839" spans="1:36">
      <c r="A839">
        <v>9083</v>
      </c>
      <c r="B839" t="s">
        <v>176</v>
      </c>
      <c r="C839" t="s">
        <v>4897</v>
      </c>
      <c r="D839" t="s">
        <v>5387</v>
      </c>
      <c r="E839" t="s">
        <v>178</v>
      </c>
      <c r="F839" t="s">
        <v>5388</v>
      </c>
      <c r="G839" t="s">
        <v>88</v>
      </c>
      <c r="H839" t="s">
        <v>5389</v>
      </c>
      <c r="I839" t="s">
        <v>5390</v>
      </c>
      <c r="J839" t="s">
        <v>5391</v>
      </c>
      <c r="K839" t="s">
        <v>5392</v>
      </c>
      <c r="L839" t="s">
        <v>3634</v>
      </c>
      <c r="M839" t="s">
        <v>5</v>
      </c>
      <c r="N839">
        <v>97703</v>
      </c>
      <c r="O839" t="s">
        <v>5393</v>
      </c>
      <c r="P839">
        <v>44.095618410179497</v>
      </c>
      <c r="Q839">
        <v>-121.30634383125999</v>
      </c>
      <c r="R839">
        <v>6</v>
      </c>
      <c r="U839" t="s">
        <v>5387</v>
      </c>
      <c r="V839" t="s">
        <v>5390</v>
      </c>
      <c r="W839" t="s">
        <v>5392</v>
      </c>
      <c r="X839" t="s">
        <v>3634</v>
      </c>
      <c r="Y839" t="s">
        <v>5</v>
      </c>
      <c r="Z839" t="s">
        <v>174</v>
      </c>
      <c r="AA839">
        <v>44779</v>
      </c>
      <c r="AB839" t="s">
        <v>5394</v>
      </c>
      <c r="AC839" t="s">
        <v>5395</v>
      </c>
      <c r="AD839">
        <v>23</v>
      </c>
      <c r="AE839" t="s">
        <v>5396</v>
      </c>
    </row>
    <row r="840" spans="1:36">
      <c r="A840">
        <v>9084</v>
      </c>
      <c r="B840" t="s">
        <v>176</v>
      </c>
      <c r="C840" t="s">
        <v>4897</v>
      </c>
      <c r="D840" t="s">
        <v>5397</v>
      </c>
      <c r="E840" t="s">
        <v>166</v>
      </c>
      <c r="F840" t="s">
        <v>1267</v>
      </c>
      <c r="G840" t="s">
        <v>5398</v>
      </c>
      <c r="H840" t="s">
        <v>5399</v>
      </c>
      <c r="I840" t="s">
        <v>5400</v>
      </c>
      <c r="J840" t="s">
        <v>5401</v>
      </c>
      <c r="K840" t="s">
        <v>5402</v>
      </c>
      <c r="L840" t="s">
        <v>392</v>
      </c>
      <c r="M840" t="s">
        <v>5</v>
      </c>
      <c r="N840">
        <v>84098</v>
      </c>
      <c r="P840">
        <v>40.748399691177902</v>
      </c>
      <c r="Q840">
        <v>-111.563123520367</v>
      </c>
      <c r="R840">
        <v>10</v>
      </c>
      <c r="U840" t="s">
        <v>5403</v>
      </c>
      <c r="V840" t="s">
        <v>5400</v>
      </c>
      <c r="W840" t="s">
        <v>5402</v>
      </c>
      <c r="X840" t="s">
        <v>392</v>
      </c>
      <c r="Y840" t="s">
        <v>5</v>
      </c>
      <c r="Z840" t="s">
        <v>174</v>
      </c>
      <c r="AA840">
        <v>45092</v>
      </c>
      <c r="AB840" t="s">
        <v>5404</v>
      </c>
      <c r="AC840" t="s">
        <v>5405</v>
      </c>
      <c r="AD840">
        <v>23</v>
      </c>
    </row>
    <row r="841" spans="1:36">
      <c r="A841">
        <v>9085</v>
      </c>
      <c r="B841" t="s">
        <v>176</v>
      </c>
      <c r="C841" t="s">
        <v>4897</v>
      </c>
      <c r="D841" t="s">
        <v>5406</v>
      </c>
      <c r="E841" t="s">
        <v>166</v>
      </c>
      <c r="F841" t="s">
        <v>5406</v>
      </c>
      <c r="G841" t="s">
        <v>4903</v>
      </c>
      <c r="H841" t="s">
        <v>5407</v>
      </c>
      <c r="I841" t="s">
        <v>4715</v>
      </c>
      <c r="J841" t="s">
        <v>4716</v>
      </c>
      <c r="K841" t="s">
        <v>2486</v>
      </c>
      <c r="L841" t="s">
        <v>949</v>
      </c>
      <c r="M841" t="s">
        <v>5</v>
      </c>
      <c r="N841">
        <v>43229</v>
      </c>
      <c r="O841" t="s">
        <v>4717</v>
      </c>
      <c r="P841">
        <v>40.101088578290302</v>
      </c>
      <c r="Q841">
        <v>-82.991832772879505</v>
      </c>
      <c r="R841">
        <v>5</v>
      </c>
      <c r="U841" t="s">
        <v>4713</v>
      </c>
      <c r="V841" t="s">
        <v>4715</v>
      </c>
      <c r="W841" t="s">
        <v>2486</v>
      </c>
      <c r="X841" t="s">
        <v>949</v>
      </c>
      <c r="Y841" t="s">
        <v>5</v>
      </c>
      <c r="Z841" t="s">
        <v>174</v>
      </c>
      <c r="AA841">
        <v>44773</v>
      </c>
      <c r="AB841" t="s">
        <v>4718</v>
      </c>
      <c r="AC841" t="s">
        <v>4719</v>
      </c>
      <c r="AD841">
        <v>26</v>
      </c>
    </row>
    <row r="842" spans="1:36">
      <c r="A842">
        <v>9086</v>
      </c>
      <c r="B842" t="s">
        <v>176</v>
      </c>
      <c r="C842" t="s">
        <v>4897</v>
      </c>
      <c r="D842" t="s">
        <v>5408</v>
      </c>
      <c r="E842" t="s">
        <v>178</v>
      </c>
      <c r="F842" t="s">
        <v>5409</v>
      </c>
      <c r="G842" t="s">
        <v>4903</v>
      </c>
      <c r="H842" t="s">
        <v>5410</v>
      </c>
      <c r="I842" t="s">
        <v>5411</v>
      </c>
      <c r="J842" t="s">
        <v>5412</v>
      </c>
      <c r="K842" t="s">
        <v>5413</v>
      </c>
      <c r="L842" t="s">
        <v>3887</v>
      </c>
      <c r="M842" t="s">
        <v>5</v>
      </c>
      <c r="N842">
        <v>74003</v>
      </c>
      <c r="O842" t="s">
        <v>5414</v>
      </c>
      <c r="P842">
        <v>36.751349287227001</v>
      </c>
      <c r="Q842">
        <v>-96.002732246868902</v>
      </c>
      <c r="R842">
        <v>1300</v>
      </c>
      <c r="U842" t="s">
        <v>5408</v>
      </c>
      <c r="V842" t="s">
        <v>5411</v>
      </c>
      <c r="W842" t="s">
        <v>1553</v>
      </c>
      <c r="X842" t="s">
        <v>771</v>
      </c>
      <c r="Y842" t="s">
        <v>5</v>
      </c>
      <c r="Z842" t="s">
        <v>174</v>
      </c>
      <c r="AA842">
        <v>44801</v>
      </c>
      <c r="AB842" t="s">
        <v>5415</v>
      </c>
      <c r="AC842" t="s">
        <v>5416</v>
      </c>
      <c r="AD842">
        <v>24</v>
      </c>
      <c r="AE842" t="s">
        <v>5417</v>
      </c>
    </row>
    <row r="843" spans="1:36">
      <c r="A843">
        <v>9087</v>
      </c>
      <c r="B843" t="s">
        <v>176</v>
      </c>
      <c r="C843" t="s">
        <v>4897</v>
      </c>
      <c r="D843" t="s">
        <v>5418</v>
      </c>
      <c r="E843" t="s">
        <v>166</v>
      </c>
      <c r="F843" t="s">
        <v>5419</v>
      </c>
      <c r="G843" t="s">
        <v>4903</v>
      </c>
      <c r="H843" t="s">
        <v>5420</v>
      </c>
      <c r="I843" t="s">
        <v>5421</v>
      </c>
      <c r="J843" t="s">
        <v>5422</v>
      </c>
      <c r="K843" t="s">
        <v>5047</v>
      </c>
      <c r="L843" t="s">
        <v>756</v>
      </c>
      <c r="M843" t="s">
        <v>5</v>
      </c>
      <c r="N843" t="s">
        <v>5423</v>
      </c>
      <c r="P843">
        <v>42.605109953744403</v>
      </c>
      <c r="Q843">
        <v>-71.158055460148006</v>
      </c>
      <c r="U843" t="s">
        <v>5424</v>
      </c>
      <c r="V843" t="s">
        <v>5425</v>
      </c>
      <c r="W843" t="s">
        <v>5426</v>
      </c>
      <c r="X843" t="s">
        <v>756</v>
      </c>
      <c r="Y843" t="s">
        <v>5</v>
      </c>
      <c r="Z843" t="s">
        <v>174</v>
      </c>
      <c r="AA843">
        <v>44435</v>
      </c>
      <c r="AB843" t="s">
        <v>5427</v>
      </c>
      <c r="AC843" t="s">
        <v>5428</v>
      </c>
      <c r="AD843">
        <v>28</v>
      </c>
      <c r="AE843" t="s">
        <v>5429</v>
      </c>
    </row>
    <row r="844" spans="1:36">
      <c r="A844">
        <v>9088</v>
      </c>
      <c r="B844" t="s">
        <v>176</v>
      </c>
      <c r="C844" t="s">
        <v>4897</v>
      </c>
      <c r="D844" t="s">
        <v>5418</v>
      </c>
      <c r="E844" t="s">
        <v>166</v>
      </c>
      <c r="F844" t="s">
        <v>5419</v>
      </c>
      <c r="G844" t="s">
        <v>4899</v>
      </c>
      <c r="H844" t="s">
        <v>5430</v>
      </c>
      <c r="I844" t="s">
        <v>5421</v>
      </c>
      <c r="J844" t="s">
        <v>5422</v>
      </c>
      <c r="K844" t="s">
        <v>5047</v>
      </c>
      <c r="L844" t="s">
        <v>756</v>
      </c>
      <c r="M844" t="s">
        <v>5</v>
      </c>
      <c r="N844" t="s">
        <v>5423</v>
      </c>
      <c r="P844">
        <v>42.605109953744403</v>
      </c>
      <c r="Q844">
        <v>-71.158055460148006</v>
      </c>
      <c r="U844" t="s">
        <v>5424</v>
      </c>
      <c r="V844" t="s">
        <v>5425</v>
      </c>
      <c r="W844" t="s">
        <v>5426</v>
      </c>
      <c r="X844" t="s">
        <v>756</v>
      </c>
      <c r="Y844" t="s">
        <v>5</v>
      </c>
      <c r="Z844" t="s">
        <v>174</v>
      </c>
      <c r="AA844">
        <v>44435</v>
      </c>
      <c r="AB844" t="s">
        <v>5427</v>
      </c>
      <c r="AC844" t="s">
        <v>5428</v>
      </c>
      <c r="AD844">
        <v>28</v>
      </c>
    </row>
    <row r="845" spans="1:36">
      <c r="A845">
        <v>9089</v>
      </c>
      <c r="B845" t="s">
        <v>176</v>
      </c>
      <c r="C845" t="s">
        <v>4897</v>
      </c>
      <c r="D845" t="s">
        <v>4731</v>
      </c>
      <c r="E845" t="s">
        <v>178</v>
      </c>
      <c r="F845" t="s">
        <v>5431</v>
      </c>
      <c r="G845" t="s">
        <v>4899</v>
      </c>
      <c r="H845" t="s">
        <v>5432</v>
      </c>
      <c r="I845" t="s">
        <v>4733</v>
      </c>
      <c r="J845" t="s">
        <v>4734</v>
      </c>
      <c r="K845" t="s">
        <v>4641</v>
      </c>
      <c r="L845" t="s">
        <v>3634</v>
      </c>
      <c r="M845" t="s">
        <v>5</v>
      </c>
      <c r="N845">
        <v>97008</v>
      </c>
      <c r="O845" t="s">
        <v>4735</v>
      </c>
      <c r="P845">
        <v>45.460783808025496</v>
      </c>
      <c r="Q845">
        <v>-122.78842645828099</v>
      </c>
      <c r="R845">
        <v>11</v>
      </c>
      <c r="U845" t="s">
        <v>4736</v>
      </c>
      <c r="V845" t="s">
        <v>4733</v>
      </c>
      <c r="W845" t="s">
        <v>4641</v>
      </c>
      <c r="X845" t="s">
        <v>3634</v>
      </c>
      <c r="Y845" t="s">
        <v>5</v>
      </c>
      <c r="Z845" t="s">
        <v>174</v>
      </c>
      <c r="AA845">
        <v>44773</v>
      </c>
      <c r="AB845" t="s">
        <v>4737</v>
      </c>
      <c r="AC845" t="s">
        <v>5433</v>
      </c>
      <c r="AD845">
        <v>17</v>
      </c>
    </row>
    <row r="846" spans="1:36">
      <c r="A846">
        <v>9090</v>
      </c>
      <c r="B846" t="s">
        <v>163</v>
      </c>
      <c r="C846" t="s">
        <v>4897</v>
      </c>
      <c r="D846" t="s">
        <v>8173</v>
      </c>
      <c r="E846" t="s">
        <v>178</v>
      </c>
      <c r="F846" t="s">
        <v>8174</v>
      </c>
      <c r="G846" t="s">
        <v>2189</v>
      </c>
      <c r="H846" t="s">
        <v>7722</v>
      </c>
      <c r="I846" t="s">
        <v>7723</v>
      </c>
      <c r="J846" t="s">
        <v>7724</v>
      </c>
      <c r="K846" t="s">
        <v>7725</v>
      </c>
      <c r="L846" t="s">
        <v>739</v>
      </c>
      <c r="M846" t="s">
        <v>5</v>
      </c>
      <c r="N846">
        <v>80526</v>
      </c>
      <c r="O846" t="s">
        <v>7726</v>
      </c>
      <c r="P846">
        <v>40.556469999999997</v>
      </c>
      <c r="Q846">
        <v>-105.08838</v>
      </c>
      <c r="R846">
        <v>30</v>
      </c>
      <c r="U846" t="s">
        <v>7721</v>
      </c>
      <c r="V846" t="s">
        <v>7723</v>
      </c>
      <c r="W846" t="s">
        <v>7725</v>
      </c>
      <c r="X846" t="s">
        <v>739</v>
      </c>
      <c r="Y846" t="s">
        <v>5</v>
      </c>
      <c r="Z846" t="s">
        <v>8166</v>
      </c>
      <c r="AA846">
        <v>45504</v>
      </c>
      <c r="AB846" t="s">
        <v>7723</v>
      </c>
      <c r="AC846" t="s">
        <v>8460</v>
      </c>
      <c r="AD846">
        <v>30</v>
      </c>
      <c r="AJ846" t="s">
        <v>7723</v>
      </c>
    </row>
    <row r="847" spans="1:36">
      <c r="A847">
        <v>9091</v>
      </c>
      <c r="B847" t="s">
        <v>176</v>
      </c>
      <c r="C847" t="s">
        <v>4897</v>
      </c>
      <c r="D847" t="s">
        <v>2178</v>
      </c>
      <c r="E847" t="s">
        <v>166</v>
      </c>
      <c r="F847" t="s">
        <v>2178</v>
      </c>
      <c r="G847" t="s">
        <v>4906</v>
      </c>
      <c r="H847" t="s">
        <v>4931</v>
      </c>
      <c r="I847" t="s">
        <v>2180</v>
      </c>
      <c r="J847" t="s">
        <v>5434</v>
      </c>
      <c r="K847" t="s">
        <v>2183</v>
      </c>
      <c r="L847" t="s">
        <v>172</v>
      </c>
      <c r="M847" t="s">
        <v>5</v>
      </c>
      <c r="N847">
        <v>94010</v>
      </c>
      <c r="O847" t="s">
        <v>3232</v>
      </c>
      <c r="P847">
        <v>37.597481488111598</v>
      </c>
      <c r="Q847">
        <v>-122.38028596031</v>
      </c>
      <c r="U847" t="s">
        <v>2178</v>
      </c>
      <c r="V847" t="s">
        <v>2180</v>
      </c>
      <c r="W847" t="s">
        <v>2183</v>
      </c>
      <c r="X847" t="s">
        <v>172</v>
      </c>
      <c r="Y847" t="s">
        <v>5</v>
      </c>
      <c r="AB847" t="s">
        <v>5435</v>
      </c>
      <c r="AC847" t="s">
        <v>5436</v>
      </c>
      <c r="AD847">
        <v>26</v>
      </c>
    </row>
    <row r="848" spans="1:36">
      <c r="A848">
        <v>9092</v>
      </c>
      <c r="B848" t="s">
        <v>163</v>
      </c>
      <c r="C848" t="s">
        <v>4897</v>
      </c>
      <c r="D848" t="s">
        <v>7712</v>
      </c>
      <c r="E848" t="s">
        <v>178</v>
      </c>
      <c r="F848" t="s">
        <v>7712</v>
      </c>
      <c r="G848" t="s">
        <v>2189</v>
      </c>
      <c r="H848" t="s">
        <v>7713</v>
      </c>
      <c r="I848" t="s">
        <v>7714</v>
      </c>
      <c r="J848" t="s">
        <v>7715</v>
      </c>
      <c r="K848" t="s">
        <v>7716</v>
      </c>
      <c r="L848" t="s">
        <v>756</v>
      </c>
      <c r="M848" t="s">
        <v>5</v>
      </c>
      <c r="N848">
        <v>2129</v>
      </c>
      <c r="O848" t="s">
        <v>7717</v>
      </c>
      <c r="P848">
        <v>42.381659999999997</v>
      </c>
      <c r="Q848">
        <v>-71.080100000000002</v>
      </c>
      <c r="R848">
        <v>30</v>
      </c>
      <c r="U848" t="s">
        <v>7712</v>
      </c>
      <c r="V848" t="s">
        <v>7714</v>
      </c>
      <c r="W848" t="s">
        <v>7716</v>
      </c>
      <c r="X848" t="s">
        <v>756</v>
      </c>
      <c r="Y848" t="s">
        <v>5</v>
      </c>
      <c r="Z848" t="s">
        <v>8166</v>
      </c>
      <c r="AA848">
        <v>45504</v>
      </c>
      <c r="AB848" t="s">
        <v>7714</v>
      </c>
      <c r="AC848" t="s">
        <v>7718</v>
      </c>
      <c r="AD848">
        <v>24</v>
      </c>
      <c r="AI848" t="s">
        <v>7720</v>
      </c>
      <c r="AJ848" t="s">
        <v>7719</v>
      </c>
    </row>
    <row r="849" spans="1:36">
      <c r="A849">
        <v>9093</v>
      </c>
      <c r="B849" t="s">
        <v>163</v>
      </c>
      <c r="C849" t="s">
        <v>4897</v>
      </c>
      <c r="D849" t="s">
        <v>9014</v>
      </c>
      <c r="E849" t="s">
        <v>166</v>
      </c>
      <c r="F849" t="s">
        <v>9014</v>
      </c>
      <c r="G849" t="s">
        <v>4903</v>
      </c>
      <c r="H849" t="s">
        <v>9011</v>
      </c>
      <c r="I849" t="s">
        <v>9015</v>
      </c>
      <c r="J849" t="s">
        <v>9017</v>
      </c>
      <c r="K849" t="s">
        <v>3447</v>
      </c>
      <c r="L849" t="s">
        <v>1365</v>
      </c>
      <c r="M849" t="s">
        <v>5</v>
      </c>
      <c r="N849">
        <v>15213</v>
      </c>
      <c r="P849">
        <v>40.443349644412699</v>
      </c>
      <c r="Q849">
        <v>-79.942828446450406</v>
      </c>
      <c r="R849">
        <v>3</v>
      </c>
      <c r="U849" t="s">
        <v>9014</v>
      </c>
      <c r="V849" t="s">
        <v>9015</v>
      </c>
      <c r="W849" t="s">
        <v>3447</v>
      </c>
      <c r="X849" t="s">
        <v>1365</v>
      </c>
      <c r="Y849" t="s">
        <v>5</v>
      </c>
      <c r="Z849" t="s">
        <v>8245</v>
      </c>
      <c r="AA849">
        <v>45689</v>
      </c>
      <c r="AB849" t="s">
        <v>9018</v>
      </c>
      <c r="AC849" t="s">
        <v>9013</v>
      </c>
      <c r="AD849">
        <v>27</v>
      </c>
      <c r="AE849" t="s">
        <v>9019</v>
      </c>
      <c r="AG849" t="s">
        <v>9016</v>
      </c>
    </row>
    <row r="850" spans="1:36">
      <c r="A850">
        <v>9094</v>
      </c>
      <c r="B850" t="s">
        <v>176</v>
      </c>
      <c r="C850" t="s">
        <v>4897</v>
      </c>
      <c r="D850" t="s">
        <v>5437</v>
      </c>
      <c r="E850" t="s">
        <v>166</v>
      </c>
      <c r="F850" t="s">
        <v>4114</v>
      </c>
      <c r="G850" t="s">
        <v>4942</v>
      </c>
      <c r="H850" t="s">
        <v>5438</v>
      </c>
      <c r="I850" t="s">
        <v>5439</v>
      </c>
      <c r="J850" t="s">
        <v>4117</v>
      </c>
      <c r="K850" t="s">
        <v>4118</v>
      </c>
      <c r="L850" t="s">
        <v>1089</v>
      </c>
      <c r="M850" t="s">
        <v>5</v>
      </c>
      <c r="N850" t="s">
        <v>5440</v>
      </c>
      <c r="O850" t="s">
        <v>5441</v>
      </c>
      <c r="P850">
        <v>32.429079432982803</v>
      </c>
      <c r="Q850">
        <v>-110.94179524466399</v>
      </c>
      <c r="R850" t="s">
        <v>5442</v>
      </c>
      <c r="U850" t="s">
        <v>4120</v>
      </c>
      <c r="V850" t="s">
        <v>4121</v>
      </c>
      <c r="W850" t="s">
        <v>4685</v>
      </c>
      <c r="X850" t="s">
        <v>949</v>
      </c>
      <c r="Y850" t="s">
        <v>5</v>
      </c>
      <c r="Z850" t="s">
        <v>5097</v>
      </c>
      <c r="AA850">
        <v>45336</v>
      </c>
      <c r="AB850" t="s">
        <v>319</v>
      </c>
      <c r="AC850" t="s">
        <v>5443</v>
      </c>
      <c r="AD850">
        <v>27</v>
      </c>
      <c r="AF850" t="s">
        <v>4123</v>
      </c>
      <c r="AG850" t="s">
        <v>5444</v>
      </c>
      <c r="AH850" t="s">
        <v>4124</v>
      </c>
    </row>
    <row r="851" spans="1:36">
      <c r="A851">
        <v>9095</v>
      </c>
      <c r="B851" t="s">
        <v>176</v>
      </c>
      <c r="C851" t="s">
        <v>4897</v>
      </c>
      <c r="D851" t="s">
        <v>5445</v>
      </c>
      <c r="E851" t="s">
        <v>166</v>
      </c>
      <c r="F851" t="s">
        <v>5445</v>
      </c>
      <c r="G851" t="s">
        <v>4942</v>
      </c>
      <c r="H851" t="s">
        <v>5446</v>
      </c>
      <c r="I851" t="s">
        <v>5447</v>
      </c>
      <c r="J851" t="s">
        <v>5448</v>
      </c>
      <c r="K851" t="s">
        <v>2858</v>
      </c>
      <c r="L851" t="s">
        <v>756</v>
      </c>
      <c r="M851" t="s">
        <v>5</v>
      </c>
      <c r="N851" t="s">
        <v>5449</v>
      </c>
      <c r="O851" t="s">
        <v>5450</v>
      </c>
      <c r="P851">
        <v>42.511522101194203</v>
      </c>
      <c r="Q851">
        <v>-71.137783842421797</v>
      </c>
      <c r="R851">
        <v>70</v>
      </c>
      <c r="U851" t="s">
        <v>5445</v>
      </c>
      <c r="V851" t="s">
        <v>5447</v>
      </c>
      <c r="W851" t="s">
        <v>5451</v>
      </c>
      <c r="X851" t="s">
        <v>5451</v>
      </c>
      <c r="Y851" t="s">
        <v>5</v>
      </c>
      <c r="Z851" t="s">
        <v>174</v>
      </c>
      <c r="AA851">
        <v>44891</v>
      </c>
      <c r="AB851" t="s">
        <v>5452</v>
      </c>
      <c r="AC851" t="s">
        <v>5453</v>
      </c>
      <c r="AD851">
        <v>15</v>
      </c>
      <c r="AE851" t="s">
        <v>5454</v>
      </c>
    </row>
    <row r="852" spans="1:36">
      <c r="A852">
        <v>9096</v>
      </c>
      <c r="B852" t="s">
        <v>176</v>
      </c>
      <c r="C852" t="s">
        <v>4897</v>
      </c>
      <c r="D852" t="s">
        <v>5455</v>
      </c>
      <c r="E852" t="s">
        <v>178</v>
      </c>
      <c r="F852" t="s">
        <v>5456</v>
      </c>
      <c r="G852" t="s">
        <v>5457</v>
      </c>
      <c r="I852" t="s">
        <v>5458</v>
      </c>
      <c r="J852" t="s">
        <v>5459</v>
      </c>
      <c r="K852" t="s">
        <v>5460</v>
      </c>
      <c r="L852" t="s">
        <v>825</v>
      </c>
      <c r="M852" t="s">
        <v>5</v>
      </c>
      <c r="N852">
        <v>46060</v>
      </c>
      <c r="O852" t="s">
        <v>5462</v>
      </c>
      <c r="P852">
        <v>40.0080861094713</v>
      </c>
      <c r="Q852">
        <v>-85.989564144175702</v>
      </c>
      <c r="R852">
        <v>100</v>
      </c>
      <c r="U852" t="s">
        <v>5463</v>
      </c>
      <c r="V852" t="s">
        <v>5458</v>
      </c>
      <c r="W852" t="s">
        <v>5460</v>
      </c>
      <c r="X852" t="s">
        <v>825</v>
      </c>
      <c r="Y852" t="s">
        <v>5</v>
      </c>
      <c r="Z852" t="s">
        <v>318</v>
      </c>
      <c r="AA852">
        <v>45412</v>
      </c>
      <c r="AB852" t="s">
        <v>319</v>
      </c>
      <c r="AC852" t="s">
        <v>8457</v>
      </c>
      <c r="AD852">
        <v>24</v>
      </c>
      <c r="AE852" t="s">
        <v>5464</v>
      </c>
      <c r="AF852" t="s">
        <v>5465</v>
      </c>
      <c r="AG852" t="s">
        <v>5466</v>
      </c>
      <c r="AH852" t="s">
        <v>5467</v>
      </c>
    </row>
    <row r="853" spans="1:36">
      <c r="A853">
        <v>9097</v>
      </c>
      <c r="B853" t="s">
        <v>176</v>
      </c>
      <c r="C853" t="s">
        <v>4897</v>
      </c>
      <c r="D853" t="s">
        <v>9004</v>
      </c>
      <c r="E853" t="s">
        <v>166</v>
      </c>
      <c r="F853" t="s">
        <v>9004</v>
      </c>
      <c r="G853" t="s">
        <v>88</v>
      </c>
      <c r="H853" t="s">
        <v>9006</v>
      </c>
      <c r="I853" t="s">
        <v>9005</v>
      </c>
      <c r="J853" t="s">
        <v>9007</v>
      </c>
      <c r="K853" t="s">
        <v>1558</v>
      </c>
      <c r="L853" t="s">
        <v>172</v>
      </c>
      <c r="M853" t="s">
        <v>5</v>
      </c>
      <c r="N853">
        <v>92121</v>
      </c>
      <c r="O853" t="s">
        <v>9008</v>
      </c>
      <c r="P853">
        <v>32.890257378955503</v>
      </c>
      <c r="Q853">
        <v>-117.180714921941</v>
      </c>
      <c r="U853" t="s">
        <v>9004</v>
      </c>
      <c r="V853" t="s">
        <v>9005</v>
      </c>
      <c r="W853" t="s">
        <v>1558</v>
      </c>
      <c r="X853" t="s">
        <v>172</v>
      </c>
      <c r="Y853" t="s">
        <v>5</v>
      </c>
      <c r="Z853" t="s">
        <v>8245</v>
      </c>
      <c r="AA853">
        <v>45689</v>
      </c>
      <c r="AB853" t="s">
        <v>9009</v>
      </c>
      <c r="AC853" t="s">
        <v>9010</v>
      </c>
      <c r="AD853">
        <v>28</v>
      </c>
      <c r="AE853" t="s">
        <v>9012</v>
      </c>
    </row>
    <row r="854" spans="1:36">
      <c r="A854">
        <v>9098</v>
      </c>
      <c r="B854" t="s">
        <v>176</v>
      </c>
      <c r="C854" t="s">
        <v>4897</v>
      </c>
      <c r="D854" t="s">
        <v>5468</v>
      </c>
      <c r="E854" t="s">
        <v>178</v>
      </c>
      <c r="F854" t="s">
        <v>5468</v>
      </c>
      <c r="G854" t="s">
        <v>4903</v>
      </c>
      <c r="H854" t="s">
        <v>5469</v>
      </c>
      <c r="I854" t="s">
        <v>5470</v>
      </c>
      <c r="J854" t="s">
        <v>5471</v>
      </c>
      <c r="K854" t="s">
        <v>3231</v>
      </c>
      <c r="L854" t="s">
        <v>805</v>
      </c>
      <c r="M854" t="s">
        <v>5</v>
      </c>
      <c r="N854">
        <v>29615</v>
      </c>
      <c r="O854" t="s">
        <v>5472</v>
      </c>
      <c r="P854">
        <v>34.852517976519103</v>
      </c>
      <c r="Q854">
        <v>-82.253679416363397</v>
      </c>
      <c r="R854">
        <v>10</v>
      </c>
      <c r="U854" t="s">
        <v>5468</v>
      </c>
      <c r="V854" t="s">
        <v>5470</v>
      </c>
      <c r="W854" t="s">
        <v>3231</v>
      </c>
      <c r="X854" t="s">
        <v>805</v>
      </c>
      <c r="Y854" t="s">
        <v>5</v>
      </c>
      <c r="Z854" t="s">
        <v>174</v>
      </c>
      <c r="AA854">
        <v>44773</v>
      </c>
      <c r="AB854" t="s">
        <v>5473</v>
      </c>
      <c r="AC854" t="s">
        <v>5474</v>
      </c>
      <c r="AD854">
        <v>29</v>
      </c>
      <c r="AE854" t="s">
        <v>5475</v>
      </c>
    </row>
    <row r="855" spans="1:36">
      <c r="A855">
        <v>9099</v>
      </c>
      <c r="B855" t="s">
        <v>176</v>
      </c>
      <c r="C855" t="s">
        <v>4897</v>
      </c>
      <c r="D855" t="s">
        <v>4810</v>
      </c>
      <c r="E855" t="s">
        <v>178</v>
      </c>
      <c r="F855" t="s">
        <v>5476</v>
      </c>
      <c r="G855" t="s">
        <v>5477</v>
      </c>
      <c r="H855" t="s">
        <v>5478</v>
      </c>
      <c r="I855" t="s">
        <v>4811</v>
      </c>
      <c r="J855" t="s">
        <v>4812</v>
      </c>
      <c r="K855" t="s">
        <v>1470</v>
      </c>
      <c r="L855" t="s">
        <v>444</v>
      </c>
      <c r="M855" t="s">
        <v>5</v>
      </c>
      <c r="N855">
        <v>48108</v>
      </c>
      <c r="O855" t="s">
        <v>4813</v>
      </c>
      <c r="P855">
        <v>42.2194334622002</v>
      </c>
      <c r="Q855">
        <v>-83.732290200744899</v>
      </c>
      <c r="U855" t="s">
        <v>4810</v>
      </c>
      <c r="V855" t="s">
        <v>4811</v>
      </c>
      <c r="W855" t="s">
        <v>4814</v>
      </c>
      <c r="X855" t="s">
        <v>771</v>
      </c>
      <c r="Y855" t="s">
        <v>5</v>
      </c>
      <c r="Z855" t="s">
        <v>174</v>
      </c>
      <c r="AA855">
        <v>44773</v>
      </c>
      <c r="AB855" t="s">
        <v>4815</v>
      </c>
      <c r="AC855" t="s">
        <v>4816</v>
      </c>
      <c r="AD855">
        <v>27</v>
      </c>
      <c r="AE855" t="s">
        <v>5479</v>
      </c>
    </row>
    <row r="856" spans="1:36">
      <c r="A856">
        <v>9100</v>
      </c>
      <c r="B856" t="s">
        <v>163</v>
      </c>
      <c r="C856" t="s">
        <v>4897</v>
      </c>
      <c r="D856" t="s">
        <v>7698</v>
      </c>
      <c r="E856" t="s">
        <v>178</v>
      </c>
      <c r="F856" t="s">
        <v>7699</v>
      </c>
      <c r="G856" t="s">
        <v>2189</v>
      </c>
      <c r="H856" t="s">
        <v>4919</v>
      </c>
      <c r="I856" t="s">
        <v>7700</v>
      </c>
      <c r="J856" t="s">
        <v>7701</v>
      </c>
      <c r="K856" t="s">
        <v>7233</v>
      </c>
      <c r="L856" t="s">
        <v>392</v>
      </c>
      <c r="M856" t="s">
        <v>5</v>
      </c>
      <c r="N856">
        <v>84104</v>
      </c>
      <c r="O856" t="s">
        <v>7702</v>
      </c>
      <c r="P856">
        <v>40.729599999999998</v>
      </c>
      <c r="Q856">
        <v>-111.96673</v>
      </c>
      <c r="R856">
        <v>30</v>
      </c>
      <c r="U856" t="s">
        <v>7698</v>
      </c>
      <c r="V856" t="s">
        <v>7700</v>
      </c>
      <c r="W856" t="s">
        <v>7233</v>
      </c>
      <c r="X856" t="s">
        <v>392</v>
      </c>
      <c r="Y856" t="s">
        <v>5</v>
      </c>
      <c r="Z856" t="s">
        <v>8166</v>
      </c>
      <c r="AA856" t="s">
        <v>8184</v>
      </c>
      <c r="AB856" t="s">
        <v>7700</v>
      </c>
      <c r="AC856" t="s">
        <v>8459</v>
      </c>
      <c r="AD856">
        <v>22</v>
      </c>
      <c r="AI856" t="s">
        <v>7704</v>
      </c>
      <c r="AJ856" t="s">
        <v>7703</v>
      </c>
    </row>
    <row r="857" spans="1:36">
      <c r="A857">
        <v>9101</v>
      </c>
      <c r="B857" t="s">
        <v>176</v>
      </c>
      <c r="C857" t="s">
        <v>4897</v>
      </c>
      <c r="D857" t="s">
        <v>7705</v>
      </c>
      <c r="E857" t="s">
        <v>178</v>
      </c>
      <c r="F857" t="s">
        <v>7705</v>
      </c>
      <c r="G857" t="s">
        <v>8189</v>
      </c>
      <c r="H857" t="s">
        <v>7706</v>
      </c>
      <c r="I857" t="s">
        <v>7707</v>
      </c>
      <c r="J857" t="s">
        <v>7708</v>
      </c>
      <c r="K857" t="s">
        <v>6281</v>
      </c>
      <c r="L857" t="s">
        <v>1423</v>
      </c>
      <c r="M857" t="s">
        <v>5</v>
      </c>
      <c r="N857">
        <v>8103</v>
      </c>
      <c r="O857" t="s">
        <v>7709</v>
      </c>
      <c r="P857">
        <v>39.942979999999999</v>
      </c>
      <c r="Q857">
        <v>-75.108400000000003</v>
      </c>
      <c r="U857" t="s">
        <v>7705</v>
      </c>
      <c r="V857" t="s">
        <v>7707</v>
      </c>
      <c r="W857" t="s">
        <v>6281</v>
      </c>
      <c r="X857" t="s">
        <v>1423</v>
      </c>
      <c r="Y857" t="s">
        <v>5</v>
      </c>
      <c r="Z857" t="s">
        <v>8166</v>
      </c>
      <c r="AA857" t="s">
        <v>8186</v>
      </c>
      <c r="AB857" t="s">
        <v>7707</v>
      </c>
      <c r="AC857" t="s">
        <v>8549</v>
      </c>
      <c r="AD857">
        <v>11</v>
      </c>
      <c r="AI857" t="s">
        <v>7711</v>
      </c>
      <c r="AJ857" t="s">
        <v>7710</v>
      </c>
    </row>
    <row r="858" spans="1:36">
      <c r="A858">
        <v>9102</v>
      </c>
      <c r="B858" t="s">
        <v>176</v>
      </c>
      <c r="C858" t="s">
        <v>4897</v>
      </c>
      <c r="D858" t="s">
        <v>1426</v>
      </c>
      <c r="E858" t="s">
        <v>166</v>
      </c>
      <c r="F858" t="s">
        <v>5480</v>
      </c>
      <c r="G858" t="s">
        <v>4903</v>
      </c>
      <c r="H858" t="s">
        <v>5481</v>
      </c>
      <c r="I858" t="s">
        <v>5482</v>
      </c>
      <c r="J858" t="s">
        <v>1429</v>
      </c>
      <c r="K858" t="s">
        <v>1430</v>
      </c>
      <c r="L858" t="s">
        <v>863</v>
      </c>
      <c r="M858" t="s">
        <v>5</v>
      </c>
      <c r="N858">
        <v>60638</v>
      </c>
      <c r="O858" t="s">
        <v>1437</v>
      </c>
      <c r="P858">
        <v>41.773344110620798</v>
      </c>
      <c r="Q858">
        <v>-87.752246344006295</v>
      </c>
      <c r="U858" t="s">
        <v>1426</v>
      </c>
      <c r="V858" t="s">
        <v>1428</v>
      </c>
      <c r="W858" t="s">
        <v>862</v>
      </c>
      <c r="X858" t="s">
        <v>863</v>
      </c>
      <c r="Y858" t="s">
        <v>5</v>
      </c>
      <c r="AB858" t="s">
        <v>5483</v>
      </c>
      <c r="AC858" t="s">
        <v>1433</v>
      </c>
      <c r="AD858">
        <v>18</v>
      </c>
    </row>
    <row r="859" spans="1:36">
      <c r="A859">
        <v>9103</v>
      </c>
      <c r="B859" t="s">
        <v>176</v>
      </c>
      <c r="C859" t="s">
        <v>4897</v>
      </c>
      <c r="D859" t="s">
        <v>7692</v>
      </c>
      <c r="E859" t="s">
        <v>178</v>
      </c>
      <c r="F859" t="s">
        <v>7692</v>
      </c>
      <c r="G859" t="s">
        <v>7693</v>
      </c>
      <c r="H859" t="s">
        <v>5009</v>
      </c>
      <c r="I859" t="s">
        <v>7694</v>
      </c>
      <c r="J859" t="s">
        <v>7695</v>
      </c>
      <c r="K859" t="s">
        <v>7696</v>
      </c>
      <c r="L859" t="s">
        <v>739</v>
      </c>
      <c r="M859" t="s">
        <v>5</v>
      </c>
      <c r="N859">
        <v>80033</v>
      </c>
      <c r="O859" t="s">
        <v>7697</v>
      </c>
      <c r="P859">
        <v>39.791510000000002</v>
      </c>
      <c r="Q859">
        <v>-105.13686</v>
      </c>
      <c r="R859">
        <v>115</v>
      </c>
      <c r="U859" t="s">
        <v>7692</v>
      </c>
      <c r="V859" t="s">
        <v>7694</v>
      </c>
      <c r="W859" t="s">
        <v>7696</v>
      </c>
      <c r="X859" t="s">
        <v>739</v>
      </c>
      <c r="Y859" t="s">
        <v>5</v>
      </c>
      <c r="Z859" t="s">
        <v>8166</v>
      </c>
      <c r="AA859" t="s">
        <v>8308</v>
      </c>
      <c r="AB859" t="s">
        <v>7694</v>
      </c>
      <c r="AC859" t="s">
        <v>8458</v>
      </c>
      <c r="AD859">
        <v>24</v>
      </c>
      <c r="AJ859" t="s">
        <v>7694</v>
      </c>
    </row>
    <row r="860" spans="1:36">
      <c r="A860">
        <v>9104</v>
      </c>
      <c r="B860" t="s">
        <v>176</v>
      </c>
      <c r="C860" t="s">
        <v>4897</v>
      </c>
      <c r="D860" t="s">
        <v>5484</v>
      </c>
      <c r="E860" t="s">
        <v>178</v>
      </c>
      <c r="F860" t="s">
        <v>5485</v>
      </c>
      <c r="G860" t="s">
        <v>4903</v>
      </c>
      <c r="H860" t="s">
        <v>5486</v>
      </c>
      <c r="I860" t="s">
        <v>5487</v>
      </c>
      <c r="J860" t="s">
        <v>5488</v>
      </c>
      <c r="K860" t="s">
        <v>3886</v>
      </c>
      <c r="L860" t="s">
        <v>3887</v>
      </c>
      <c r="M860" t="s">
        <v>5</v>
      </c>
      <c r="N860">
        <v>74120</v>
      </c>
      <c r="O860" t="s">
        <v>5489</v>
      </c>
      <c r="P860">
        <v>36.159410877972803</v>
      </c>
      <c r="Q860">
        <v>-95.9861081026813</v>
      </c>
      <c r="R860">
        <v>15</v>
      </c>
      <c r="U860" t="s">
        <v>5490</v>
      </c>
      <c r="V860" t="s">
        <v>5487</v>
      </c>
      <c r="W860" t="s">
        <v>3886</v>
      </c>
      <c r="X860" t="s">
        <v>3887</v>
      </c>
      <c r="Y860" t="s">
        <v>5</v>
      </c>
      <c r="Z860" t="s">
        <v>174</v>
      </c>
      <c r="AA860">
        <v>44773</v>
      </c>
      <c r="AB860" t="s">
        <v>5491</v>
      </c>
      <c r="AC860" t="s">
        <v>5492</v>
      </c>
      <c r="AD860">
        <v>28</v>
      </c>
      <c r="AE860" t="s">
        <v>5493</v>
      </c>
    </row>
    <row r="861" spans="1:36">
      <c r="A861">
        <v>9105</v>
      </c>
      <c r="B861" t="s">
        <v>163</v>
      </c>
      <c r="C861" t="s">
        <v>4897</v>
      </c>
      <c r="D861" t="s">
        <v>5484</v>
      </c>
      <c r="E861" t="s">
        <v>178</v>
      </c>
      <c r="F861" t="s">
        <v>8656</v>
      </c>
      <c r="G861" t="s">
        <v>4903</v>
      </c>
      <c r="H861" t="s">
        <v>8657</v>
      </c>
      <c r="I861" t="s">
        <v>5487</v>
      </c>
      <c r="J861" t="s">
        <v>8658</v>
      </c>
      <c r="K861" t="s">
        <v>3886</v>
      </c>
      <c r="L861" t="s">
        <v>3887</v>
      </c>
      <c r="M861" t="s">
        <v>5</v>
      </c>
      <c r="N861">
        <v>74103</v>
      </c>
      <c r="O861" t="s">
        <v>5489</v>
      </c>
      <c r="P861">
        <v>36.152347823017401</v>
      </c>
      <c r="Q861">
        <v>-95.993687469444595</v>
      </c>
      <c r="R861">
        <v>29</v>
      </c>
      <c r="U861" t="s">
        <v>5490</v>
      </c>
      <c r="V861" t="s">
        <v>5487</v>
      </c>
      <c r="W861" t="s">
        <v>3886</v>
      </c>
      <c r="X861" t="s">
        <v>3887</v>
      </c>
      <c r="Y861" t="s">
        <v>5</v>
      </c>
      <c r="Z861" t="s">
        <v>8245</v>
      </c>
      <c r="AA861">
        <v>45584</v>
      </c>
      <c r="AC861" t="s">
        <v>8659</v>
      </c>
      <c r="AD861">
        <v>15</v>
      </c>
      <c r="AF861" t="s">
        <v>8660</v>
      </c>
      <c r="AG861" t="s">
        <v>8661</v>
      </c>
      <c r="AH861" t="s">
        <v>5489</v>
      </c>
      <c r="AI861" t="s">
        <v>8662</v>
      </c>
      <c r="AJ861" t="s">
        <v>319</v>
      </c>
    </row>
    <row r="862" spans="1:36">
      <c r="A862">
        <v>9106</v>
      </c>
      <c r="B862" t="s">
        <v>176</v>
      </c>
      <c r="C862" t="s">
        <v>4897</v>
      </c>
      <c r="D862" t="s">
        <v>5494</v>
      </c>
      <c r="E862" t="s">
        <v>166</v>
      </c>
      <c r="F862" t="s">
        <v>5495</v>
      </c>
      <c r="G862" t="s">
        <v>4903</v>
      </c>
      <c r="H862" t="s">
        <v>5478</v>
      </c>
      <c r="I862" t="s">
        <v>5496</v>
      </c>
      <c r="J862" t="s">
        <v>5497</v>
      </c>
      <c r="K862" t="s">
        <v>1378</v>
      </c>
      <c r="L862" t="s">
        <v>1035</v>
      </c>
      <c r="M862" t="s">
        <v>6</v>
      </c>
      <c r="N862" t="s">
        <v>5498</v>
      </c>
      <c r="O862" t="s">
        <v>5499</v>
      </c>
      <c r="P862">
        <v>53.721793859303098</v>
      </c>
      <c r="Q862">
        <v>-113.18992646931299</v>
      </c>
      <c r="U862" t="s">
        <v>1518</v>
      </c>
      <c r="V862" t="s">
        <v>5496</v>
      </c>
      <c r="W862" t="s">
        <v>1520</v>
      </c>
      <c r="X862" t="s">
        <v>1521</v>
      </c>
      <c r="Y862" t="s">
        <v>1522</v>
      </c>
      <c r="Z862" t="s">
        <v>174</v>
      </c>
      <c r="AA862">
        <v>44424</v>
      </c>
      <c r="AB862" t="s">
        <v>5500</v>
      </c>
      <c r="AC862" t="s">
        <v>5501</v>
      </c>
      <c r="AD862">
        <v>21</v>
      </c>
      <c r="AE862" t="s">
        <v>5502</v>
      </c>
    </row>
    <row r="863" spans="1:36">
      <c r="A863">
        <v>9107</v>
      </c>
      <c r="B863" t="s">
        <v>176</v>
      </c>
      <c r="C863" t="s">
        <v>4897</v>
      </c>
      <c r="D863" t="s">
        <v>5503</v>
      </c>
      <c r="E863" t="s">
        <v>178</v>
      </c>
      <c r="F863" t="s">
        <v>5504</v>
      </c>
      <c r="G863" t="s">
        <v>4903</v>
      </c>
      <c r="H863" t="s">
        <v>5505</v>
      </c>
      <c r="I863" t="s">
        <v>5506</v>
      </c>
      <c r="J863" t="s">
        <v>5507</v>
      </c>
      <c r="K863" t="s">
        <v>2224</v>
      </c>
      <c r="L863" t="s">
        <v>444</v>
      </c>
      <c r="M863" t="s">
        <v>5</v>
      </c>
      <c r="N863">
        <v>48326</v>
      </c>
      <c r="O863" t="s">
        <v>5508</v>
      </c>
      <c r="P863">
        <v>42.676052435739699</v>
      </c>
      <c r="Q863">
        <v>-83.2443406656988</v>
      </c>
      <c r="U863" t="s">
        <v>1518</v>
      </c>
      <c r="V863" t="s">
        <v>5496</v>
      </c>
      <c r="W863" t="s">
        <v>1520</v>
      </c>
      <c r="X863" t="s">
        <v>1521</v>
      </c>
      <c r="Y863" t="s">
        <v>1522</v>
      </c>
      <c r="Z863" t="s">
        <v>174</v>
      </c>
      <c r="AA863">
        <v>44424</v>
      </c>
      <c r="AB863" t="s">
        <v>5509</v>
      </c>
      <c r="AC863" t="s">
        <v>5501</v>
      </c>
      <c r="AD863">
        <v>21</v>
      </c>
      <c r="AE863" t="s">
        <v>5510</v>
      </c>
    </row>
    <row r="864" spans="1:36">
      <c r="A864">
        <v>9108</v>
      </c>
      <c r="B864" t="s">
        <v>176</v>
      </c>
      <c r="C864" t="s">
        <v>4897</v>
      </c>
      <c r="D864" t="s">
        <v>5511</v>
      </c>
      <c r="E864" t="s">
        <v>166</v>
      </c>
      <c r="F864" t="s">
        <v>5512</v>
      </c>
      <c r="G864" t="s">
        <v>4903</v>
      </c>
      <c r="H864" t="s">
        <v>5322</v>
      </c>
      <c r="I864" t="s">
        <v>5513</v>
      </c>
      <c r="J864" t="s">
        <v>5514</v>
      </c>
      <c r="K864" t="s">
        <v>259</v>
      </c>
      <c r="L864" t="s">
        <v>151</v>
      </c>
      <c r="M864" t="s">
        <v>6</v>
      </c>
      <c r="N864" t="s">
        <v>5515</v>
      </c>
      <c r="O864" t="s">
        <v>5516</v>
      </c>
      <c r="P864">
        <v>45.5028529292372</v>
      </c>
      <c r="Q864">
        <v>-73.614762858194396</v>
      </c>
      <c r="U864" t="s">
        <v>5517</v>
      </c>
      <c r="V864" t="s">
        <v>5518</v>
      </c>
      <c r="W864" t="s">
        <v>259</v>
      </c>
      <c r="X864" t="s">
        <v>151</v>
      </c>
      <c r="Y864" t="s">
        <v>6</v>
      </c>
      <c r="AB864" t="s">
        <v>5519</v>
      </c>
      <c r="AC864" t="s">
        <v>5520</v>
      </c>
      <c r="AD864">
        <v>29</v>
      </c>
    </row>
    <row r="865" spans="1:39">
      <c r="A865">
        <v>9109</v>
      </c>
      <c r="B865" t="s">
        <v>176</v>
      </c>
      <c r="C865" t="s">
        <v>4897</v>
      </c>
      <c r="D865" t="s">
        <v>5521</v>
      </c>
      <c r="E865" t="s">
        <v>178</v>
      </c>
      <c r="F865" t="s">
        <v>5521</v>
      </c>
      <c r="G865" t="s">
        <v>4942</v>
      </c>
      <c r="H865" t="s">
        <v>5522</v>
      </c>
      <c r="I865" t="s">
        <v>5523</v>
      </c>
      <c r="J865" t="s">
        <v>5524</v>
      </c>
      <c r="K865" t="s">
        <v>846</v>
      </c>
      <c r="L865" t="s">
        <v>172</v>
      </c>
      <c r="M865" t="s">
        <v>5</v>
      </c>
      <c r="N865">
        <v>94538</v>
      </c>
      <c r="O865" t="s">
        <v>5525</v>
      </c>
      <c r="P865">
        <v>37.506632522917499</v>
      </c>
      <c r="Q865">
        <v>-121.94869351613301</v>
      </c>
      <c r="U865" t="s">
        <v>5521</v>
      </c>
      <c r="V865" t="s">
        <v>5523</v>
      </c>
      <c r="W865" t="s">
        <v>846</v>
      </c>
      <c r="X865" t="s">
        <v>172</v>
      </c>
      <c r="Y865" t="s">
        <v>5</v>
      </c>
      <c r="Z865" t="s">
        <v>174</v>
      </c>
      <c r="AA865">
        <v>44443</v>
      </c>
      <c r="AB865" t="s">
        <v>5526</v>
      </c>
      <c r="AC865" t="s">
        <v>5527</v>
      </c>
      <c r="AD865">
        <v>25</v>
      </c>
    </row>
    <row r="866" spans="1:39">
      <c r="A866">
        <v>9110</v>
      </c>
      <c r="B866" t="s">
        <v>176</v>
      </c>
      <c r="C866" t="s">
        <v>4897</v>
      </c>
      <c r="D866" t="s">
        <v>1556</v>
      </c>
      <c r="E866" t="s">
        <v>166</v>
      </c>
      <c r="G866" t="s">
        <v>4903</v>
      </c>
      <c r="H866" t="s">
        <v>5322</v>
      </c>
      <c r="I866" t="s">
        <v>5528</v>
      </c>
      <c r="J866" t="s">
        <v>5529</v>
      </c>
      <c r="K866" t="s">
        <v>1558</v>
      </c>
      <c r="L866" t="s">
        <v>172</v>
      </c>
      <c r="M866" t="s">
        <v>5</v>
      </c>
      <c r="N866">
        <v>92121</v>
      </c>
      <c r="O866" t="s">
        <v>1562</v>
      </c>
      <c r="P866">
        <v>32.890361481885897</v>
      </c>
      <c r="Q866">
        <v>-117.182207958757</v>
      </c>
      <c r="U866" t="s">
        <v>5530</v>
      </c>
      <c r="V866" t="s">
        <v>5528</v>
      </c>
      <c r="W866" t="s">
        <v>1558</v>
      </c>
      <c r="X866" t="s">
        <v>172</v>
      </c>
      <c r="Y866" t="s">
        <v>5</v>
      </c>
      <c r="AB866" t="s">
        <v>5531</v>
      </c>
      <c r="AC866" t="s">
        <v>5532</v>
      </c>
      <c r="AD866">
        <v>27</v>
      </c>
    </row>
    <row r="867" spans="1:39">
      <c r="A867">
        <v>9111</v>
      </c>
      <c r="B867" t="s">
        <v>176</v>
      </c>
      <c r="C867" t="s">
        <v>4897</v>
      </c>
      <c r="D867" t="s">
        <v>2414</v>
      </c>
      <c r="E867" t="s">
        <v>166</v>
      </c>
      <c r="F867" t="s">
        <v>5533</v>
      </c>
      <c r="G867" t="s">
        <v>4903</v>
      </c>
      <c r="H867" t="s">
        <v>5534</v>
      </c>
      <c r="I867" t="s">
        <v>2416</v>
      </c>
      <c r="J867" t="s">
        <v>5535</v>
      </c>
      <c r="K867" t="s">
        <v>2224</v>
      </c>
      <c r="L867" t="s">
        <v>444</v>
      </c>
      <c r="M867" t="s">
        <v>5</v>
      </c>
      <c r="N867">
        <v>48326</v>
      </c>
      <c r="O867" t="s">
        <v>2419</v>
      </c>
      <c r="P867">
        <v>42.6553478978256</v>
      </c>
      <c r="Q867">
        <v>-83.249396288769503</v>
      </c>
      <c r="U867" t="s">
        <v>2420</v>
      </c>
      <c r="V867" t="s">
        <v>2416</v>
      </c>
      <c r="W867" t="s">
        <v>2418</v>
      </c>
      <c r="X867" t="s">
        <v>444</v>
      </c>
      <c r="Y867" t="s">
        <v>5</v>
      </c>
      <c r="Z867" t="s">
        <v>174</v>
      </c>
      <c r="AA867">
        <v>44414</v>
      </c>
      <c r="AB867" t="s">
        <v>5536</v>
      </c>
      <c r="AC867" t="s">
        <v>5537</v>
      </c>
      <c r="AD867">
        <v>25</v>
      </c>
    </row>
    <row r="868" spans="1:39">
      <c r="A868">
        <v>9112</v>
      </c>
      <c r="B868" t="s">
        <v>176</v>
      </c>
      <c r="C868" t="s">
        <v>4897</v>
      </c>
      <c r="D868" t="s">
        <v>5538</v>
      </c>
      <c r="E868" t="s">
        <v>166</v>
      </c>
      <c r="F868" t="s">
        <v>5538</v>
      </c>
      <c r="G868" t="s">
        <v>4942</v>
      </c>
      <c r="H868" t="s">
        <v>5539</v>
      </c>
      <c r="I868" t="s">
        <v>5540</v>
      </c>
      <c r="J868" t="s">
        <v>5541</v>
      </c>
      <c r="K868" t="s">
        <v>5542</v>
      </c>
      <c r="L868" t="s">
        <v>756</v>
      </c>
      <c r="M868" t="s">
        <v>5</v>
      </c>
      <c r="N868" t="s">
        <v>5543</v>
      </c>
      <c r="O868" t="s">
        <v>5544</v>
      </c>
      <c r="P868">
        <v>41.680588886986797</v>
      </c>
      <c r="Q868">
        <v>-71.126901716000006</v>
      </c>
      <c r="U868" t="s">
        <v>5545</v>
      </c>
      <c r="V868" t="s">
        <v>5540</v>
      </c>
      <c r="W868" t="s">
        <v>5542</v>
      </c>
      <c r="X868" t="s">
        <v>756</v>
      </c>
      <c r="Y868" t="s">
        <v>5</v>
      </c>
      <c r="Z868" t="s">
        <v>174</v>
      </c>
      <c r="AA868">
        <v>44437</v>
      </c>
      <c r="AB868" t="s">
        <v>5546</v>
      </c>
      <c r="AC868" t="s">
        <v>5547</v>
      </c>
      <c r="AD868">
        <v>29</v>
      </c>
    </row>
    <row r="869" spans="1:39">
      <c r="A869">
        <v>10001</v>
      </c>
      <c r="B869" t="s">
        <v>176</v>
      </c>
      <c r="D869" t="s">
        <v>5548</v>
      </c>
      <c r="E869" t="s">
        <v>178</v>
      </c>
      <c r="G869" t="s">
        <v>5549</v>
      </c>
      <c r="H869" t="s">
        <v>5550</v>
      </c>
      <c r="I869" t="s">
        <v>4266</v>
      </c>
      <c r="J869" t="s">
        <v>5551</v>
      </c>
      <c r="K869" t="s">
        <v>1470</v>
      </c>
      <c r="L869" t="s">
        <v>444</v>
      </c>
      <c r="M869" t="s">
        <v>5</v>
      </c>
      <c r="N869">
        <v>48108</v>
      </c>
      <c r="O869" t="s">
        <v>5552</v>
      </c>
      <c r="P869">
        <v>42.219504971898402</v>
      </c>
      <c r="Q869">
        <v>-83.732322386930704</v>
      </c>
      <c r="U869" t="s">
        <v>5553</v>
      </c>
      <c r="V869" t="s">
        <v>4266</v>
      </c>
      <c r="W869" t="s">
        <v>2192</v>
      </c>
      <c r="X869" t="s">
        <v>172</v>
      </c>
      <c r="Y869" t="s">
        <v>5</v>
      </c>
      <c r="Z869" t="s">
        <v>174</v>
      </c>
      <c r="AA869">
        <v>44435</v>
      </c>
      <c r="AB869" t="s">
        <v>5554</v>
      </c>
      <c r="AC869" t="s">
        <v>5555</v>
      </c>
      <c r="AD869">
        <v>28</v>
      </c>
      <c r="AE869" t="s">
        <v>5556</v>
      </c>
      <c r="AM869" t="s">
        <v>5557</v>
      </c>
    </row>
    <row r="870" spans="1:39">
      <c r="A870">
        <v>10002</v>
      </c>
      <c r="B870" t="s">
        <v>176</v>
      </c>
      <c r="D870" t="s">
        <v>5558</v>
      </c>
      <c r="E870" t="s">
        <v>166</v>
      </c>
      <c r="G870" t="s">
        <v>5549</v>
      </c>
      <c r="H870" t="s">
        <v>5559</v>
      </c>
      <c r="I870" t="s">
        <v>5560</v>
      </c>
      <c r="J870" t="s">
        <v>5561</v>
      </c>
      <c r="K870" t="s">
        <v>1016</v>
      </c>
      <c r="L870" t="s">
        <v>756</v>
      </c>
      <c r="M870" t="s">
        <v>5</v>
      </c>
      <c r="N870">
        <v>2108</v>
      </c>
      <c r="O870" t="s">
        <v>5562</v>
      </c>
      <c r="P870">
        <v>42.358608407155501</v>
      </c>
      <c r="Q870">
        <v>-71.058423132552207</v>
      </c>
      <c r="R870">
        <v>3</v>
      </c>
      <c r="U870" t="s">
        <v>5563</v>
      </c>
      <c r="V870" t="s">
        <v>5560</v>
      </c>
      <c r="W870" t="s">
        <v>3682</v>
      </c>
      <c r="X870" t="s">
        <v>5564</v>
      </c>
      <c r="Y870" t="s">
        <v>5565</v>
      </c>
      <c r="Z870" t="s">
        <v>174</v>
      </c>
      <c r="AA870">
        <v>45289</v>
      </c>
      <c r="AB870" t="s">
        <v>5566</v>
      </c>
      <c r="AC870" t="s">
        <v>5567</v>
      </c>
      <c r="AD870">
        <v>15</v>
      </c>
      <c r="AM870" t="s">
        <v>5557</v>
      </c>
    </row>
    <row r="871" spans="1:39">
      <c r="A871">
        <v>10003</v>
      </c>
      <c r="B871" t="s">
        <v>176</v>
      </c>
      <c r="D871" t="s">
        <v>5568</v>
      </c>
      <c r="E871" t="s">
        <v>166</v>
      </c>
      <c r="G871" t="s">
        <v>5549</v>
      </c>
      <c r="H871" t="s">
        <v>5559</v>
      </c>
      <c r="I871" t="s">
        <v>5560</v>
      </c>
      <c r="J871" t="s">
        <v>5569</v>
      </c>
      <c r="K871" t="s">
        <v>5570</v>
      </c>
      <c r="L871" t="s">
        <v>993</v>
      </c>
      <c r="M871" t="s">
        <v>5</v>
      </c>
      <c r="N871">
        <v>59771</v>
      </c>
      <c r="O871" t="s">
        <v>5562</v>
      </c>
      <c r="P871">
        <v>45.680298871043803</v>
      </c>
      <c r="Q871">
        <v>-111.040000056496</v>
      </c>
      <c r="R871">
        <v>1</v>
      </c>
      <c r="U871" t="s">
        <v>5563</v>
      </c>
      <c r="V871" t="s">
        <v>5560</v>
      </c>
      <c r="W871" t="s">
        <v>3682</v>
      </c>
      <c r="X871" t="s">
        <v>5564</v>
      </c>
      <c r="Y871" t="s">
        <v>5565</v>
      </c>
      <c r="Z871" t="s">
        <v>174</v>
      </c>
      <c r="AA871">
        <v>45289</v>
      </c>
      <c r="AB871" t="s">
        <v>5566</v>
      </c>
      <c r="AC871" t="s">
        <v>5567</v>
      </c>
      <c r="AD871">
        <v>15</v>
      </c>
      <c r="AM871" t="s">
        <v>5557</v>
      </c>
    </row>
    <row r="872" spans="1:39">
      <c r="A872">
        <v>10004</v>
      </c>
      <c r="B872" t="s">
        <v>176</v>
      </c>
      <c r="D872" t="s">
        <v>8087</v>
      </c>
      <c r="E872" t="s">
        <v>178</v>
      </c>
      <c r="G872" t="s">
        <v>5549</v>
      </c>
      <c r="H872" t="s">
        <v>8088</v>
      </c>
      <c r="I872" t="s">
        <v>8089</v>
      </c>
      <c r="J872" t="s">
        <v>8091</v>
      </c>
      <c r="K872" t="s">
        <v>5047</v>
      </c>
      <c r="L872" t="s">
        <v>756</v>
      </c>
      <c r="M872" t="s">
        <v>5</v>
      </c>
      <c r="N872" t="s">
        <v>5423</v>
      </c>
      <c r="P872">
        <v>42.529819285599302</v>
      </c>
      <c r="Q872">
        <v>-71.144072921710901</v>
      </c>
      <c r="U872" t="s">
        <v>8090</v>
      </c>
      <c r="V872" t="s">
        <v>8089</v>
      </c>
      <c r="W872" t="s">
        <v>5047</v>
      </c>
      <c r="X872" t="s">
        <v>756</v>
      </c>
      <c r="Y872" t="s">
        <v>5</v>
      </c>
      <c r="Z872" t="s">
        <v>776</v>
      </c>
      <c r="AA872">
        <v>45528</v>
      </c>
      <c r="AC872" t="s">
        <v>8321</v>
      </c>
      <c r="AD872">
        <v>18</v>
      </c>
      <c r="AE872" t="s">
        <v>8482</v>
      </c>
      <c r="AM872" t="s">
        <v>5557</v>
      </c>
    </row>
    <row r="873" spans="1:39">
      <c r="A873">
        <v>10005</v>
      </c>
      <c r="B873" t="s">
        <v>176</v>
      </c>
      <c r="D873" t="s">
        <v>5571</v>
      </c>
      <c r="E873" t="s">
        <v>166</v>
      </c>
      <c r="G873" t="s">
        <v>5549</v>
      </c>
      <c r="H873" t="s">
        <v>5572</v>
      </c>
      <c r="I873" t="s">
        <v>5573</v>
      </c>
      <c r="J873" t="s">
        <v>5574</v>
      </c>
      <c r="K873" t="s">
        <v>5575</v>
      </c>
      <c r="L873" t="s">
        <v>1365</v>
      </c>
      <c r="M873" t="s">
        <v>5</v>
      </c>
      <c r="N873">
        <v>15317</v>
      </c>
      <c r="O873" t="s">
        <v>5576</v>
      </c>
      <c r="P873">
        <v>40.271978912346398</v>
      </c>
      <c r="Q873">
        <v>-80.165964951090999</v>
      </c>
      <c r="U873" t="s">
        <v>5577</v>
      </c>
      <c r="V873" t="s">
        <v>5573</v>
      </c>
      <c r="W873" t="s">
        <v>5575</v>
      </c>
      <c r="X873" t="s">
        <v>1365</v>
      </c>
      <c r="Y873" t="s">
        <v>5</v>
      </c>
      <c r="Z873" t="s">
        <v>174</v>
      </c>
      <c r="AA873">
        <v>44376</v>
      </c>
      <c r="AB873" t="s">
        <v>5578</v>
      </c>
      <c r="AC873" t="s">
        <v>5579</v>
      </c>
      <c r="AD873">
        <v>14</v>
      </c>
      <c r="AE873" t="s">
        <v>5580</v>
      </c>
      <c r="AJ873" t="s">
        <v>5581</v>
      </c>
      <c r="AM873" t="s">
        <v>5557</v>
      </c>
    </row>
    <row r="874" spans="1:39">
      <c r="A874">
        <v>10006</v>
      </c>
      <c r="B874" t="s">
        <v>176</v>
      </c>
      <c r="D874" t="s">
        <v>5582</v>
      </c>
      <c r="E874" t="s">
        <v>166</v>
      </c>
      <c r="G874" t="s">
        <v>5549</v>
      </c>
      <c r="H874" t="s">
        <v>5583</v>
      </c>
      <c r="I874" t="s">
        <v>5584</v>
      </c>
      <c r="J874" t="s">
        <v>5585</v>
      </c>
      <c r="K874" t="s">
        <v>4551</v>
      </c>
      <c r="L874" t="s">
        <v>739</v>
      </c>
      <c r="M874" t="s">
        <v>5</v>
      </c>
      <c r="N874">
        <v>80302</v>
      </c>
      <c r="O874" t="s">
        <v>5586</v>
      </c>
      <c r="P874">
        <v>40.016584247842403</v>
      </c>
      <c r="Q874">
        <v>-105.280159075577</v>
      </c>
      <c r="R874">
        <v>40</v>
      </c>
      <c r="U874" t="s">
        <v>5582</v>
      </c>
      <c r="V874" t="s">
        <v>5584</v>
      </c>
      <c r="W874" t="s">
        <v>4551</v>
      </c>
      <c r="X874" t="s">
        <v>739</v>
      </c>
      <c r="Y874" t="s">
        <v>5</v>
      </c>
      <c r="Z874" t="s">
        <v>174</v>
      </c>
      <c r="AA874">
        <v>44779</v>
      </c>
      <c r="AB874" t="s">
        <v>5587</v>
      </c>
      <c r="AC874" t="s">
        <v>5588</v>
      </c>
      <c r="AD874">
        <v>26</v>
      </c>
      <c r="AE874" t="s">
        <v>5589</v>
      </c>
      <c r="AJ874" t="s">
        <v>5590</v>
      </c>
      <c r="AM874" t="s">
        <v>5557</v>
      </c>
    </row>
    <row r="875" spans="1:39">
      <c r="A875">
        <v>10007</v>
      </c>
      <c r="B875" t="s">
        <v>176</v>
      </c>
      <c r="D875" t="s">
        <v>3591</v>
      </c>
      <c r="E875" t="s">
        <v>178</v>
      </c>
      <c r="G875" t="s">
        <v>5549</v>
      </c>
      <c r="H875" t="s">
        <v>5591</v>
      </c>
      <c r="I875" t="s">
        <v>3592</v>
      </c>
      <c r="J875" t="s">
        <v>3593</v>
      </c>
      <c r="K875" t="s">
        <v>499</v>
      </c>
      <c r="L875" t="s">
        <v>495</v>
      </c>
      <c r="M875" t="s">
        <v>5</v>
      </c>
      <c r="N875">
        <v>63123</v>
      </c>
      <c r="O875" t="s">
        <v>3594</v>
      </c>
      <c r="P875">
        <v>38.525190795696098</v>
      </c>
      <c r="Q875">
        <v>-90.332894315494698</v>
      </c>
      <c r="R875">
        <v>92</v>
      </c>
      <c r="U875" t="s">
        <v>3595</v>
      </c>
      <c r="V875" t="s">
        <v>3596</v>
      </c>
      <c r="W875" t="s">
        <v>3597</v>
      </c>
      <c r="X875" t="s">
        <v>3598</v>
      </c>
      <c r="Y875" t="s">
        <v>3599</v>
      </c>
      <c r="Z875" t="s">
        <v>174</v>
      </c>
      <c r="AA875">
        <v>44376</v>
      </c>
      <c r="AB875" t="s">
        <v>5592</v>
      </c>
      <c r="AC875" t="s">
        <v>5593</v>
      </c>
      <c r="AD875">
        <v>16</v>
      </c>
      <c r="AE875" t="s">
        <v>5594</v>
      </c>
      <c r="AJ875" t="s">
        <v>3602</v>
      </c>
      <c r="AM875" t="s">
        <v>5557</v>
      </c>
    </row>
    <row r="876" spans="1:39">
      <c r="A876">
        <v>10008</v>
      </c>
      <c r="B876" t="s">
        <v>176</v>
      </c>
      <c r="D876" t="s">
        <v>5595</v>
      </c>
      <c r="E876" t="s">
        <v>166</v>
      </c>
      <c r="G876" t="s">
        <v>5596</v>
      </c>
      <c r="H876" t="s">
        <v>5597</v>
      </c>
      <c r="I876" t="s">
        <v>5598</v>
      </c>
      <c r="J876" t="s">
        <v>5599</v>
      </c>
      <c r="K876" t="s">
        <v>5600</v>
      </c>
      <c r="L876" t="s">
        <v>2568</v>
      </c>
      <c r="M876" t="s">
        <v>5</v>
      </c>
      <c r="N876" t="s">
        <v>5601</v>
      </c>
      <c r="O876" t="s">
        <v>5602</v>
      </c>
      <c r="R876">
        <v>36</v>
      </c>
      <c r="U876" t="s">
        <v>5595</v>
      </c>
      <c r="V876" t="s">
        <v>5598</v>
      </c>
      <c r="W876" t="s">
        <v>5600</v>
      </c>
      <c r="X876" t="s">
        <v>2568</v>
      </c>
      <c r="Y876" t="s">
        <v>5</v>
      </c>
      <c r="Z876" t="s">
        <v>174</v>
      </c>
      <c r="AA876">
        <v>44779</v>
      </c>
      <c r="AB876" t="s">
        <v>5603</v>
      </c>
      <c r="AC876" t="s">
        <v>5604</v>
      </c>
      <c r="AD876">
        <v>12</v>
      </c>
      <c r="AE876" t="s">
        <v>5605</v>
      </c>
      <c r="AJ876" t="s">
        <v>5606</v>
      </c>
      <c r="AM876" t="s">
        <v>5557</v>
      </c>
    </row>
    <row r="877" spans="1:39">
      <c r="A877">
        <v>10009</v>
      </c>
      <c r="B877" t="s">
        <v>176</v>
      </c>
      <c r="D877" t="s">
        <v>7878</v>
      </c>
      <c r="E877" t="s">
        <v>178</v>
      </c>
      <c r="G877" t="s">
        <v>5549</v>
      </c>
      <c r="H877" t="s">
        <v>5764</v>
      </c>
      <c r="I877" t="s">
        <v>7879</v>
      </c>
      <c r="J877" t="s">
        <v>7880</v>
      </c>
      <c r="K877" t="s">
        <v>5872</v>
      </c>
      <c r="L877" t="s">
        <v>172</v>
      </c>
      <c r="M877" t="s">
        <v>5</v>
      </c>
      <c r="N877">
        <v>94108</v>
      </c>
      <c r="R877">
        <v>10</v>
      </c>
      <c r="U877" t="s">
        <v>7878</v>
      </c>
      <c r="V877" t="s">
        <v>7879</v>
      </c>
      <c r="W877" t="s">
        <v>5872</v>
      </c>
      <c r="X877" t="s">
        <v>172</v>
      </c>
      <c r="Y877" t="s">
        <v>5</v>
      </c>
      <c r="Z877" t="s">
        <v>8068</v>
      </c>
      <c r="AA877">
        <v>45475</v>
      </c>
      <c r="AC877" t="s">
        <v>8479</v>
      </c>
      <c r="AD877">
        <v>20</v>
      </c>
      <c r="AH877">
        <v>0</v>
      </c>
      <c r="AJ877" t="s">
        <v>7879</v>
      </c>
      <c r="AM877" t="s">
        <v>5557</v>
      </c>
    </row>
    <row r="878" spans="1:39">
      <c r="A878">
        <v>10010</v>
      </c>
      <c r="B878" t="s">
        <v>176</v>
      </c>
      <c r="D878" t="s">
        <v>5607</v>
      </c>
      <c r="E878" t="s">
        <v>166</v>
      </c>
      <c r="G878" t="s">
        <v>5549</v>
      </c>
      <c r="H878" t="s">
        <v>5608</v>
      </c>
      <c r="I878" t="s">
        <v>5609</v>
      </c>
      <c r="J878" t="s">
        <v>5610</v>
      </c>
      <c r="K878" t="s">
        <v>4678</v>
      </c>
      <c r="L878" t="s">
        <v>756</v>
      </c>
      <c r="M878" t="s">
        <v>5</v>
      </c>
      <c r="N878" t="s">
        <v>4679</v>
      </c>
      <c r="O878" t="s">
        <v>5611</v>
      </c>
      <c r="P878">
        <v>42.485388858926299</v>
      </c>
      <c r="Q878">
        <v>-71.212085987241593</v>
      </c>
      <c r="R878">
        <v>20</v>
      </c>
      <c r="U878" t="s">
        <v>5607</v>
      </c>
      <c r="V878" t="s">
        <v>5609</v>
      </c>
      <c r="W878" t="s">
        <v>2735</v>
      </c>
      <c r="X878" t="s">
        <v>5612</v>
      </c>
      <c r="Y878" t="s">
        <v>2737</v>
      </c>
      <c r="Z878" t="s">
        <v>174</v>
      </c>
      <c r="AA878">
        <v>44779</v>
      </c>
      <c r="AB878" t="s">
        <v>5613</v>
      </c>
      <c r="AC878" t="s">
        <v>5614</v>
      </c>
      <c r="AD878">
        <v>10</v>
      </c>
      <c r="AE878" t="s">
        <v>5615</v>
      </c>
      <c r="AJ878" t="s">
        <v>5609</v>
      </c>
      <c r="AM878" t="s">
        <v>5557</v>
      </c>
    </row>
    <row r="879" spans="1:39">
      <c r="A879">
        <v>10011</v>
      </c>
      <c r="B879" t="s">
        <v>176</v>
      </c>
      <c r="D879" t="s">
        <v>7919</v>
      </c>
      <c r="E879" t="s">
        <v>178</v>
      </c>
      <c r="G879" t="s">
        <v>5549</v>
      </c>
      <c r="H879" t="s">
        <v>8150</v>
      </c>
      <c r="I879" t="s">
        <v>7920</v>
      </c>
      <c r="J879" t="s">
        <v>8151</v>
      </c>
      <c r="K879" t="s">
        <v>8152</v>
      </c>
      <c r="L879" t="s">
        <v>172</v>
      </c>
      <c r="M879" t="s">
        <v>5</v>
      </c>
      <c r="N879">
        <v>94133</v>
      </c>
      <c r="R879">
        <v>10</v>
      </c>
      <c r="U879" t="s">
        <v>7919</v>
      </c>
      <c r="V879" t="s">
        <v>7920</v>
      </c>
      <c r="W879" t="s">
        <v>8152</v>
      </c>
      <c r="X879" t="s">
        <v>172</v>
      </c>
      <c r="Y879" t="s">
        <v>5</v>
      </c>
      <c r="Z879" t="s">
        <v>6608</v>
      </c>
      <c r="AB879" t="s">
        <v>7920</v>
      </c>
      <c r="AC879" t="s">
        <v>8480</v>
      </c>
      <c r="AD879">
        <v>27</v>
      </c>
      <c r="AF879" t="s">
        <v>8153</v>
      </c>
      <c r="AG879" t="s">
        <v>8154</v>
      </c>
      <c r="AH879" t="s">
        <v>8155</v>
      </c>
      <c r="AJ879" t="s">
        <v>7920</v>
      </c>
      <c r="AM879" t="s">
        <v>5557</v>
      </c>
    </row>
    <row r="880" spans="1:39">
      <c r="A880">
        <v>10012</v>
      </c>
      <c r="B880" t="s">
        <v>176</v>
      </c>
      <c r="D880" t="s">
        <v>5616</v>
      </c>
      <c r="E880" t="s">
        <v>166</v>
      </c>
      <c r="G880" t="s">
        <v>5549</v>
      </c>
      <c r="H880" t="s">
        <v>5617</v>
      </c>
      <c r="I880" t="s">
        <v>5618</v>
      </c>
      <c r="J880" t="s">
        <v>5619</v>
      </c>
      <c r="K880" t="s">
        <v>4916</v>
      </c>
      <c r="L880" t="s">
        <v>756</v>
      </c>
      <c r="M880" t="s">
        <v>5</v>
      </c>
      <c r="N880" t="s">
        <v>5280</v>
      </c>
      <c r="O880" t="s">
        <v>5620</v>
      </c>
      <c r="P880">
        <v>42.402192894131403</v>
      </c>
      <c r="Q880">
        <v>-71.258857002588201</v>
      </c>
      <c r="R880">
        <v>6670</v>
      </c>
      <c r="U880" t="s">
        <v>5621</v>
      </c>
      <c r="V880" t="s">
        <v>5618</v>
      </c>
      <c r="W880" t="s">
        <v>5622</v>
      </c>
      <c r="X880" t="s">
        <v>2217</v>
      </c>
      <c r="Y880" t="s">
        <v>2218</v>
      </c>
      <c r="Z880" t="s">
        <v>174</v>
      </c>
      <c r="AA880">
        <v>44376</v>
      </c>
      <c r="AB880" t="s">
        <v>5623</v>
      </c>
      <c r="AC880" t="s">
        <v>5624</v>
      </c>
      <c r="AD880">
        <v>29</v>
      </c>
      <c r="AE880" t="s">
        <v>5625</v>
      </c>
      <c r="AJ880" t="s">
        <v>5626</v>
      </c>
      <c r="AM880" t="s">
        <v>5557</v>
      </c>
    </row>
    <row r="881" spans="1:39">
      <c r="A881">
        <v>10013</v>
      </c>
      <c r="B881" t="s">
        <v>176</v>
      </c>
      <c r="D881" t="s">
        <v>5627</v>
      </c>
      <c r="E881" t="s">
        <v>178</v>
      </c>
      <c r="G881" t="s">
        <v>5549</v>
      </c>
      <c r="H881" t="s">
        <v>5628</v>
      </c>
      <c r="I881" t="s">
        <v>5629</v>
      </c>
      <c r="J881" t="s">
        <v>5630</v>
      </c>
      <c r="K881" t="s">
        <v>1821</v>
      </c>
      <c r="L881" t="s">
        <v>217</v>
      </c>
      <c r="M881" t="s">
        <v>6</v>
      </c>
      <c r="N881" t="s">
        <v>5631</v>
      </c>
      <c r="O881" t="s">
        <v>5632</v>
      </c>
      <c r="P881">
        <v>43.622348545328201</v>
      </c>
      <c r="Q881">
        <v>-79.667930356413905</v>
      </c>
      <c r="R881">
        <v>63</v>
      </c>
      <c r="U881" t="s">
        <v>5627</v>
      </c>
      <c r="V881" t="s">
        <v>5629</v>
      </c>
      <c r="W881" t="s">
        <v>1821</v>
      </c>
      <c r="X881" t="s">
        <v>217</v>
      </c>
      <c r="Y881" t="s">
        <v>6</v>
      </c>
      <c r="Z881" t="s">
        <v>174</v>
      </c>
      <c r="AA881">
        <v>44801</v>
      </c>
      <c r="AB881" t="s">
        <v>5633</v>
      </c>
      <c r="AC881" t="s">
        <v>5634</v>
      </c>
      <c r="AD881">
        <v>30</v>
      </c>
      <c r="AJ881" t="s">
        <v>5635</v>
      </c>
      <c r="AM881" t="s">
        <v>5557</v>
      </c>
    </row>
    <row r="882" spans="1:39">
      <c r="A882">
        <v>10014</v>
      </c>
      <c r="B882" t="s">
        <v>176</v>
      </c>
      <c r="D882" t="s">
        <v>5627</v>
      </c>
      <c r="E882" t="s">
        <v>178</v>
      </c>
      <c r="G882" t="s">
        <v>5549</v>
      </c>
      <c r="H882" t="s">
        <v>5628</v>
      </c>
      <c r="I882" t="s">
        <v>5629</v>
      </c>
      <c r="J882" t="s">
        <v>5636</v>
      </c>
      <c r="K882" t="s">
        <v>5637</v>
      </c>
      <c r="L882" t="s">
        <v>771</v>
      </c>
      <c r="M882" t="s">
        <v>5</v>
      </c>
      <c r="N882" t="s">
        <v>5638</v>
      </c>
      <c r="O882" t="s">
        <v>5632</v>
      </c>
      <c r="P882">
        <v>33.110091921518297</v>
      </c>
      <c r="Q882">
        <v>-96.817264202795997</v>
      </c>
      <c r="R882">
        <v>97</v>
      </c>
      <c r="U882" t="s">
        <v>5627</v>
      </c>
      <c r="V882" t="s">
        <v>5629</v>
      </c>
      <c r="W882" t="s">
        <v>1821</v>
      </c>
      <c r="X882" t="s">
        <v>217</v>
      </c>
      <c r="Y882" t="s">
        <v>6</v>
      </c>
      <c r="Z882" t="s">
        <v>174</v>
      </c>
      <c r="AA882">
        <v>44801</v>
      </c>
      <c r="AB882" t="s">
        <v>5639</v>
      </c>
      <c r="AC882" t="s">
        <v>5634</v>
      </c>
      <c r="AD882">
        <v>30</v>
      </c>
      <c r="AJ882" t="s">
        <v>5635</v>
      </c>
      <c r="AM882" t="s">
        <v>5557</v>
      </c>
    </row>
    <row r="883" spans="1:39">
      <c r="A883">
        <v>10015</v>
      </c>
      <c r="B883" t="s">
        <v>176</v>
      </c>
      <c r="D883" t="s">
        <v>5640</v>
      </c>
      <c r="E883" t="s">
        <v>166</v>
      </c>
      <c r="G883" t="s">
        <v>5549</v>
      </c>
      <c r="H883" t="s">
        <v>5641</v>
      </c>
      <c r="I883" t="s">
        <v>5642</v>
      </c>
      <c r="J883" t="s">
        <v>5643</v>
      </c>
      <c r="K883" t="s">
        <v>3616</v>
      </c>
      <c r="L883" t="s">
        <v>444</v>
      </c>
      <c r="M883" t="s">
        <v>5</v>
      </c>
      <c r="N883">
        <v>48170</v>
      </c>
      <c r="O883" t="s">
        <v>5644</v>
      </c>
      <c r="P883">
        <v>42.3914713653717</v>
      </c>
      <c r="Q883">
        <v>-83.484952400737996</v>
      </c>
      <c r="R883">
        <v>124</v>
      </c>
      <c r="U883" t="s">
        <v>5645</v>
      </c>
      <c r="V883" t="s">
        <v>5646</v>
      </c>
      <c r="W883" t="s">
        <v>1703</v>
      </c>
      <c r="X883" t="s">
        <v>1704</v>
      </c>
      <c r="Y883" t="s">
        <v>940</v>
      </c>
      <c r="Z883" t="s">
        <v>174</v>
      </c>
      <c r="AA883">
        <v>44376</v>
      </c>
      <c r="AB883" t="s">
        <v>5647</v>
      </c>
      <c r="AC883" t="s">
        <v>5648</v>
      </c>
      <c r="AD883">
        <v>29</v>
      </c>
      <c r="AE883" t="s">
        <v>5649</v>
      </c>
      <c r="AJ883" t="s">
        <v>5642</v>
      </c>
      <c r="AM883" t="s">
        <v>5557</v>
      </c>
    </row>
    <row r="884" spans="1:39">
      <c r="A884">
        <v>10016</v>
      </c>
      <c r="B884" t="s">
        <v>176</v>
      </c>
      <c r="D884" t="s">
        <v>5650</v>
      </c>
      <c r="E884" t="s">
        <v>166</v>
      </c>
      <c r="G884" t="s">
        <v>5549</v>
      </c>
      <c r="H884" t="s">
        <v>5651</v>
      </c>
      <c r="I884" t="s">
        <v>5652</v>
      </c>
      <c r="J884" t="s">
        <v>5653</v>
      </c>
      <c r="K884" t="s">
        <v>5654</v>
      </c>
      <c r="L884" t="s">
        <v>863</v>
      </c>
      <c r="M884" t="s">
        <v>5</v>
      </c>
      <c r="N884">
        <v>60559</v>
      </c>
      <c r="O884" t="s">
        <v>5655</v>
      </c>
      <c r="P884">
        <v>41.820511112275902</v>
      </c>
      <c r="Q884">
        <v>-87.961340875626504</v>
      </c>
      <c r="R884">
        <v>114</v>
      </c>
      <c r="U884" t="s">
        <v>5656</v>
      </c>
      <c r="V884" t="s">
        <v>5657</v>
      </c>
      <c r="W884" t="s">
        <v>5654</v>
      </c>
      <c r="X884" t="s">
        <v>863</v>
      </c>
      <c r="Y884" t="s">
        <v>5</v>
      </c>
      <c r="Z884" t="s">
        <v>174</v>
      </c>
      <c r="AA884">
        <v>44376</v>
      </c>
      <c r="AB884" t="s">
        <v>5658</v>
      </c>
      <c r="AC884" t="s">
        <v>5659</v>
      </c>
      <c r="AD884">
        <v>23</v>
      </c>
      <c r="AE884" t="s">
        <v>5660</v>
      </c>
      <c r="AJ884" t="s">
        <v>5652</v>
      </c>
      <c r="AM884" t="s">
        <v>5557</v>
      </c>
    </row>
    <row r="885" spans="1:39">
      <c r="A885">
        <v>10017</v>
      </c>
      <c r="B885" t="s">
        <v>176</v>
      </c>
      <c r="D885" t="s">
        <v>5661</v>
      </c>
      <c r="E885" t="s">
        <v>166</v>
      </c>
      <c r="G885" t="s">
        <v>5596</v>
      </c>
      <c r="H885" t="s">
        <v>8483</v>
      </c>
      <c r="I885" t="s">
        <v>5662</v>
      </c>
      <c r="J885" t="s">
        <v>5663</v>
      </c>
      <c r="K885" t="s">
        <v>4619</v>
      </c>
      <c r="L885" t="s">
        <v>4620</v>
      </c>
      <c r="M885" t="s">
        <v>5</v>
      </c>
      <c r="N885" t="s">
        <v>4621</v>
      </c>
      <c r="P885">
        <v>41.588470491246802</v>
      </c>
      <c r="Q885">
        <v>-71.430165261429195</v>
      </c>
      <c r="R885">
        <v>150</v>
      </c>
      <c r="U885" t="s">
        <v>5664</v>
      </c>
      <c r="V885" t="s">
        <v>5665</v>
      </c>
      <c r="W885" t="s">
        <v>2735</v>
      </c>
      <c r="Y885" t="s">
        <v>2737</v>
      </c>
      <c r="Z885" t="s">
        <v>174</v>
      </c>
      <c r="AA885">
        <v>45339</v>
      </c>
      <c r="AB885" t="s">
        <v>5666</v>
      </c>
      <c r="AC885" t="s">
        <v>8484</v>
      </c>
      <c r="AD885">
        <v>30</v>
      </c>
      <c r="AF885" t="s">
        <v>5667</v>
      </c>
      <c r="AG885" t="s">
        <v>5668</v>
      </c>
      <c r="AM885" t="s">
        <v>5557</v>
      </c>
    </row>
    <row r="886" spans="1:39">
      <c r="A886">
        <v>10018</v>
      </c>
      <c r="B886" t="s">
        <v>176</v>
      </c>
      <c r="D886" t="s">
        <v>2955</v>
      </c>
      <c r="E886" t="s">
        <v>166</v>
      </c>
      <c r="G886" t="s">
        <v>5596</v>
      </c>
      <c r="H886" t="s">
        <v>5669</v>
      </c>
      <c r="I886" t="s">
        <v>2957</v>
      </c>
      <c r="J886" t="s">
        <v>2958</v>
      </c>
      <c r="K886" t="s">
        <v>1553</v>
      </c>
      <c r="L886" t="s">
        <v>771</v>
      </c>
      <c r="M886" t="s">
        <v>5</v>
      </c>
      <c r="N886">
        <v>28202</v>
      </c>
      <c r="O886" t="s">
        <v>2959</v>
      </c>
      <c r="P886">
        <v>29.7424134917134</v>
      </c>
      <c r="Q886">
        <v>-95.560475946623797</v>
      </c>
      <c r="R886">
        <v>850</v>
      </c>
      <c r="U886" t="s">
        <v>2955</v>
      </c>
      <c r="V886" t="s">
        <v>2957</v>
      </c>
      <c r="W886" t="s">
        <v>189</v>
      </c>
      <c r="X886" t="s">
        <v>190</v>
      </c>
      <c r="Y886" t="s">
        <v>5</v>
      </c>
      <c r="Z886" t="s">
        <v>174</v>
      </c>
      <c r="AA886">
        <v>45295</v>
      </c>
      <c r="AB886" t="s">
        <v>2960</v>
      </c>
      <c r="AC886" t="s">
        <v>2961</v>
      </c>
      <c r="AD886">
        <v>27</v>
      </c>
      <c r="AF886" t="s">
        <v>2972</v>
      </c>
      <c r="AG886" t="s">
        <v>2973</v>
      </c>
      <c r="AH886" t="s">
        <v>2974</v>
      </c>
      <c r="AJ886" t="s">
        <v>2962</v>
      </c>
      <c r="AM886" t="s">
        <v>5557</v>
      </c>
    </row>
    <row r="887" spans="1:39">
      <c r="A887">
        <v>10019</v>
      </c>
      <c r="B887" t="s">
        <v>176</v>
      </c>
      <c r="D887" t="s">
        <v>5670</v>
      </c>
      <c r="E887" t="s">
        <v>166</v>
      </c>
      <c r="G887" t="s">
        <v>5671</v>
      </c>
      <c r="H887" t="s">
        <v>5672</v>
      </c>
      <c r="I887" t="s">
        <v>5673</v>
      </c>
      <c r="J887" t="s">
        <v>5674</v>
      </c>
      <c r="K887" t="s">
        <v>1553</v>
      </c>
      <c r="L887" t="s">
        <v>771</v>
      </c>
      <c r="M887" t="s">
        <v>5</v>
      </c>
      <c r="N887">
        <v>77079</v>
      </c>
      <c r="O887" t="s">
        <v>5675</v>
      </c>
      <c r="P887">
        <v>29.783085845677299</v>
      </c>
      <c r="Q887">
        <v>-95.630669310974</v>
      </c>
      <c r="R887">
        <v>2400</v>
      </c>
      <c r="U887" t="s">
        <v>5676</v>
      </c>
      <c r="V887" t="s">
        <v>5673</v>
      </c>
      <c r="W887" t="s">
        <v>284</v>
      </c>
      <c r="X887" t="s">
        <v>284</v>
      </c>
      <c r="Y887" t="s">
        <v>317</v>
      </c>
      <c r="Z887" t="s">
        <v>174</v>
      </c>
      <c r="AA887">
        <v>44376</v>
      </c>
      <c r="AB887" t="s">
        <v>5677</v>
      </c>
      <c r="AC887" t="s">
        <v>5678</v>
      </c>
      <c r="AD887">
        <v>22</v>
      </c>
      <c r="AE887" t="s">
        <v>5679</v>
      </c>
      <c r="AJ887" t="s">
        <v>5680</v>
      </c>
      <c r="AM887" t="s">
        <v>5557</v>
      </c>
    </row>
    <row r="888" spans="1:39">
      <c r="A888">
        <v>10020</v>
      </c>
      <c r="B888" t="s">
        <v>176</v>
      </c>
      <c r="D888" t="s">
        <v>5681</v>
      </c>
      <c r="E888" t="s">
        <v>166</v>
      </c>
      <c r="G888" t="s">
        <v>5549</v>
      </c>
      <c r="H888" t="s">
        <v>5682</v>
      </c>
      <c r="I888" t="s">
        <v>5683</v>
      </c>
      <c r="J888" t="s">
        <v>5684</v>
      </c>
      <c r="K888" t="s">
        <v>4814</v>
      </c>
      <c r="L888" t="s">
        <v>771</v>
      </c>
      <c r="M888" t="s">
        <v>5</v>
      </c>
      <c r="N888">
        <v>78229</v>
      </c>
      <c r="O888" t="s">
        <v>5685</v>
      </c>
      <c r="P888">
        <v>29.503042097078598</v>
      </c>
      <c r="Q888">
        <v>-98.556970975873398</v>
      </c>
      <c r="R888">
        <v>8</v>
      </c>
      <c r="U888" t="s">
        <v>5686</v>
      </c>
      <c r="V888" t="s">
        <v>5683</v>
      </c>
      <c r="W888" t="s">
        <v>4814</v>
      </c>
      <c r="X888" t="s">
        <v>771</v>
      </c>
      <c r="Y888" t="s">
        <v>5</v>
      </c>
      <c r="Z888" t="s">
        <v>174</v>
      </c>
      <c r="AA888">
        <v>44779</v>
      </c>
      <c r="AB888" t="s">
        <v>5687</v>
      </c>
      <c r="AC888" t="s">
        <v>5688</v>
      </c>
      <c r="AD888">
        <v>18</v>
      </c>
      <c r="AE888" t="s">
        <v>5689</v>
      </c>
      <c r="AJ888" t="s">
        <v>5683</v>
      </c>
      <c r="AM888" t="s">
        <v>5557</v>
      </c>
    </row>
    <row r="889" spans="1:39">
      <c r="A889">
        <v>10021</v>
      </c>
      <c r="B889" t="s">
        <v>176</v>
      </c>
      <c r="D889" t="s">
        <v>5690</v>
      </c>
      <c r="E889" t="s">
        <v>166</v>
      </c>
      <c r="G889" t="s">
        <v>5549</v>
      </c>
      <c r="H889" t="s">
        <v>5691</v>
      </c>
      <c r="I889" t="s">
        <v>5692</v>
      </c>
      <c r="J889" t="s">
        <v>5693</v>
      </c>
      <c r="K889" t="s">
        <v>3166</v>
      </c>
      <c r="L889" t="s">
        <v>217</v>
      </c>
      <c r="M889" t="s">
        <v>6</v>
      </c>
      <c r="N889" t="s">
        <v>5694</v>
      </c>
      <c r="O889" t="s">
        <v>5695</v>
      </c>
      <c r="P889">
        <v>43.506106840471098</v>
      </c>
      <c r="Q889">
        <v>-80.547734002542995</v>
      </c>
      <c r="R889">
        <v>142</v>
      </c>
      <c r="U889" t="s">
        <v>5690</v>
      </c>
      <c r="V889" t="s">
        <v>5696</v>
      </c>
      <c r="W889" t="s">
        <v>3166</v>
      </c>
      <c r="X889" t="s">
        <v>217</v>
      </c>
      <c r="Y889" t="s">
        <v>6</v>
      </c>
      <c r="Z889" t="s">
        <v>174</v>
      </c>
      <c r="AA889">
        <v>44376</v>
      </c>
      <c r="AB889" t="s">
        <v>5697</v>
      </c>
      <c r="AC889" t="s">
        <v>5698</v>
      </c>
      <c r="AD889">
        <v>21</v>
      </c>
      <c r="AE889" t="s">
        <v>5699</v>
      </c>
      <c r="AJ889" t="s">
        <v>5700</v>
      </c>
      <c r="AM889" t="s">
        <v>5557</v>
      </c>
    </row>
    <row r="890" spans="1:39">
      <c r="A890">
        <v>10022</v>
      </c>
      <c r="B890" t="s">
        <v>176</v>
      </c>
      <c r="D890" t="s">
        <v>5701</v>
      </c>
      <c r="E890" t="s">
        <v>166</v>
      </c>
      <c r="G890" t="s">
        <v>5549</v>
      </c>
      <c r="H890" t="s">
        <v>5702</v>
      </c>
      <c r="I890" t="s">
        <v>5703</v>
      </c>
      <c r="J890" t="s">
        <v>5704</v>
      </c>
      <c r="K890" t="s">
        <v>5705</v>
      </c>
      <c r="L890" t="s">
        <v>756</v>
      </c>
      <c r="M890" t="s">
        <v>5</v>
      </c>
      <c r="N890" t="s">
        <v>5706</v>
      </c>
      <c r="O890" t="s">
        <v>5707</v>
      </c>
      <c r="P890">
        <v>42.299484733696303</v>
      </c>
      <c r="Q890">
        <v>-71.350841817935603</v>
      </c>
      <c r="R890">
        <v>4200</v>
      </c>
      <c r="U890" t="s">
        <v>5701</v>
      </c>
      <c r="V890" t="s">
        <v>5708</v>
      </c>
      <c r="W890" t="s">
        <v>5705</v>
      </c>
      <c r="X890" t="s">
        <v>756</v>
      </c>
      <c r="Y890" t="s">
        <v>5</v>
      </c>
      <c r="Z890" t="s">
        <v>174</v>
      </c>
      <c r="AA890">
        <v>44376</v>
      </c>
      <c r="AB890" t="s">
        <v>5709</v>
      </c>
      <c r="AC890" t="s">
        <v>5710</v>
      </c>
      <c r="AD890">
        <v>30</v>
      </c>
      <c r="AJ890" t="s">
        <v>5703</v>
      </c>
      <c r="AM890" t="s">
        <v>5557</v>
      </c>
    </row>
    <row r="891" spans="1:39">
      <c r="A891">
        <v>10023</v>
      </c>
      <c r="B891" t="s">
        <v>176</v>
      </c>
      <c r="D891" t="s">
        <v>8282</v>
      </c>
      <c r="E891" t="s">
        <v>166</v>
      </c>
      <c r="G891" t="s">
        <v>5549</v>
      </c>
      <c r="H891" t="s">
        <v>8283</v>
      </c>
      <c r="I891" t="s">
        <v>8284</v>
      </c>
      <c r="J891" t="s">
        <v>8285</v>
      </c>
      <c r="K891" t="s">
        <v>4551</v>
      </c>
      <c r="L891" t="s">
        <v>739</v>
      </c>
      <c r="M891" t="s">
        <v>5</v>
      </c>
      <c r="N891">
        <v>80302</v>
      </c>
      <c r="P891">
        <v>40.014328880033801</v>
      </c>
      <c r="Q891">
        <v>-105.294417239727</v>
      </c>
      <c r="R891">
        <v>25</v>
      </c>
      <c r="U891" t="s">
        <v>8282</v>
      </c>
      <c r="V891" t="s">
        <v>8284</v>
      </c>
      <c r="W891" t="s">
        <v>4551</v>
      </c>
      <c r="X891" t="s">
        <v>739</v>
      </c>
      <c r="Y891" t="s">
        <v>5</v>
      </c>
      <c r="Z891" t="s">
        <v>8299</v>
      </c>
      <c r="AB891" t="s">
        <v>8287</v>
      </c>
      <c r="AC891" t="s">
        <v>8485</v>
      </c>
      <c r="AD891">
        <v>11</v>
      </c>
      <c r="AF891" t="s">
        <v>8288</v>
      </c>
      <c r="AG891" t="s">
        <v>8289</v>
      </c>
      <c r="AH891" t="s">
        <v>8286</v>
      </c>
      <c r="AJ891" t="s">
        <v>9060</v>
      </c>
      <c r="AM891" t="s">
        <v>5557</v>
      </c>
    </row>
    <row r="892" spans="1:39">
      <c r="A892">
        <v>10024</v>
      </c>
      <c r="B892" t="s">
        <v>176</v>
      </c>
      <c r="D892" t="s">
        <v>5711</v>
      </c>
      <c r="E892" t="s">
        <v>166</v>
      </c>
      <c r="G892" t="s">
        <v>5549</v>
      </c>
      <c r="H892" t="s">
        <v>5712</v>
      </c>
      <c r="I892" t="s">
        <v>5713</v>
      </c>
      <c r="J892" t="s">
        <v>5714</v>
      </c>
      <c r="K892" t="s">
        <v>1470</v>
      </c>
      <c r="L892" t="s">
        <v>444</v>
      </c>
      <c r="M892" t="s">
        <v>5</v>
      </c>
      <c r="N892">
        <v>48104</v>
      </c>
      <c r="O892" t="s">
        <v>5715</v>
      </c>
      <c r="P892">
        <v>42.284007315064301</v>
      </c>
      <c r="Q892">
        <v>-83.747902629578206</v>
      </c>
      <c r="R892">
        <v>100</v>
      </c>
      <c r="U892" t="s">
        <v>5711</v>
      </c>
      <c r="V892" t="s">
        <v>5713</v>
      </c>
      <c r="W892" t="s">
        <v>5716</v>
      </c>
      <c r="X892" t="s">
        <v>5717</v>
      </c>
      <c r="Y892" t="s">
        <v>2737</v>
      </c>
      <c r="Z892" t="s">
        <v>174</v>
      </c>
      <c r="AA892">
        <v>44435</v>
      </c>
      <c r="AB892" t="s">
        <v>5718</v>
      </c>
      <c r="AC892" t="s">
        <v>5719</v>
      </c>
      <c r="AD892">
        <v>21</v>
      </c>
      <c r="AE892" t="s">
        <v>5720</v>
      </c>
      <c r="AJ892" t="s">
        <v>5721</v>
      </c>
      <c r="AM892" t="s">
        <v>5557</v>
      </c>
    </row>
    <row r="893" spans="1:39">
      <c r="A893">
        <v>10025</v>
      </c>
      <c r="B893" t="s">
        <v>176</v>
      </c>
      <c r="D893" t="s">
        <v>7888</v>
      </c>
      <c r="E893" t="s">
        <v>178</v>
      </c>
      <c r="G893" t="s">
        <v>7828</v>
      </c>
      <c r="H893" t="s">
        <v>5549</v>
      </c>
      <c r="I893" t="s">
        <v>7889</v>
      </c>
      <c r="J893" t="s">
        <v>7890</v>
      </c>
      <c r="K893" t="s">
        <v>885</v>
      </c>
      <c r="L893" t="s">
        <v>172</v>
      </c>
      <c r="M893" t="s">
        <v>5</v>
      </c>
      <c r="N893">
        <v>95050</v>
      </c>
      <c r="O893" t="s">
        <v>7891</v>
      </c>
      <c r="P893">
        <v>37.37086</v>
      </c>
      <c r="Q893">
        <v>-121.94488</v>
      </c>
      <c r="R893">
        <v>365</v>
      </c>
      <c r="U893" t="s">
        <v>7892</v>
      </c>
      <c r="V893" t="s">
        <v>7889</v>
      </c>
      <c r="W893" t="s">
        <v>885</v>
      </c>
      <c r="X893" t="s">
        <v>172</v>
      </c>
      <c r="Y893" t="s">
        <v>5</v>
      </c>
      <c r="Z893" t="s">
        <v>8166</v>
      </c>
      <c r="AB893" t="s">
        <v>7889</v>
      </c>
      <c r="AC893" t="s">
        <v>8169</v>
      </c>
      <c r="AD893">
        <v>29</v>
      </c>
      <c r="AE893" t="s">
        <v>8171</v>
      </c>
      <c r="AH893">
        <v>0</v>
      </c>
      <c r="AI893" t="s">
        <v>7893</v>
      </c>
      <c r="AJ893" t="s">
        <v>7889</v>
      </c>
      <c r="AM893" t="s">
        <v>5557</v>
      </c>
    </row>
    <row r="894" spans="1:39">
      <c r="A894">
        <v>10026</v>
      </c>
      <c r="B894" t="s">
        <v>176</v>
      </c>
      <c r="D894" t="s">
        <v>5722</v>
      </c>
      <c r="E894" t="s">
        <v>166</v>
      </c>
      <c r="G894" t="s">
        <v>5549</v>
      </c>
      <c r="H894" t="s">
        <v>5723</v>
      </c>
      <c r="I894" t="s">
        <v>5724</v>
      </c>
      <c r="J894" t="s">
        <v>5725</v>
      </c>
      <c r="K894" t="s">
        <v>2192</v>
      </c>
      <c r="L894" t="s">
        <v>172</v>
      </c>
      <c r="M894" t="s">
        <v>5</v>
      </c>
      <c r="N894">
        <v>95131</v>
      </c>
      <c r="O894" t="s">
        <v>5726</v>
      </c>
      <c r="P894">
        <v>37.382518307821996</v>
      </c>
      <c r="Q894">
        <v>-121.918740518012</v>
      </c>
      <c r="R894">
        <v>41</v>
      </c>
      <c r="U894" t="s">
        <v>5722</v>
      </c>
      <c r="V894" t="s">
        <v>5724</v>
      </c>
      <c r="W894" t="s">
        <v>2192</v>
      </c>
      <c r="X894" t="s">
        <v>172</v>
      </c>
      <c r="Y894" t="s">
        <v>5</v>
      </c>
      <c r="Z894" t="s">
        <v>174</v>
      </c>
      <c r="AA894">
        <v>44801</v>
      </c>
      <c r="AB894" t="s">
        <v>5727</v>
      </c>
      <c r="AC894" t="s">
        <v>5728</v>
      </c>
      <c r="AD894">
        <v>26</v>
      </c>
      <c r="AE894" t="s">
        <v>5729</v>
      </c>
      <c r="AJ894" t="s">
        <v>5730</v>
      </c>
      <c r="AM894" t="s">
        <v>5557</v>
      </c>
    </row>
    <row r="895" spans="1:39">
      <c r="A895">
        <v>10027</v>
      </c>
      <c r="B895" t="s">
        <v>176</v>
      </c>
      <c r="D895" t="s">
        <v>5731</v>
      </c>
      <c r="E895" t="s">
        <v>178</v>
      </c>
      <c r="G895" t="s">
        <v>5549</v>
      </c>
      <c r="H895" t="s">
        <v>5732</v>
      </c>
      <c r="I895" t="s">
        <v>5733</v>
      </c>
      <c r="J895" t="s">
        <v>5734</v>
      </c>
      <c r="K895" t="s">
        <v>5735</v>
      </c>
      <c r="L895" t="s">
        <v>870</v>
      </c>
      <c r="M895" t="s">
        <v>5</v>
      </c>
      <c r="N895">
        <v>30097</v>
      </c>
      <c r="O895" t="s">
        <v>5736</v>
      </c>
      <c r="P895">
        <v>34.062648013299203</v>
      </c>
      <c r="Q895">
        <v>-84.172982818114207</v>
      </c>
      <c r="R895">
        <v>1000</v>
      </c>
      <c r="U895" t="s">
        <v>5737</v>
      </c>
      <c r="V895" t="s">
        <v>5733</v>
      </c>
      <c r="W895" t="s">
        <v>5738</v>
      </c>
      <c r="X895" t="s">
        <v>172</v>
      </c>
      <c r="Y895" t="s">
        <v>5</v>
      </c>
      <c r="Z895" t="s">
        <v>174</v>
      </c>
      <c r="AA895">
        <v>44801</v>
      </c>
      <c r="AB895" t="s">
        <v>5739</v>
      </c>
      <c r="AC895" t="s">
        <v>5740</v>
      </c>
      <c r="AD895">
        <v>12</v>
      </c>
      <c r="AE895" t="s">
        <v>5741</v>
      </c>
      <c r="AJ895" t="s">
        <v>5742</v>
      </c>
      <c r="AM895" t="s">
        <v>5557</v>
      </c>
    </row>
    <row r="896" spans="1:39">
      <c r="A896">
        <v>10028</v>
      </c>
      <c r="B896" t="s">
        <v>176</v>
      </c>
      <c r="D896" t="s">
        <v>9054</v>
      </c>
      <c r="E896" t="s">
        <v>166</v>
      </c>
      <c r="G896" t="s">
        <v>5549</v>
      </c>
      <c r="H896" t="s">
        <v>9055</v>
      </c>
      <c r="I896" t="s">
        <v>9056</v>
      </c>
      <c r="J896" t="s">
        <v>9057</v>
      </c>
      <c r="K896" t="s">
        <v>5127</v>
      </c>
      <c r="L896" t="s">
        <v>172</v>
      </c>
      <c r="M896" t="s">
        <v>5</v>
      </c>
      <c r="N896">
        <v>94301</v>
      </c>
      <c r="P896">
        <v>37.442104823105701</v>
      </c>
      <c r="Q896">
        <v>-122.16028121592301</v>
      </c>
      <c r="R896">
        <v>286</v>
      </c>
      <c r="U896" t="s">
        <v>9054</v>
      </c>
      <c r="V896" t="s">
        <v>9056</v>
      </c>
      <c r="W896" t="s">
        <v>5127</v>
      </c>
      <c r="X896" t="s">
        <v>172</v>
      </c>
      <c r="Y896" t="s">
        <v>5</v>
      </c>
      <c r="Z896" t="s">
        <v>8245</v>
      </c>
      <c r="AA896">
        <v>45689</v>
      </c>
      <c r="AB896" t="s">
        <v>9058</v>
      </c>
      <c r="AC896" t="s">
        <v>9059</v>
      </c>
      <c r="AD896">
        <v>19</v>
      </c>
      <c r="AM896" t="s">
        <v>5557</v>
      </c>
    </row>
    <row r="897" spans="1:39">
      <c r="A897">
        <v>10029</v>
      </c>
      <c r="B897" t="s">
        <v>176</v>
      </c>
      <c r="D897" t="s">
        <v>5743</v>
      </c>
      <c r="E897" t="s">
        <v>166</v>
      </c>
      <c r="G897" t="s">
        <v>5549</v>
      </c>
      <c r="H897" t="s">
        <v>5744</v>
      </c>
      <c r="I897" t="s">
        <v>5745</v>
      </c>
      <c r="J897" t="s">
        <v>5746</v>
      </c>
      <c r="K897" t="s">
        <v>4052</v>
      </c>
      <c r="L897" t="s">
        <v>829</v>
      </c>
      <c r="M897" t="s">
        <v>5</v>
      </c>
      <c r="N897">
        <v>10013</v>
      </c>
      <c r="O897" t="s">
        <v>5747</v>
      </c>
      <c r="P897">
        <v>40.720195945277197</v>
      </c>
      <c r="Q897">
        <v>-74.006121717883005</v>
      </c>
      <c r="R897">
        <v>14</v>
      </c>
      <c r="U897" t="s">
        <v>5743</v>
      </c>
      <c r="V897" t="s">
        <v>5745</v>
      </c>
      <c r="W897" t="s">
        <v>4052</v>
      </c>
      <c r="X897" t="s">
        <v>829</v>
      </c>
      <c r="Y897" t="s">
        <v>5</v>
      </c>
      <c r="Z897" t="s">
        <v>174</v>
      </c>
      <c r="AA897">
        <v>44779</v>
      </c>
      <c r="AB897" t="s">
        <v>5748</v>
      </c>
      <c r="AC897" t="s">
        <v>5749</v>
      </c>
      <c r="AD897">
        <v>29</v>
      </c>
      <c r="AE897" t="s">
        <v>5750</v>
      </c>
      <c r="AJ897" t="s">
        <v>5751</v>
      </c>
      <c r="AM897" t="s">
        <v>5557</v>
      </c>
    </row>
    <row r="898" spans="1:39">
      <c r="A898">
        <v>10030</v>
      </c>
      <c r="B898" t="s">
        <v>176</v>
      </c>
      <c r="D898" t="s">
        <v>5752</v>
      </c>
      <c r="E898" t="s">
        <v>166</v>
      </c>
      <c r="G898" t="s">
        <v>5549</v>
      </c>
      <c r="H898" t="s">
        <v>5753</v>
      </c>
      <c r="I898" t="s">
        <v>5754</v>
      </c>
      <c r="J898" t="s">
        <v>5755</v>
      </c>
      <c r="K898" t="s">
        <v>4364</v>
      </c>
      <c r="L898" t="s">
        <v>4365</v>
      </c>
      <c r="M898" t="s">
        <v>5</v>
      </c>
      <c r="N898">
        <v>20001</v>
      </c>
      <c r="O898" t="s">
        <v>5756</v>
      </c>
      <c r="P898">
        <v>38.894775383813602</v>
      </c>
      <c r="Q898">
        <v>-77.011237602725302</v>
      </c>
      <c r="U898" t="s">
        <v>5757</v>
      </c>
      <c r="V898" t="s">
        <v>5758</v>
      </c>
      <c r="W898" t="s">
        <v>1703</v>
      </c>
      <c r="X898" t="s">
        <v>1704</v>
      </c>
      <c r="Y898" t="s">
        <v>940</v>
      </c>
      <c r="Z898" t="s">
        <v>174</v>
      </c>
      <c r="AA898">
        <v>44376</v>
      </c>
      <c r="AB898" t="s">
        <v>5759</v>
      </c>
      <c r="AC898" t="s">
        <v>5760</v>
      </c>
      <c r="AD898">
        <v>30</v>
      </c>
      <c r="AE898" t="s">
        <v>5761</v>
      </c>
      <c r="AJ898" t="s">
        <v>5762</v>
      </c>
      <c r="AM898" t="s">
        <v>5557</v>
      </c>
    </row>
    <row r="899" spans="1:39">
      <c r="A899">
        <v>10031</v>
      </c>
      <c r="B899" t="s">
        <v>176</v>
      </c>
      <c r="D899" t="s">
        <v>7881</v>
      </c>
      <c r="E899" t="s">
        <v>1137</v>
      </c>
      <c r="G899" t="s">
        <v>5549</v>
      </c>
      <c r="H899" t="s">
        <v>8200</v>
      </c>
      <c r="I899" t="s">
        <v>7882</v>
      </c>
      <c r="J899" t="s">
        <v>7883</v>
      </c>
      <c r="K899" t="s">
        <v>862</v>
      </c>
      <c r="L899" t="s">
        <v>863</v>
      </c>
      <c r="M899" t="s">
        <v>5</v>
      </c>
      <c r="N899">
        <v>60601</v>
      </c>
      <c r="O899" t="s">
        <v>7884</v>
      </c>
      <c r="P899">
        <v>41.884981258416701</v>
      </c>
      <c r="Q899">
        <v>-87.624960704337795</v>
      </c>
      <c r="R899">
        <v>100</v>
      </c>
      <c r="U899" t="s">
        <v>7881</v>
      </c>
      <c r="V899" t="s">
        <v>7882</v>
      </c>
      <c r="W899" t="s">
        <v>1703</v>
      </c>
      <c r="Y899" t="s">
        <v>940</v>
      </c>
      <c r="Z899" t="s">
        <v>8166</v>
      </c>
      <c r="AB899" t="s">
        <v>7885</v>
      </c>
      <c r="AC899" t="s">
        <v>8481</v>
      </c>
      <c r="AD899">
        <v>29</v>
      </c>
      <c r="AE899" t="s">
        <v>8199</v>
      </c>
      <c r="AH899">
        <v>0</v>
      </c>
      <c r="AI899" t="s">
        <v>7887</v>
      </c>
      <c r="AJ899" t="s">
        <v>7886</v>
      </c>
      <c r="AM899" t="s">
        <v>5557</v>
      </c>
    </row>
    <row r="900" spans="1:39">
      <c r="A900">
        <v>10032</v>
      </c>
      <c r="B900" t="s">
        <v>176</v>
      </c>
      <c r="D900" t="s">
        <v>5763</v>
      </c>
      <c r="E900" t="s">
        <v>178</v>
      </c>
      <c r="G900" t="s">
        <v>5549</v>
      </c>
      <c r="H900" t="s">
        <v>5764</v>
      </c>
      <c r="I900" t="s">
        <v>5765</v>
      </c>
      <c r="J900" t="s">
        <v>5766</v>
      </c>
      <c r="K900" t="s">
        <v>5767</v>
      </c>
      <c r="L900" t="s">
        <v>172</v>
      </c>
      <c r="M900" t="s">
        <v>5</v>
      </c>
      <c r="N900">
        <v>95014</v>
      </c>
      <c r="O900" t="s">
        <v>5768</v>
      </c>
      <c r="P900">
        <v>37.321978320239801</v>
      </c>
      <c r="Q900">
        <v>-122.035032416159</v>
      </c>
      <c r="R900">
        <v>28</v>
      </c>
      <c r="U900" t="s">
        <v>5763</v>
      </c>
      <c r="V900" t="s">
        <v>5765</v>
      </c>
      <c r="W900" t="s">
        <v>5769</v>
      </c>
      <c r="X900" t="s">
        <v>172</v>
      </c>
      <c r="Y900" t="s">
        <v>5</v>
      </c>
      <c r="Z900" t="s">
        <v>174</v>
      </c>
      <c r="AA900">
        <v>44801</v>
      </c>
      <c r="AB900" t="s">
        <v>5770</v>
      </c>
      <c r="AC900" t="s">
        <v>5771</v>
      </c>
      <c r="AD900">
        <v>30</v>
      </c>
      <c r="AE900" t="s">
        <v>5772</v>
      </c>
      <c r="AJ900" t="s">
        <v>5773</v>
      </c>
      <c r="AM900" t="s">
        <v>5557</v>
      </c>
    </row>
    <row r="901" spans="1:39">
      <c r="A901">
        <v>11001</v>
      </c>
      <c r="B901" t="s">
        <v>176</v>
      </c>
      <c r="C901" t="s">
        <v>748</v>
      </c>
      <c r="D901" t="s">
        <v>6741</v>
      </c>
      <c r="E901" t="s">
        <v>166</v>
      </c>
      <c r="G901" t="s">
        <v>7541</v>
      </c>
      <c r="H901" t="s">
        <v>8322</v>
      </c>
      <c r="I901" t="s">
        <v>6742</v>
      </c>
      <c r="J901" t="s">
        <v>6743</v>
      </c>
      <c r="K901" t="s">
        <v>6744</v>
      </c>
      <c r="L901" t="s">
        <v>6745</v>
      </c>
      <c r="M901" t="s">
        <v>5</v>
      </c>
      <c r="N901">
        <v>91745</v>
      </c>
      <c r="O901" t="s">
        <v>6746</v>
      </c>
      <c r="P901">
        <v>34.003025593350003</v>
      </c>
      <c r="Q901">
        <v>-117.944598374862</v>
      </c>
      <c r="R901">
        <v>100</v>
      </c>
      <c r="U901" t="s">
        <v>6741</v>
      </c>
      <c r="V901" t="s">
        <v>6742</v>
      </c>
      <c r="W901" t="s">
        <v>3238</v>
      </c>
      <c r="X901" t="s">
        <v>172</v>
      </c>
      <c r="Y901" t="s">
        <v>5</v>
      </c>
      <c r="Z901" t="s">
        <v>8068</v>
      </c>
      <c r="AB901" t="s">
        <v>6742</v>
      </c>
      <c r="AC901" t="s">
        <v>8486</v>
      </c>
      <c r="AD901">
        <v>22</v>
      </c>
    </row>
    <row r="902" spans="1:39">
      <c r="A902">
        <v>11002</v>
      </c>
      <c r="B902" t="s">
        <v>176</v>
      </c>
      <c r="C902" t="s">
        <v>748</v>
      </c>
      <c r="D902" t="s">
        <v>5774</v>
      </c>
      <c r="E902" t="s">
        <v>166</v>
      </c>
      <c r="G902" t="s">
        <v>5775</v>
      </c>
      <c r="H902" t="s">
        <v>5776</v>
      </c>
      <c r="I902" t="s">
        <v>5777</v>
      </c>
      <c r="J902" t="s">
        <v>5778</v>
      </c>
      <c r="K902" t="s">
        <v>1639</v>
      </c>
      <c r="L902" t="s">
        <v>1089</v>
      </c>
      <c r="M902" t="s">
        <v>5</v>
      </c>
      <c r="N902">
        <v>85706</v>
      </c>
      <c r="O902" t="s">
        <v>5779</v>
      </c>
      <c r="P902">
        <v>32.135219928444499</v>
      </c>
      <c r="Q902">
        <v>-110.919397829804</v>
      </c>
      <c r="R902">
        <v>13</v>
      </c>
      <c r="U902" t="s">
        <v>5780</v>
      </c>
      <c r="V902" t="s">
        <v>5777</v>
      </c>
      <c r="W902" t="s">
        <v>1639</v>
      </c>
      <c r="X902" t="s">
        <v>1089</v>
      </c>
      <c r="Y902" t="s">
        <v>5</v>
      </c>
      <c r="Z902" t="s">
        <v>174</v>
      </c>
      <c r="AA902">
        <v>44867</v>
      </c>
      <c r="AB902" t="s">
        <v>5781</v>
      </c>
      <c r="AC902" t="s">
        <v>5782</v>
      </c>
      <c r="AD902">
        <v>27</v>
      </c>
      <c r="AJ902" t="s">
        <v>5783</v>
      </c>
    </row>
    <row r="903" spans="1:39">
      <c r="A903">
        <v>11003</v>
      </c>
      <c r="B903" t="s">
        <v>176</v>
      </c>
      <c r="C903" t="s">
        <v>748</v>
      </c>
      <c r="D903" t="s">
        <v>5774</v>
      </c>
      <c r="E903" t="s">
        <v>166</v>
      </c>
      <c r="G903" t="s">
        <v>5784</v>
      </c>
      <c r="H903" t="s">
        <v>5785</v>
      </c>
      <c r="I903" t="s">
        <v>5777</v>
      </c>
      <c r="J903" t="s">
        <v>5778</v>
      </c>
      <c r="K903" t="s">
        <v>1639</v>
      </c>
      <c r="L903" t="s">
        <v>1089</v>
      </c>
      <c r="M903" t="s">
        <v>5</v>
      </c>
      <c r="N903">
        <v>85706</v>
      </c>
      <c r="O903" t="s">
        <v>5779</v>
      </c>
      <c r="P903">
        <v>32.135219928444499</v>
      </c>
      <c r="Q903">
        <v>-110.919397829804</v>
      </c>
      <c r="R903">
        <v>13</v>
      </c>
      <c r="U903" t="s">
        <v>5780</v>
      </c>
      <c r="V903" t="s">
        <v>5777</v>
      </c>
      <c r="W903" t="s">
        <v>1639</v>
      </c>
      <c r="X903" t="s">
        <v>1089</v>
      </c>
      <c r="Y903" t="s">
        <v>5</v>
      </c>
      <c r="Z903" t="s">
        <v>174</v>
      </c>
      <c r="AA903">
        <v>44867</v>
      </c>
      <c r="AB903" t="s">
        <v>5781</v>
      </c>
      <c r="AC903" t="s">
        <v>5782</v>
      </c>
      <c r="AD903">
        <v>27</v>
      </c>
      <c r="AJ903" t="s">
        <v>5783</v>
      </c>
    </row>
    <row r="904" spans="1:39">
      <c r="A904">
        <v>11004</v>
      </c>
      <c r="B904" t="s">
        <v>176</v>
      </c>
      <c r="C904" t="s">
        <v>748</v>
      </c>
      <c r="D904" t="s">
        <v>5397</v>
      </c>
      <c r="E904" t="s">
        <v>166</v>
      </c>
      <c r="G904" t="s">
        <v>5398</v>
      </c>
      <c r="H904" t="s">
        <v>5399</v>
      </c>
      <c r="I904" t="s">
        <v>5400</v>
      </c>
      <c r="J904" t="s">
        <v>5401</v>
      </c>
      <c r="K904" t="s">
        <v>5402</v>
      </c>
      <c r="L904" t="s">
        <v>392</v>
      </c>
      <c r="M904" t="s">
        <v>5</v>
      </c>
      <c r="N904">
        <v>84098</v>
      </c>
      <c r="P904">
        <v>40.748399691177902</v>
      </c>
      <c r="Q904">
        <v>-111.563123520367</v>
      </c>
      <c r="R904">
        <v>10</v>
      </c>
      <c r="U904" t="s">
        <v>5403</v>
      </c>
      <c r="V904" t="s">
        <v>5400</v>
      </c>
      <c r="W904" t="s">
        <v>5402</v>
      </c>
      <c r="X904" t="s">
        <v>392</v>
      </c>
      <c r="Y904" t="s">
        <v>5</v>
      </c>
      <c r="Z904" t="s">
        <v>174</v>
      </c>
      <c r="AA904">
        <v>45092</v>
      </c>
      <c r="AB904" t="s">
        <v>5404</v>
      </c>
      <c r="AC904" t="s">
        <v>5786</v>
      </c>
      <c r="AD904">
        <v>19</v>
      </c>
      <c r="AJ904" t="s">
        <v>5787</v>
      </c>
    </row>
    <row r="905" spans="1:39">
      <c r="A905">
        <v>11005</v>
      </c>
      <c r="B905" t="s">
        <v>176</v>
      </c>
      <c r="C905" t="s">
        <v>7</v>
      </c>
      <c r="D905" t="s">
        <v>5788</v>
      </c>
      <c r="E905" t="s">
        <v>166</v>
      </c>
      <c r="G905" t="s">
        <v>5789</v>
      </c>
      <c r="H905" t="s">
        <v>5790</v>
      </c>
      <c r="I905" t="s">
        <v>3596</v>
      </c>
      <c r="J905" t="s">
        <v>3593</v>
      </c>
      <c r="K905" t="s">
        <v>499</v>
      </c>
      <c r="L905" t="s">
        <v>495</v>
      </c>
      <c r="M905" t="s">
        <v>5</v>
      </c>
      <c r="N905">
        <v>63123</v>
      </c>
      <c r="O905" t="s">
        <v>3594</v>
      </c>
      <c r="P905">
        <v>38.525295041657202</v>
      </c>
      <c r="Q905">
        <v>-90.332958793253994</v>
      </c>
      <c r="R905">
        <v>2</v>
      </c>
      <c r="U905" t="s">
        <v>3595</v>
      </c>
      <c r="V905" t="s">
        <v>3596</v>
      </c>
      <c r="W905" t="s">
        <v>3598</v>
      </c>
      <c r="X905" t="s">
        <v>5791</v>
      </c>
      <c r="Y905" t="s">
        <v>3599</v>
      </c>
      <c r="Z905" t="s">
        <v>174</v>
      </c>
      <c r="AA905">
        <v>45092</v>
      </c>
      <c r="AC905" t="s">
        <v>5792</v>
      </c>
      <c r="AD905">
        <v>26</v>
      </c>
      <c r="AJ905" t="s">
        <v>5793</v>
      </c>
    </row>
    <row r="906" spans="1:39">
      <c r="A906">
        <v>11006</v>
      </c>
      <c r="B906" t="s">
        <v>176</v>
      </c>
      <c r="C906" t="s">
        <v>7</v>
      </c>
      <c r="D906" t="s">
        <v>5794</v>
      </c>
      <c r="E906" t="s">
        <v>166</v>
      </c>
      <c r="G906" t="s">
        <v>5789</v>
      </c>
      <c r="H906" t="s">
        <v>5795</v>
      </c>
      <c r="I906" t="s">
        <v>5796</v>
      </c>
      <c r="J906" t="s">
        <v>5797</v>
      </c>
      <c r="K906" t="s">
        <v>5798</v>
      </c>
      <c r="L906" t="s">
        <v>392</v>
      </c>
      <c r="M906" t="s">
        <v>5</v>
      </c>
      <c r="N906">
        <v>84092</v>
      </c>
      <c r="O906" t="s">
        <v>5799</v>
      </c>
      <c r="P906">
        <v>40.565159328991598</v>
      </c>
      <c r="Q906">
        <v>-111.828788093254</v>
      </c>
      <c r="R906">
        <v>1</v>
      </c>
      <c r="U906" t="s">
        <v>5800</v>
      </c>
      <c r="V906" t="s">
        <v>5796</v>
      </c>
      <c r="W906" t="s">
        <v>5801</v>
      </c>
      <c r="X906" t="s">
        <v>5801</v>
      </c>
      <c r="Y906" t="s">
        <v>333</v>
      </c>
      <c r="Z906" t="s">
        <v>174</v>
      </c>
      <c r="AA906">
        <v>45092</v>
      </c>
      <c r="AB906" t="s">
        <v>5802</v>
      </c>
      <c r="AC906" t="s">
        <v>5803</v>
      </c>
      <c r="AD906">
        <v>19</v>
      </c>
      <c r="AJ906" t="s">
        <v>5804</v>
      </c>
    </row>
    <row r="907" spans="1:39">
      <c r="A907">
        <v>11007</v>
      </c>
      <c r="B907" t="s">
        <v>176</v>
      </c>
      <c r="C907" t="s">
        <v>748</v>
      </c>
      <c r="D907" t="s">
        <v>5805</v>
      </c>
      <c r="E907" t="s">
        <v>178</v>
      </c>
      <c r="G907" t="s">
        <v>4586</v>
      </c>
      <c r="H907" t="s">
        <v>4586</v>
      </c>
      <c r="I907" t="s">
        <v>5806</v>
      </c>
      <c r="J907" t="s">
        <v>5807</v>
      </c>
      <c r="K907" t="s">
        <v>5808</v>
      </c>
      <c r="L907" t="s">
        <v>151</v>
      </c>
      <c r="M907" t="s">
        <v>6</v>
      </c>
      <c r="N907" t="s">
        <v>5809</v>
      </c>
      <c r="O907" t="s">
        <v>5810</v>
      </c>
      <c r="P907">
        <v>45.445678276993903</v>
      </c>
      <c r="Q907">
        <v>-73.875020286826498</v>
      </c>
      <c r="R907">
        <v>20</v>
      </c>
      <c r="U907" t="s">
        <v>5811</v>
      </c>
      <c r="V907" t="s">
        <v>5806</v>
      </c>
      <c r="W907" t="s">
        <v>5808</v>
      </c>
      <c r="X907" t="s">
        <v>151</v>
      </c>
      <c r="Y907" t="s">
        <v>6</v>
      </c>
      <c r="Z907" t="s">
        <v>174</v>
      </c>
      <c r="AA907">
        <v>44430</v>
      </c>
      <c r="AB907" t="s">
        <v>5812</v>
      </c>
      <c r="AC907" t="s">
        <v>5813</v>
      </c>
      <c r="AD907">
        <v>21</v>
      </c>
      <c r="AJ907" t="s">
        <v>5814</v>
      </c>
    </row>
    <row r="908" spans="1:39">
      <c r="A908">
        <v>11008</v>
      </c>
      <c r="B908" t="s">
        <v>176</v>
      </c>
      <c r="C908" t="s">
        <v>748</v>
      </c>
      <c r="D908" t="s">
        <v>5805</v>
      </c>
      <c r="E908" t="s">
        <v>178</v>
      </c>
      <c r="G908" t="s">
        <v>51</v>
      </c>
      <c r="H908" t="s">
        <v>904</v>
      </c>
      <c r="I908" t="s">
        <v>5806</v>
      </c>
      <c r="J908" t="s">
        <v>5807</v>
      </c>
      <c r="K908" t="s">
        <v>5808</v>
      </c>
      <c r="L908" t="s">
        <v>151</v>
      </c>
      <c r="M908" t="s">
        <v>6</v>
      </c>
      <c r="N908" t="s">
        <v>5809</v>
      </c>
      <c r="O908" t="s">
        <v>5810</v>
      </c>
      <c r="P908">
        <v>45.445678276993903</v>
      </c>
      <c r="Q908">
        <v>-73.875020286826498</v>
      </c>
      <c r="R908">
        <v>20</v>
      </c>
      <c r="U908" t="s">
        <v>5811</v>
      </c>
      <c r="V908" t="s">
        <v>5806</v>
      </c>
      <c r="W908" t="s">
        <v>5808</v>
      </c>
      <c r="X908" t="s">
        <v>151</v>
      </c>
      <c r="Y908" t="s">
        <v>6</v>
      </c>
      <c r="Z908" t="s">
        <v>174</v>
      </c>
      <c r="AA908">
        <v>44430</v>
      </c>
      <c r="AB908" t="s">
        <v>5812</v>
      </c>
      <c r="AC908" t="s">
        <v>5813</v>
      </c>
      <c r="AD908">
        <v>21</v>
      </c>
      <c r="AJ908" t="s">
        <v>5814</v>
      </c>
    </row>
    <row r="909" spans="1:39">
      <c r="A909">
        <v>11009</v>
      </c>
      <c r="B909" t="s">
        <v>176</v>
      </c>
      <c r="C909" t="s">
        <v>748</v>
      </c>
      <c r="D909" t="s">
        <v>5805</v>
      </c>
      <c r="E909" t="s">
        <v>178</v>
      </c>
      <c r="G909" t="s">
        <v>51</v>
      </c>
      <c r="H909" t="s">
        <v>1745</v>
      </c>
      <c r="I909" t="s">
        <v>5806</v>
      </c>
      <c r="J909" t="s">
        <v>5807</v>
      </c>
      <c r="K909" t="s">
        <v>5808</v>
      </c>
      <c r="L909" t="s">
        <v>151</v>
      </c>
      <c r="M909" t="s">
        <v>6</v>
      </c>
      <c r="N909" t="s">
        <v>5809</v>
      </c>
      <c r="O909" t="s">
        <v>5810</v>
      </c>
      <c r="P909">
        <v>45.445678276993903</v>
      </c>
      <c r="Q909">
        <v>-73.875020286826498</v>
      </c>
      <c r="R909">
        <v>20</v>
      </c>
      <c r="U909" t="s">
        <v>5811</v>
      </c>
      <c r="V909" t="s">
        <v>5806</v>
      </c>
      <c r="W909" t="s">
        <v>5808</v>
      </c>
      <c r="X909" t="s">
        <v>151</v>
      </c>
      <c r="Y909" t="s">
        <v>6</v>
      </c>
      <c r="Z909" t="s">
        <v>174</v>
      </c>
      <c r="AA909">
        <v>44430</v>
      </c>
      <c r="AB909" t="s">
        <v>5812</v>
      </c>
      <c r="AC909" t="s">
        <v>5813</v>
      </c>
      <c r="AD909">
        <v>21</v>
      </c>
      <c r="AJ909" t="s">
        <v>5814</v>
      </c>
    </row>
    <row r="910" spans="1:39">
      <c r="A910">
        <v>11010</v>
      </c>
      <c r="B910" t="s">
        <v>176</v>
      </c>
      <c r="C910" t="s">
        <v>748</v>
      </c>
      <c r="D910" t="s">
        <v>5805</v>
      </c>
      <c r="E910" t="s">
        <v>178</v>
      </c>
      <c r="G910" t="s">
        <v>51</v>
      </c>
      <c r="H910" t="s">
        <v>5815</v>
      </c>
      <c r="I910" t="s">
        <v>5806</v>
      </c>
      <c r="J910" t="s">
        <v>5807</v>
      </c>
      <c r="K910" t="s">
        <v>5808</v>
      </c>
      <c r="L910" t="s">
        <v>151</v>
      </c>
      <c r="M910" t="s">
        <v>6</v>
      </c>
      <c r="N910" t="s">
        <v>5809</v>
      </c>
      <c r="O910" t="s">
        <v>5810</v>
      </c>
      <c r="P910">
        <v>45.445678276993903</v>
      </c>
      <c r="Q910">
        <v>-73.875020286826498</v>
      </c>
      <c r="R910">
        <v>20</v>
      </c>
      <c r="U910" t="s">
        <v>5811</v>
      </c>
      <c r="V910" t="s">
        <v>5806</v>
      </c>
      <c r="W910" t="s">
        <v>5808</v>
      </c>
      <c r="X910" t="s">
        <v>151</v>
      </c>
      <c r="Y910" t="s">
        <v>6</v>
      </c>
      <c r="Z910" t="s">
        <v>174</v>
      </c>
      <c r="AA910">
        <v>44430</v>
      </c>
      <c r="AB910" t="s">
        <v>5812</v>
      </c>
      <c r="AC910" t="s">
        <v>5813</v>
      </c>
      <c r="AD910">
        <v>21</v>
      </c>
      <c r="AJ910" t="s">
        <v>5814</v>
      </c>
    </row>
    <row r="911" spans="1:39">
      <c r="A911">
        <v>11011</v>
      </c>
      <c r="B911" t="s">
        <v>176</v>
      </c>
      <c r="C911" t="s">
        <v>748</v>
      </c>
      <c r="D911" t="s">
        <v>5805</v>
      </c>
      <c r="E911" t="s">
        <v>178</v>
      </c>
      <c r="G911" t="s">
        <v>51</v>
      </c>
      <c r="H911" t="s">
        <v>1789</v>
      </c>
      <c r="I911" t="s">
        <v>5806</v>
      </c>
      <c r="J911" t="s">
        <v>5807</v>
      </c>
      <c r="K911" t="s">
        <v>5808</v>
      </c>
      <c r="L911" t="s">
        <v>151</v>
      </c>
      <c r="M911" t="s">
        <v>6</v>
      </c>
      <c r="N911" t="s">
        <v>5809</v>
      </c>
      <c r="O911" t="s">
        <v>5810</v>
      </c>
      <c r="P911">
        <v>45.445678276993903</v>
      </c>
      <c r="Q911">
        <v>-73.875020286826498</v>
      </c>
      <c r="R911">
        <v>20</v>
      </c>
      <c r="U911" t="s">
        <v>5811</v>
      </c>
      <c r="V911" t="s">
        <v>5806</v>
      </c>
      <c r="W911" t="s">
        <v>5808</v>
      </c>
      <c r="X911" t="s">
        <v>151</v>
      </c>
      <c r="Y911" t="s">
        <v>6</v>
      </c>
      <c r="Z911" t="s">
        <v>174</v>
      </c>
      <c r="AA911">
        <v>44430</v>
      </c>
      <c r="AB911" t="s">
        <v>5812</v>
      </c>
      <c r="AC911" t="s">
        <v>5813</v>
      </c>
      <c r="AD911">
        <v>21</v>
      </c>
      <c r="AJ911" t="s">
        <v>5814</v>
      </c>
    </row>
    <row r="912" spans="1:39">
      <c r="A912">
        <v>11012</v>
      </c>
      <c r="B912" t="s">
        <v>176</v>
      </c>
      <c r="C912" t="s">
        <v>748</v>
      </c>
      <c r="D912" t="s">
        <v>5805</v>
      </c>
      <c r="E912" t="s">
        <v>178</v>
      </c>
      <c r="G912" t="s">
        <v>32</v>
      </c>
      <c r="H912" t="s">
        <v>868</v>
      </c>
      <c r="I912" t="s">
        <v>5806</v>
      </c>
      <c r="J912" t="s">
        <v>5807</v>
      </c>
      <c r="K912" t="s">
        <v>5808</v>
      </c>
      <c r="L912" t="s">
        <v>151</v>
      </c>
      <c r="M912" t="s">
        <v>6</v>
      </c>
      <c r="N912" t="s">
        <v>5809</v>
      </c>
      <c r="O912" t="s">
        <v>5810</v>
      </c>
      <c r="P912">
        <v>45.445678276993903</v>
      </c>
      <c r="Q912">
        <v>-73.875020286826498</v>
      </c>
      <c r="R912">
        <v>20</v>
      </c>
      <c r="U912" t="s">
        <v>5811</v>
      </c>
      <c r="V912" t="s">
        <v>5806</v>
      </c>
      <c r="W912" t="s">
        <v>5808</v>
      </c>
      <c r="X912" t="s">
        <v>151</v>
      </c>
      <c r="Y912" t="s">
        <v>6</v>
      </c>
      <c r="Z912" t="s">
        <v>174</v>
      </c>
      <c r="AA912">
        <v>44430</v>
      </c>
      <c r="AB912" t="s">
        <v>5812</v>
      </c>
      <c r="AC912" t="s">
        <v>5813</v>
      </c>
      <c r="AD912">
        <v>21</v>
      </c>
      <c r="AJ912" t="s">
        <v>5814</v>
      </c>
    </row>
    <row r="913" spans="1:37">
      <c r="A913">
        <v>11013</v>
      </c>
      <c r="B913" t="s">
        <v>176</v>
      </c>
      <c r="C913" t="s">
        <v>2445</v>
      </c>
      <c r="D913" t="s">
        <v>7894</v>
      </c>
      <c r="E913" t="s">
        <v>178</v>
      </c>
      <c r="G913" t="s">
        <v>7612</v>
      </c>
      <c r="H913" t="s">
        <v>7895</v>
      </c>
      <c r="I913" t="s">
        <v>7896</v>
      </c>
      <c r="J913" t="s">
        <v>7897</v>
      </c>
      <c r="K913" t="s">
        <v>7898</v>
      </c>
      <c r="L913" t="s">
        <v>863</v>
      </c>
      <c r="M913" t="s">
        <v>5</v>
      </c>
      <c r="N913">
        <v>60515</v>
      </c>
      <c r="O913" t="s">
        <v>7899</v>
      </c>
      <c r="P913">
        <v>41.832847132466597</v>
      </c>
      <c r="Q913">
        <v>-88.005195915935005</v>
      </c>
      <c r="R913">
        <v>5000</v>
      </c>
      <c r="U913" t="s">
        <v>7900</v>
      </c>
      <c r="V913" t="s">
        <v>7896</v>
      </c>
      <c r="W913" t="s">
        <v>7901</v>
      </c>
      <c r="X913" t="s">
        <v>863</v>
      </c>
      <c r="Y913" t="s">
        <v>5</v>
      </c>
      <c r="Z913" t="s">
        <v>6608</v>
      </c>
      <c r="AB913" t="s">
        <v>7902</v>
      </c>
      <c r="AC913" t="s">
        <v>8487</v>
      </c>
      <c r="AD913">
        <v>24</v>
      </c>
      <c r="AE913" t="s">
        <v>7903</v>
      </c>
      <c r="AJ913" t="s">
        <v>7896</v>
      </c>
    </row>
    <row r="914" spans="1:37">
      <c r="A914">
        <v>11014</v>
      </c>
      <c r="B914" t="s">
        <v>176</v>
      </c>
      <c r="C914" t="s">
        <v>748</v>
      </c>
      <c r="D914" t="s">
        <v>5816</v>
      </c>
      <c r="E914" t="s">
        <v>166</v>
      </c>
      <c r="G914" t="s">
        <v>1619</v>
      </c>
      <c r="H914" t="s">
        <v>1789</v>
      </c>
      <c r="I914" t="s">
        <v>5817</v>
      </c>
      <c r="J914" t="s">
        <v>5818</v>
      </c>
      <c r="K914" t="s">
        <v>5819</v>
      </c>
      <c r="L914" t="s">
        <v>113</v>
      </c>
      <c r="M914" t="s">
        <v>5</v>
      </c>
      <c r="N914">
        <v>83858</v>
      </c>
      <c r="O914" t="s">
        <v>5820</v>
      </c>
      <c r="P914">
        <v>47.799529447804503</v>
      </c>
      <c r="Q914">
        <v>-116.890487086329</v>
      </c>
      <c r="R914">
        <v>20</v>
      </c>
      <c r="U914" t="s">
        <v>5816</v>
      </c>
      <c r="V914" t="s">
        <v>5817</v>
      </c>
      <c r="W914" t="s">
        <v>5819</v>
      </c>
      <c r="X914" t="s">
        <v>113</v>
      </c>
      <c r="Y914" t="s">
        <v>5</v>
      </c>
      <c r="Z914" t="s">
        <v>174</v>
      </c>
      <c r="AA914">
        <v>44435</v>
      </c>
      <c r="AB914" t="s">
        <v>5821</v>
      </c>
      <c r="AC914" t="s">
        <v>5822</v>
      </c>
      <c r="AD914">
        <v>28</v>
      </c>
      <c r="AE914" t="s">
        <v>5823</v>
      </c>
    </row>
    <row r="915" spans="1:37">
      <c r="A915">
        <v>11015</v>
      </c>
      <c r="B915" t="s">
        <v>176</v>
      </c>
      <c r="C915" t="s">
        <v>748</v>
      </c>
      <c r="D915" t="s">
        <v>5816</v>
      </c>
      <c r="E915" t="s">
        <v>166</v>
      </c>
      <c r="G915" t="s">
        <v>1636</v>
      </c>
      <c r="H915" t="s">
        <v>1183</v>
      </c>
      <c r="I915" t="s">
        <v>5817</v>
      </c>
      <c r="J915" t="s">
        <v>5818</v>
      </c>
      <c r="K915" t="s">
        <v>5819</v>
      </c>
      <c r="L915" t="s">
        <v>113</v>
      </c>
      <c r="M915" t="s">
        <v>5</v>
      </c>
      <c r="N915">
        <v>83858</v>
      </c>
      <c r="O915" t="s">
        <v>5820</v>
      </c>
      <c r="P915">
        <v>47.799529447804503</v>
      </c>
      <c r="Q915">
        <v>-116.890487086329</v>
      </c>
      <c r="R915">
        <v>20</v>
      </c>
      <c r="U915" t="s">
        <v>5816</v>
      </c>
      <c r="V915" t="s">
        <v>5817</v>
      </c>
      <c r="W915" t="s">
        <v>5819</v>
      </c>
      <c r="X915" t="s">
        <v>113</v>
      </c>
      <c r="Y915" t="s">
        <v>5</v>
      </c>
      <c r="Z915" t="s">
        <v>174</v>
      </c>
      <c r="AA915">
        <v>44435</v>
      </c>
      <c r="AB915" t="s">
        <v>5821</v>
      </c>
      <c r="AC915" t="s">
        <v>5822</v>
      </c>
      <c r="AD915">
        <v>28</v>
      </c>
      <c r="AE915" t="s">
        <v>5823</v>
      </c>
    </row>
    <row r="916" spans="1:37">
      <c r="A916">
        <v>11016</v>
      </c>
      <c r="B916" t="s">
        <v>176</v>
      </c>
      <c r="C916" t="s">
        <v>748</v>
      </c>
      <c r="D916" t="s">
        <v>5816</v>
      </c>
      <c r="E916" t="s">
        <v>166</v>
      </c>
      <c r="G916" t="s">
        <v>1874</v>
      </c>
      <c r="H916" t="s">
        <v>904</v>
      </c>
      <c r="I916" t="s">
        <v>5817</v>
      </c>
      <c r="J916" t="s">
        <v>5818</v>
      </c>
      <c r="K916" t="s">
        <v>5819</v>
      </c>
      <c r="L916" t="s">
        <v>113</v>
      </c>
      <c r="M916" t="s">
        <v>5</v>
      </c>
      <c r="N916">
        <v>83858</v>
      </c>
      <c r="O916" t="s">
        <v>5820</v>
      </c>
      <c r="P916">
        <v>47.799529447804503</v>
      </c>
      <c r="Q916">
        <v>-116.890487086329</v>
      </c>
      <c r="R916">
        <v>20</v>
      </c>
      <c r="U916" t="s">
        <v>5816</v>
      </c>
      <c r="V916" t="s">
        <v>5817</v>
      </c>
      <c r="W916" t="s">
        <v>5819</v>
      </c>
      <c r="X916" t="s">
        <v>113</v>
      </c>
      <c r="Y916" t="s">
        <v>5</v>
      </c>
      <c r="Z916" t="s">
        <v>174</v>
      </c>
      <c r="AA916">
        <v>44435</v>
      </c>
      <c r="AB916" t="s">
        <v>5821</v>
      </c>
      <c r="AC916" t="s">
        <v>5822</v>
      </c>
      <c r="AD916">
        <v>28</v>
      </c>
      <c r="AE916" t="s">
        <v>5823</v>
      </c>
    </row>
    <row r="917" spans="1:37">
      <c r="A917">
        <v>11017</v>
      </c>
      <c r="B917" t="s">
        <v>176</v>
      </c>
      <c r="C917" t="s">
        <v>748</v>
      </c>
      <c r="D917" t="s">
        <v>5816</v>
      </c>
      <c r="E917" t="s">
        <v>166</v>
      </c>
      <c r="G917" t="s">
        <v>1874</v>
      </c>
      <c r="H917" t="s">
        <v>5815</v>
      </c>
      <c r="I917" t="s">
        <v>5817</v>
      </c>
      <c r="J917" t="s">
        <v>5818</v>
      </c>
      <c r="K917" t="s">
        <v>5819</v>
      </c>
      <c r="L917" t="s">
        <v>113</v>
      </c>
      <c r="M917" t="s">
        <v>5</v>
      </c>
      <c r="N917">
        <v>83858</v>
      </c>
      <c r="O917" t="s">
        <v>5820</v>
      </c>
      <c r="P917">
        <v>47.799529447804503</v>
      </c>
      <c r="Q917">
        <v>-116.890487086329</v>
      </c>
      <c r="R917">
        <v>20</v>
      </c>
      <c r="U917" t="s">
        <v>5816</v>
      </c>
      <c r="V917" t="s">
        <v>5817</v>
      </c>
      <c r="W917" t="s">
        <v>5819</v>
      </c>
      <c r="X917" t="s">
        <v>113</v>
      </c>
      <c r="Y917" t="s">
        <v>5</v>
      </c>
      <c r="Z917" t="s">
        <v>174</v>
      </c>
      <c r="AA917">
        <v>44435</v>
      </c>
      <c r="AB917" t="s">
        <v>5821</v>
      </c>
      <c r="AC917" t="s">
        <v>5822</v>
      </c>
      <c r="AD917">
        <v>28</v>
      </c>
      <c r="AE917" t="s">
        <v>5823</v>
      </c>
    </row>
    <row r="918" spans="1:37">
      <c r="A918">
        <v>11018</v>
      </c>
      <c r="B918" t="s">
        <v>176</v>
      </c>
      <c r="C918" t="s">
        <v>748</v>
      </c>
      <c r="D918" t="s">
        <v>5816</v>
      </c>
      <c r="E918" t="s">
        <v>166</v>
      </c>
      <c r="G918" t="s">
        <v>1874</v>
      </c>
      <c r="H918" t="s">
        <v>1789</v>
      </c>
      <c r="I918" t="s">
        <v>5817</v>
      </c>
      <c r="J918" t="s">
        <v>5818</v>
      </c>
      <c r="K918" t="s">
        <v>5819</v>
      </c>
      <c r="L918" t="s">
        <v>113</v>
      </c>
      <c r="M918" t="s">
        <v>5</v>
      </c>
      <c r="N918">
        <v>83858</v>
      </c>
      <c r="O918" t="s">
        <v>5820</v>
      </c>
      <c r="P918">
        <v>47.799529447804503</v>
      </c>
      <c r="Q918">
        <v>-116.890487086329</v>
      </c>
      <c r="R918">
        <v>20</v>
      </c>
      <c r="U918" t="s">
        <v>5816</v>
      </c>
      <c r="V918" t="s">
        <v>5817</v>
      </c>
      <c r="W918" t="s">
        <v>5819</v>
      </c>
      <c r="X918" t="s">
        <v>113</v>
      </c>
      <c r="Y918" t="s">
        <v>5</v>
      </c>
      <c r="Z918" t="s">
        <v>174</v>
      </c>
      <c r="AA918">
        <v>44435</v>
      </c>
      <c r="AB918" t="s">
        <v>5821</v>
      </c>
      <c r="AC918" t="s">
        <v>5822</v>
      </c>
      <c r="AD918">
        <v>28</v>
      </c>
      <c r="AE918" t="s">
        <v>5823</v>
      </c>
    </row>
    <row r="919" spans="1:37">
      <c r="A919">
        <v>11019</v>
      </c>
      <c r="B919" t="s">
        <v>176</v>
      </c>
      <c r="C919" t="s">
        <v>748</v>
      </c>
      <c r="D919" t="s">
        <v>5816</v>
      </c>
      <c r="E919" t="s">
        <v>166</v>
      </c>
      <c r="G919" t="s">
        <v>1874</v>
      </c>
      <c r="H919" t="s">
        <v>1183</v>
      </c>
      <c r="I919" t="s">
        <v>5817</v>
      </c>
      <c r="J919" t="s">
        <v>5818</v>
      </c>
      <c r="K919" t="s">
        <v>5819</v>
      </c>
      <c r="L919" t="s">
        <v>113</v>
      </c>
      <c r="M919" t="s">
        <v>5</v>
      </c>
      <c r="N919">
        <v>83858</v>
      </c>
      <c r="O919" t="s">
        <v>5820</v>
      </c>
      <c r="P919">
        <v>47.799529447804503</v>
      </c>
      <c r="Q919">
        <v>-116.890487086329</v>
      </c>
      <c r="R919">
        <v>20</v>
      </c>
      <c r="U919" t="s">
        <v>5816</v>
      </c>
      <c r="V919" t="s">
        <v>5817</v>
      </c>
      <c r="W919" t="s">
        <v>5819</v>
      </c>
      <c r="X919" t="s">
        <v>113</v>
      </c>
      <c r="Y919" t="s">
        <v>5</v>
      </c>
      <c r="Z919" t="s">
        <v>174</v>
      </c>
      <c r="AA919">
        <v>44435</v>
      </c>
      <c r="AB919" t="s">
        <v>5821</v>
      </c>
      <c r="AC919" t="s">
        <v>5822</v>
      </c>
      <c r="AD919">
        <v>28</v>
      </c>
      <c r="AE919" t="s">
        <v>5823</v>
      </c>
    </row>
    <row r="920" spans="1:37">
      <c r="A920">
        <v>11020</v>
      </c>
      <c r="B920" t="s">
        <v>176</v>
      </c>
      <c r="C920" t="s">
        <v>748</v>
      </c>
      <c r="D920" t="s">
        <v>5816</v>
      </c>
      <c r="E920" t="s">
        <v>166</v>
      </c>
      <c r="G920" t="s">
        <v>5824</v>
      </c>
      <c r="H920" t="s">
        <v>5825</v>
      </c>
      <c r="I920" t="s">
        <v>5817</v>
      </c>
      <c r="J920" t="s">
        <v>5818</v>
      </c>
      <c r="K920" t="s">
        <v>5819</v>
      </c>
      <c r="L920" t="s">
        <v>113</v>
      </c>
      <c r="M920" t="s">
        <v>5</v>
      </c>
      <c r="N920">
        <v>83858</v>
      </c>
      <c r="O920" t="s">
        <v>5820</v>
      </c>
      <c r="P920">
        <v>47.799529447804503</v>
      </c>
      <c r="Q920">
        <v>-116.890487086329</v>
      </c>
      <c r="R920">
        <v>20</v>
      </c>
      <c r="U920" t="s">
        <v>5816</v>
      </c>
      <c r="V920" t="s">
        <v>5817</v>
      </c>
      <c r="W920" t="s">
        <v>5819</v>
      </c>
      <c r="X920" t="s">
        <v>113</v>
      </c>
      <c r="Y920" t="s">
        <v>5</v>
      </c>
      <c r="Z920" t="s">
        <v>174</v>
      </c>
      <c r="AA920">
        <v>44435</v>
      </c>
      <c r="AB920" t="s">
        <v>5821</v>
      </c>
      <c r="AC920" t="s">
        <v>5822</v>
      </c>
      <c r="AD920">
        <v>28</v>
      </c>
      <c r="AE920" t="s">
        <v>5823</v>
      </c>
    </row>
    <row r="921" spans="1:37">
      <c r="A921">
        <v>11021</v>
      </c>
      <c r="B921" t="s">
        <v>176</v>
      </c>
      <c r="C921" t="s">
        <v>748</v>
      </c>
      <c r="D921" t="s">
        <v>3434</v>
      </c>
      <c r="E921" t="s">
        <v>166</v>
      </c>
      <c r="G921" t="s">
        <v>1674</v>
      </c>
      <c r="H921" t="s">
        <v>1183</v>
      </c>
      <c r="I921" t="s">
        <v>3435</v>
      </c>
      <c r="J921" t="s">
        <v>3436</v>
      </c>
      <c r="K921" t="s">
        <v>3437</v>
      </c>
      <c r="L921" t="s">
        <v>172</v>
      </c>
      <c r="M921" t="s">
        <v>5</v>
      </c>
      <c r="N921">
        <v>92688</v>
      </c>
      <c r="O921" t="s">
        <v>5826</v>
      </c>
      <c r="P921">
        <v>33.637099394388102</v>
      </c>
      <c r="Q921">
        <v>-117.602319545141</v>
      </c>
      <c r="R921">
        <v>30</v>
      </c>
      <c r="U921" t="s">
        <v>3439</v>
      </c>
      <c r="V921" t="s">
        <v>3440</v>
      </c>
      <c r="W921" t="s">
        <v>3437</v>
      </c>
      <c r="X921" t="s">
        <v>172</v>
      </c>
      <c r="Y921" t="s">
        <v>5</v>
      </c>
      <c r="Z921" t="s">
        <v>174</v>
      </c>
      <c r="AA921">
        <v>44435</v>
      </c>
      <c r="AB921" t="s">
        <v>5827</v>
      </c>
      <c r="AC921" t="s">
        <v>5828</v>
      </c>
      <c r="AD921">
        <v>23</v>
      </c>
      <c r="AJ921" t="s">
        <v>3443</v>
      </c>
    </row>
    <row r="922" spans="1:37">
      <c r="A922">
        <v>12001</v>
      </c>
      <c r="B922" t="s">
        <v>176</v>
      </c>
      <c r="C922" t="s">
        <v>7</v>
      </c>
      <c r="D922" t="s">
        <v>5829</v>
      </c>
      <c r="E922" t="s">
        <v>178</v>
      </c>
      <c r="G922" t="s">
        <v>5830</v>
      </c>
      <c r="H922" t="s">
        <v>5831</v>
      </c>
      <c r="I922" t="s">
        <v>5832</v>
      </c>
      <c r="J922" t="s">
        <v>5833</v>
      </c>
      <c r="K922" t="s">
        <v>284</v>
      </c>
      <c r="M922" t="s">
        <v>317</v>
      </c>
      <c r="N922" t="s">
        <v>5834</v>
      </c>
      <c r="U922" t="s">
        <v>5829</v>
      </c>
      <c r="V922" t="s">
        <v>5832</v>
      </c>
      <c r="W922" t="s">
        <v>284</v>
      </c>
      <c r="X922" t="s">
        <v>317</v>
      </c>
      <c r="Y922" t="s">
        <v>317</v>
      </c>
      <c r="AB922" t="s">
        <v>5835</v>
      </c>
      <c r="AC922" t="s">
        <v>5836</v>
      </c>
      <c r="AD922">
        <v>30</v>
      </c>
      <c r="AK922" t="s">
        <v>5837</v>
      </c>
    </row>
    <row r="923" spans="1:37">
      <c r="A923">
        <v>12002</v>
      </c>
      <c r="B923" t="s">
        <v>176</v>
      </c>
      <c r="C923" t="s">
        <v>7</v>
      </c>
      <c r="D923" t="s">
        <v>5838</v>
      </c>
      <c r="E923" t="s">
        <v>178</v>
      </c>
      <c r="G923" t="s">
        <v>5839</v>
      </c>
      <c r="H923" t="s">
        <v>5840</v>
      </c>
      <c r="I923" t="s">
        <v>5841</v>
      </c>
      <c r="J923" t="s">
        <v>5842</v>
      </c>
      <c r="K923" t="s">
        <v>3157</v>
      </c>
      <c r="L923" t="s">
        <v>1089</v>
      </c>
      <c r="M923" t="s">
        <v>5</v>
      </c>
      <c r="N923">
        <v>85016</v>
      </c>
      <c r="O923">
        <v>6027071900</v>
      </c>
      <c r="P923">
        <v>33.508057999999998</v>
      </c>
      <c r="Q923">
        <v>-112.02881929999999</v>
      </c>
      <c r="R923">
        <v>4000</v>
      </c>
      <c r="U923" t="s">
        <v>5843</v>
      </c>
      <c r="V923" t="s">
        <v>5841</v>
      </c>
      <c r="W923" t="s">
        <v>5844</v>
      </c>
      <c r="X923" t="s">
        <v>172</v>
      </c>
      <c r="Y923" t="s">
        <v>4095</v>
      </c>
      <c r="AB923" t="s">
        <v>5835</v>
      </c>
      <c r="AC923" t="s">
        <v>5845</v>
      </c>
      <c r="AD923">
        <v>30</v>
      </c>
      <c r="AK923" t="s">
        <v>5846</v>
      </c>
    </row>
    <row r="924" spans="1:37">
      <c r="A924">
        <v>12003</v>
      </c>
      <c r="B924" t="s">
        <v>176</v>
      </c>
      <c r="C924" t="s">
        <v>7</v>
      </c>
      <c r="D924" t="s">
        <v>5847</v>
      </c>
      <c r="E924" t="s">
        <v>178</v>
      </c>
      <c r="G924" t="s">
        <v>5848</v>
      </c>
      <c r="H924" t="s">
        <v>5849</v>
      </c>
      <c r="I924" t="s">
        <v>5850</v>
      </c>
      <c r="J924" t="s">
        <v>5851</v>
      </c>
      <c r="K924" t="s">
        <v>5852</v>
      </c>
      <c r="L924" t="s">
        <v>1713</v>
      </c>
      <c r="M924" t="s">
        <v>5</v>
      </c>
      <c r="N924">
        <v>20110</v>
      </c>
      <c r="O924" t="s">
        <v>5853</v>
      </c>
      <c r="P924">
        <v>38.751598199999997</v>
      </c>
      <c r="Q924">
        <v>-77.472752799999995</v>
      </c>
      <c r="R924">
        <v>25</v>
      </c>
      <c r="U924" t="s">
        <v>5847</v>
      </c>
      <c r="V924" t="s">
        <v>5850</v>
      </c>
      <c r="W924" t="s">
        <v>5852</v>
      </c>
      <c r="X924" t="s">
        <v>1713</v>
      </c>
      <c r="Y924" t="s">
        <v>4095</v>
      </c>
      <c r="AB924" t="s">
        <v>5835</v>
      </c>
      <c r="AC924" t="s">
        <v>5854</v>
      </c>
      <c r="AD924">
        <v>16</v>
      </c>
      <c r="AE924" t="s">
        <v>5855</v>
      </c>
      <c r="AJ924" t="s">
        <v>5856</v>
      </c>
      <c r="AK924" t="s">
        <v>5857</v>
      </c>
    </row>
    <row r="925" spans="1:37">
      <c r="A925">
        <v>12004</v>
      </c>
      <c r="B925" t="s">
        <v>176</v>
      </c>
      <c r="C925" t="s">
        <v>7</v>
      </c>
      <c r="D925" t="s">
        <v>5858</v>
      </c>
      <c r="E925" t="s">
        <v>178</v>
      </c>
      <c r="G925" t="s">
        <v>5859</v>
      </c>
      <c r="H925" t="s">
        <v>5860</v>
      </c>
      <c r="I925" t="s">
        <v>5861</v>
      </c>
      <c r="J925" t="s">
        <v>5862</v>
      </c>
      <c r="K925" t="s">
        <v>5863</v>
      </c>
      <c r="L925" t="s">
        <v>908</v>
      </c>
      <c r="M925" t="s">
        <v>5</v>
      </c>
      <c r="N925">
        <v>42141</v>
      </c>
      <c r="O925" t="s">
        <v>5864</v>
      </c>
      <c r="P925">
        <v>36.995319000000002</v>
      </c>
      <c r="Q925">
        <v>-85.911860000000004</v>
      </c>
      <c r="U925" t="s">
        <v>5858</v>
      </c>
      <c r="V925" t="s">
        <v>5861</v>
      </c>
      <c r="W925" t="s">
        <v>5863</v>
      </c>
      <c r="X925" t="s">
        <v>908</v>
      </c>
      <c r="Y925" t="s">
        <v>5</v>
      </c>
      <c r="AB925" t="s">
        <v>5865</v>
      </c>
      <c r="AC925" t="s">
        <v>5866</v>
      </c>
      <c r="AD925">
        <v>25</v>
      </c>
    </row>
    <row r="926" spans="1:37">
      <c r="A926">
        <v>12005</v>
      </c>
      <c r="B926" t="s">
        <v>176</v>
      </c>
      <c r="C926" t="s">
        <v>7</v>
      </c>
      <c r="D926" t="s">
        <v>5867</v>
      </c>
      <c r="E926" t="s">
        <v>178</v>
      </c>
      <c r="G926" t="s">
        <v>5868</v>
      </c>
      <c r="H926" t="s">
        <v>5869</v>
      </c>
      <c r="I926" t="s">
        <v>5870</v>
      </c>
      <c r="J926" t="s">
        <v>5871</v>
      </c>
      <c r="K926" t="s">
        <v>5872</v>
      </c>
      <c r="L926" t="s">
        <v>172</v>
      </c>
      <c r="M926" t="s">
        <v>5</v>
      </c>
      <c r="N926">
        <v>94102</v>
      </c>
      <c r="O926" t="s">
        <v>5873</v>
      </c>
      <c r="P926">
        <v>37.779476000000003</v>
      </c>
      <c r="Q926">
        <v>-122.41448200000001</v>
      </c>
      <c r="R926">
        <v>133</v>
      </c>
      <c r="U926" t="s">
        <v>5874</v>
      </c>
      <c r="V926" t="s">
        <v>5870</v>
      </c>
      <c r="W926" t="s">
        <v>284</v>
      </c>
      <c r="X926" t="s">
        <v>5875</v>
      </c>
      <c r="Y926" t="s">
        <v>317</v>
      </c>
      <c r="AB926" t="s">
        <v>5876</v>
      </c>
      <c r="AC926" t="s">
        <v>5877</v>
      </c>
      <c r="AD926">
        <v>23</v>
      </c>
      <c r="AE926" t="s">
        <v>5878</v>
      </c>
      <c r="AJ926" t="s">
        <v>5879</v>
      </c>
    </row>
    <row r="927" spans="1:37">
      <c r="A927">
        <v>12006</v>
      </c>
      <c r="B927" t="s">
        <v>176</v>
      </c>
      <c r="C927" t="s">
        <v>7</v>
      </c>
      <c r="D927" t="s">
        <v>5880</v>
      </c>
      <c r="E927" t="s">
        <v>178</v>
      </c>
      <c r="G927" t="s">
        <v>5881</v>
      </c>
      <c r="H927" t="s">
        <v>5882</v>
      </c>
      <c r="I927" t="s">
        <v>5883</v>
      </c>
      <c r="J927" t="s">
        <v>5884</v>
      </c>
      <c r="K927" t="s">
        <v>2115</v>
      </c>
      <c r="L927" t="s">
        <v>863</v>
      </c>
      <c r="M927" t="s">
        <v>5</v>
      </c>
      <c r="N927">
        <v>60532</v>
      </c>
      <c r="O927" t="s">
        <v>5885</v>
      </c>
      <c r="P927">
        <v>41.8079173</v>
      </c>
      <c r="Q927">
        <v>-88.055546100000001</v>
      </c>
      <c r="R927">
        <v>10</v>
      </c>
      <c r="U927" t="s">
        <v>5880</v>
      </c>
      <c r="V927" t="s">
        <v>5883</v>
      </c>
      <c r="W927" t="s">
        <v>2115</v>
      </c>
      <c r="X927" t="s">
        <v>863</v>
      </c>
      <c r="Y927" t="s">
        <v>4095</v>
      </c>
      <c r="AB927" t="s">
        <v>5835</v>
      </c>
      <c r="AC927" t="s">
        <v>5886</v>
      </c>
      <c r="AD927">
        <v>29</v>
      </c>
      <c r="AE927" t="s">
        <v>5887</v>
      </c>
    </row>
    <row r="928" spans="1:37">
      <c r="A928">
        <v>12007</v>
      </c>
      <c r="B928" t="s">
        <v>176</v>
      </c>
      <c r="C928" t="s">
        <v>7</v>
      </c>
      <c r="D928" t="s">
        <v>5898</v>
      </c>
      <c r="E928" t="s">
        <v>178</v>
      </c>
      <c r="G928" t="s">
        <v>5830</v>
      </c>
      <c r="H928" t="s">
        <v>5831</v>
      </c>
      <c r="I928" t="s">
        <v>5899</v>
      </c>
      <c r="J928" t="s">
        <v>5900</v>
      </c>
      <c r="K928" t="s">
        <v>1877</v>
      </c>
      <c r="L928" t="s">
        <v>444</v>
      </c>
      <c r="M928" t="s">
        <v>5</v>
      </c>
      <c r="N928">
        <v>48226</v>
      </c>
      <c r="O928" t="s">
        <v>5901</v>
      </c>
      <c r="P928">
        <v>42.328469699999999</v>
      </c>
      <c r="Q928">
        <v>-83.046613399999998</v>
      </c>
      <c r="R928">
        <v>235</v>
      </c>
      <c r="U928" t="s">
        <v>5902</v>
      </c>
      <c r="V928" t="s">
        <v>5903</v>
      </c>
      <c r="W928" t="s">
        <v>1877</v>
      </c>
      <c r="X928" t="s">
        <v>444</v>
      </c>
      <c r="Y928" t="s">
        <v>4095</v>
      </c>
      <c r="AB928" t="s">
        <v>5835</v>
      </c>
      <c r="AC928" t="s">
        <v>5904</v>
      </c>
      <c r="AD928">
        <v>29</v>
      </c>
      <c r="AE928" t="s">
        <v>5905</v>
      </c>
      <c r="AK928" t="s">
        <v>5906</v>
      </c>
    </row>
    <row r="929" spans="1:40">
      <c r="A929">
        <v>12008</v>
      </c>
      <c r="B929" t="s">
        <v>176</v>
      </c>
      <c r="C929" t="s">
        <v>7</v>
      </c>
      <c r="D929" t="s">
        <v>5907</v>
      </c>
      <c r="E929" t="s">
        <v>178</v>
      </c>
      <c r="G929" t="s">
        <v>5908</v>
      </c>
      <c r="H929" t="s">
        <v>5909</v>
      </c>
      <c r="I929" t="s">
        <v>5910</v>
      </c>
      <c r="J929" t="s">
        <v>5911</v>
      </c>
      <c r="K929" t="s">
        <v>5912</v>
      </c>
      <c r="L929" t="s">
        <v>829</v>
      </c>
      <c r="M929" t="s">
        <v>5</v>
      </c>
      <c r="N929">
        <v>10013</v>
      </c>
      <c r="O929" t="s">
        <v>5913</v>
      </c>
      <c r="P929">
        <v>40.726477485916398</v>
      </c>
      <c r="Q929">
        <v>-73.975567317209098</v>
      </c>
      <c r="U929" t="s">
        <v>5914</v>
      </c>
      <c r="V929" t="s">
        <v>5910</v>
      </c>
      <c r="W929" t="s">
        <v>5915</v>
      </c>
      <c r="X929" t="s">
        <v>829</v>
      </c>
      <c r="Y929" t="s">
        <v>4095</v>
      </c>
      <c r="AB929" t="s">
        <v>5835</v>
      </c>
      <c r="AC929" t="s">
        <v>5916</v>
      </c>
      <c r="AD929">
        <v>17</v>
      </c>
    </row>
    <row r="930" spans="1:40">
      <c r="A930">
        <v>12009</v>
      </c>
      <c r="B930" t="s">
        <v>176</v>
      </c>
      <c r="C930" t="s">
        <v>7</v>
      </c>
      <c r="D930" t="s">
        <v>4434</v>
      </c>
      <c r="E930" t="s">
        <v>178</v>
      </c>
      <c r="G930" t="s">
        <v>4253</v>
      </c>
      <c r="H930" t="s">
        <v>5890</v>
      </c>
      <c r="I930" t="s">
        <v>5917</v>
      </c>
      <c r="J930" t="s">
        <v>5918</v>
      </c>
      <c r="K930" t="s">
        <v>5919</v>
      </c>
      <c r="L930" t="s">
        <v>1365</v>
      </c>
      <c r="M930" t="s">
        <v>5</v>
      </c>
      <c r="N930">
        <v>19102</v>
      </c>
      <c r="O930" t="s">
        <v>5920</v>
      </c>
      <c r="P930">
        <v>39.948900000000002</v>
      </c>
      <c r="Q930">
        <v>-75.1661</v>
      </c>
      <c r="R930">
        <v>170</v>
      </c>
      <c r="U930" t="s">
        <v>4434</v>
      </c>
      <c r="V930" t="s">
        <v>5917</v>
      </c>
      <c r="W930" t="s">
        <v>5919</v>
      </c>
      <c r="X930" t="s">
        <v>1365</v>
      </c>
      <c r="Y930" t="s">
        <v>4095</v>
      </c>
      <c r="AB930" t="s">
        <v>5835</v>
      </c>
      <c r="AC930" t="s">
        <v>5921</v>
      </c>
      <c r="AD930">
        <v>29</v>
      </c>
      <c r="AE930" t="s">
        <v>5922</v>
      </c>
      <c r="AJ930" t="s">
        <v>5923</v>
      </c>
      <c r="AK930" t="s">
        <v>5924</v>
      </c>
    </row>
    <row r="931" spans="1:40">
      <c r="A931">
        <v>12010</v>
      </c>
      <c r="B931" t="s">
        <v>176</v>
      </c>
      <c r="C931" t="s">
        <v>7</v>
      </c>
      <c r="D931" t="s">
        <v>5925</v>
      </c>
      <c r="E931" t="s">
        <v>178</v>
      </c>
      <c r="G931" t="s">
        <v>5926</v>
      </c>
      <c r="H931" t="s">
        <v>5927</v>
      </c>
      <c r="I931" t="s">
        <v>5928</v>
      </c>
      <c r="J931" t="s">
        <v>5929</v>
      </c>
      <c r="K931" t="s">
        <v>5930</v>
      </c>
      <c r="L931" t="s">
        <v>3668</v>
      </c>
      <c r="M931" t="s">
        <v>5</v>
      </c>
      <c r="N931">
        <v>10022</v>
      </c>
      <c r="O931" t="s">
        <v>5931</v>
      </c>
      <c r="P931">
        <v>40.762669500000001</v>
      </c>
      <c r="Q931">
        <v>-73.968261600000005</v>
      </c>
      <c r="R931">
        <v>25</v>
      </c>
      <c r="U931" t="s">
        <v>5932</v>
      </c>
      <c r="V931" t="s">
        <v>5928</v>
      </c>
      <c r="W931" t="s">
        <v>5915</v>
      </c>
      <c r="X931" t="s">
        <v>829</v>
      </c>
      <c r="Y931" t="s">
        <v>5</v>
      </c>
      <c r="AB931" t="s">
        <v>5835</v>
      </c>
      <c r="AC931" t="s">
        <v>5933</v>
      </c>
      <c r="AD931">
        <v>28</v>
      </c>
      <c r="AE931" t="s">
        <v>5934</v>
      </c>
      <c r="AJ931" t="s">
        <v>5935</v>
      </c>
    </row>
    <row r="932" spans="1:40">
      <c r="A932">
        <v>12011</v>
      </c>
      <c r="B932" t="s">
        <v>176</v>
      </c>
      <c r="C932" t="s">
        <v>7</v>
      </c>
      <c r="D932" t="s">
        <v>5944</v>
      </c>
      <c r="E932" t="s">
        <v>178</v>
      </c>
      <c r="G932" t="s">
        <v>5868</v>
      </c>
      <c r="H932" t="s">
        <v>5945</v>
      </c>
      <c r="I932" t="s">
        <v>5946</v>
      </c>
      <c r="J932" t="s">
        <v>5947</v>
      </c>
      <c r="K932" t="s">
        <v>5948</v>
      </c>
      <c r="L932" t="s">
        <v>3634</v>
      </c>
      <c r="M932" t="s">
        <v>5</v>
      </c>
      <c r="N932">
        <v>97401</v>
      </c>
      <c r="P932">
        <v>44.063331900000001</v>
      </c>
      <c r="Q932">
        <v>-123.0904192</v>
      </c>
      <c r="R932">
        <v>550</v>
      </c>
      <c r="U932" t="s">
        <v>5949</v>
      </c>
      <c r="V932" t="s">
        <v>5946</v>
      </c>
      <c r="W932" t="s">
        <v>5950</v>
      </c>
      <c r="Y932" t="s">
        <v>317</v>
      </c>
      <c r="AB932" t="s">
        <v>5835</v>
      </c>
      <c r="AC932" t="s">
        <v>5951</v>
      </c>
      <c r="AD932">
        <v>28</v>
      </c>
      <c r="AE932" t="s">
        <v>5952</v>
      </c>
    </row>
    <row r="933" spans="1:40">
      <c r="A933">
        <v>12012</v>
      </c>
      <c r="B933" t="s">
        <v>176</v>
      </c>
      <c r="C933" t="s">
        <v>7</v>
      </c>
      <c r="D933" t="s">
        <v>5953</v>
      </c>
      <c r="E933" t="s">
        <v>178</v>
      </c>
      <c r="G933" t="s">
        <v>5859</v>
      </c>
      <c r="H933" t="s">
        <v>5860</v>
      </c>
      <c r="I933" t="s">
        <v>5954</v>
      </c>
      <c r="J933" t="s">
        <v>5955</v>
      </c>
      <c r="K933" t="s">
        <v>3268</v>
      </c>
      <c r="L933" t="s">
        <v>870</v>
      </c>
      <c r="M933" t="s">
        <v>5</v>
      </c>
      <c r="N933">
        <v>30308</v>
      </c>
      <c r="O933" t="s">
        <v>5956</v>
      </c>
      <c r="P933">
        <v>33.776932000000002</v>
      </c>
      <c r="Q933">
        <v>-84.389120000000005</v>
      </c>
      <c r="U933" t="s">
        <v>5953</v>
      </c>
      <c r="V933" t="s">
        <v>5954</v>
      </c>
      <c r="W933" t="s">
        <v>3268</v>
      </c>
      <c r="X933" t="s">
        <v>870</v>
      </c>
      <c r="Y933" t="s">
        <v>4095</v>
      </c>
      <c r="AB933" t="s">
        <v>5954</v>
      </c>
      <c r="AC933" t="s">
        <v>5957</v>
      </c>
      <c r="AD933">
        <v>29</v>
      </c>
      <c r="AK933" t="s">
        <v>5958</v>
      </c>
    </row>
    <row r="934" spans="1:40">
      <c r="A934">
        <v>12013</v>
      </c>
      <c r="B934" t="s">
        <v>176</v>
      </c>
      <c r="C934" t="s">
        <v>7</v>
      </c>
      <c r="D934" t="s">
        <v>5959</v>
      </c>
      <c r="E934" t="s">
        <v>178</v>
      </c>
      <c r="G934" t="s">
        <v>7905</v>
      </c>
      <c r="H934" t="s">
        <v>7905</v>
      </c>
      <c r="I934" t="s">
        <v>5960</v>
      </c>
      <c r="J934" t="s">
        <v>7906</v>
      </c>
      <c r="K934" t="s">
        <v>7907</v>
      </c>
      <c r="L934" t="s">
        <v>314</v>
      </c>
      <c r="M934" t="s">
        <v>5</v>
      </c>
      <c r="N934" t="s">
        <v>7908</v>
      </c>
      <c r="O934" t="s">
        <v>5961</v>
      </c>
      <c r="P934">
        <v>36.159789948436597</v>
      </c>
      <c r="Q934">
        <v>-86.773332199999999</v>
      </c>
      <c r="U934" t="s">
        <v>5959</v>
      </c>
      <c r="V934" t="s">
        <v>5960</v>
      </c>
      <c r="W934" t="s">
        <v>5962</v>
      </c>
      <c r="X934" t="s">
        <v>739</v>
      </c>
      <c r="Y934" t="s">
        <v>5</v>
      </c>
      <c r="AB934" t="s">
        <v>5963</v>
      </c>
      <c r="AC934" t="s">
        <v>5964</v>
      </c>
      <c r="AD934">
        <v>21</v>
      </c>
      <c r="AE934" t="s">
        <v>7909</v>
      </c>
      <c r="AF934" t="s">
        <v>8828</v>
      </c>
      <c r="AH934" t="s">
        <v>8827</v>
      </c>
      <c r="AK934" t="s">
        <v>8829</v>
      </c>
    </row>
    <row r="935" spans="1:40">
      <c r="A935">
        <v>12014</v>
      </c>
      <c r="B935" t="s">
        <v>176</v>
      </c>
      <c r="C935" t="s">
        <v>7</v>
      </c>
      <c r="D935" t="s">
        <v>5965</v>
      </c>
      <c r="E935" t="s">
        <v>178</v>
      </c>
      <c r="G935" t="s">
        <v>5966</v>
      </c>
      <c r="H935" t="s">
        <v>5890</v>
      </c>
      <c r="I935" t="s">
        <v>5967</v>
      </c>
      <c r="J935" t="s">
        <v>8843</v>
      </c>
      <c r="K935" t="s">
        <v>3447</v>
      </c>
      <c r="L935" t="s">
        <v>1365</v>
      </c>
      <c r="M935" t="s">
        <v>5</v>
      </c>
      <c r="N935">
        <v>15212</v>
      </c>
      <c r="O935" t="s">
        <v>8844</v>
      </c>
      <c r="P935">
        <v>40.4459877832236</v>
      </c>
      <c r="Q935">
        <v>-80.011022977135994</v>
      </c>
      <c r="R935">
        <v>5000</v>
      </c>
      <c r="U935" t="s">
        <v>5965</v>
      </c>
      <c r="V935" t="s">
        <v>5968</v>
      </c>
      <c r="W935" t="s">
        <v>1821</v>
      </c>
      <c r="X935" t="s">
        <v>217</v>
      </c>
      <c r="Y935" t="s">
        <v>6</v>
      </c>
      <c r="Z935" t="s">
        <v>8245</v>
      </c>
      <c r="AA935">
        <v>45671</v>
      </c>
      <c r="AB935" t="s">
        <v>8846</v>
      </c>
      <c r="AC935" t="s">
        <v>8845</v>
      </c>
      <c r="AD935">
        <v>24</v>
      </c>
      <c r="AF935" t="s">
        <v>8840</v>
      </c>
      <c r="AH935" t="s">
        <v>8842</v>
      </c>
      <c r="AK935" t="s">
        <v>8841</v>
      </c>
    </row>
    <row r="936" spans="1:40">
      <c r="A936">
        <v>12015</v>
      </c>
      <c r="B936" t="s">
        <v>176</v>
      </c>
      <c r="C936" t="s">
        <v>7</v>
      </c>
      <c r="D936" t="s">
        <v>5969</v>
      </c>
      <c r="E936" t="s">
        <v>178</v>
      </c>
      <c r="G936" t="s">
        <v>5970</v>
      </c>
      <c r="H936" t="s">
        <v>5971</v>
      </c>
      <c r="I936" t="s">
        <v>5972</v>
      </c>
      <c r="J936" t="s">
        <v>5973</v>
      </c>
      <c r="K936" t="s">
        <v>4303</v>
      </c>
      <c r="L936" t="s">
        <v>172</v>
      </c>
      <c r="M936" t="s">
        <v>5</v>
      </c>
      <c r="N936">
        <v>94566</v>
      </c>
      <c r="P936">
        <v>37.661486400000001</v>
      </c>
      <c r="Q936">
        <v>-121.90033459999999</v>
      </c>
      <c r="V936" t="s">
        <v>5972</v>
      </c>
      <c r="W936" t="s">
        <v>4303</v>
      </c>
      <c r="X936" t="s">
        <v>172</v>
      </c>
      <c r="Y936" t="s">
        <v>5</v>
      </c>
      <c r="AB936" t="s">
        <v>5974</v>
      </c>
      <c r="AC936" t="s">
        <v>5975</v>
      </c>
      <c r="AD936">
        <v>10</v>
      </c>
    </row>
    <row r="937" spans="1:40">
      <c r="A937">
        <v>12016</v>
      </c>
      <c r="B937" t="s">
        <v>176</v>
      </c>
      <c r="C937" t="s">
        <v>7</v>
      </c>
      <c r="D937" t="s">
        <v>5976</v>
      </c>
      <c r="E937" t="s">
        <v>178</v>
      </c>
      <c r="G937" t="s">
        <v>5977</v>
      </c>
      <c r="H937" t="s">
        <v>5860</v>
      </c>
      <c r="I937" t="s">
        <v>5978</v>
      </c>
      <c r="J937" t="s">
        <v>5979</v>
      </c>
      <c r="K937" t="s">
        <v>1854</v>
      </c>
      <c r="L937" t="s">
        <v>825</v>
      </c>
      <c r="M937" t="s">
        <v>5</v>
      </c>
      <c r="N937">
        <v>46204</v>
      </c>
      <c r="O937" t="s">
        <v>5980</v>
      </c>
      <c r="P937">
        <v>39.767537699999998</v>
      </c>
      <c r="Q937">
        <v>-86.161410900000007</v>
      </c>
      <c r="R937">
        <v>75</v>
      </c>
      <c r="U937" t="s">
        <v>5976</v>
      </c>
      <c r="V937" t="s">
        <v>5978</v>
      </c>
      <c r="W937" t="s">
        <v>1854</v>
      </c>
      <c r="X937" t="s">
        <v>825</v>
      </c>
      <c r="Y937" t="s">
        <v>5</v>
      </c>
      <c r="AB937" t="s">
        <v>5835</v>
      </c>
      <c r="AC937" t="s">
        <v>5981</v>
      </c>
      <c r="AD937">
        <v>16</v>
      </c>
    </row>
    <row r="938" spans="1:40">
      <c r="A938">
        <v>12017</v>
      </c>
      <c r="B938" t="s">
        <v>176</v>
      </c>
      <c r="C938" t="s">
        <v>7</v>
      </c>
      <c r="D938" t="s">
        <v>5993</v>
      </c>
      <c r="E938" t="s">
        <v>178</v>
      </c>
      <c r="G938" t="s">
        <v>4253</v>
      </c>
      <c r="H938" t="s">
        <v>5890</v>
      </c>
      <c r="I938" t="s">
        <v>5994</v>
      </c>
      <c r="J938" t="s">
        <v>5995</v>
      </c>
      <c r="K938" t="s">
        <v>5996</v>
      </c>
      <c r="L938" t="s">
        <v>863</v>
      </c>
      <c r="M938" t="s">
        <v>5</v>
      </c>
      <c r="N938">
        <v>60067</v>
      </c>
      <c r="O938" t="s">
        <v>5997</v>
      </c>
      <c r="P938">
        <v>42.087292400000003</v>
      </c>
      <c r="Q938">
        <v>-88.067855600000001</v>
      </c>
      <c r="R938">
        <v>5</v>
      </c>
      <c r="U938" t="s">
        <v>5998</v>
      </c>
      <c r="V938" t="s">
        <v>5999</v>
      </c>
      <c r="W938" t="s">
        <v>5996</v>
      </c>
      <c r="X938" t="s">
        <v>863</v>
      </c>
      <c r="Y938" t="s">
        <v>4095</v>
      </c>
      <c r="AB938" t="s">
        <v>6000</v>
      </c>
      <c r="AC938" t="s">
        <v>6001</v>
      </c>
      <c r="AD938">
        <v>30</v>
      </c>
      <c r="AE938" t="s">
        <v>6002</v>
      </c>
      <c r="AJ938" t="s">
        <v>6003</v>
      </c>
      <c r="AK938" t="s">
        <v>6004</v>
      </c>
    </row>
    <row r="939" spans="1:40">
      <c r="A939">
        <v>12018</v>
      </c>
      <c r="B939" t="s">
        <v>176</v>
      </c>
      <c r="C939" t="s">
        <v>7</v>
      </c>
      <c r="D939" t="s">
        <v>6005</v>
      </c>
      <c r="E939" t="s">
        <v>178</v>
      </c>
      <c r="G939" t="s">
        <v>6006</v>
      </c>
      <c r="H939" t="s">
        <v>6007</v>
      </c>
      <c r="I939" t="s">
        <v>6008</v>
      </c>
      <c r="J939" t="s">
        <v>6009</v>
      </c>
      <c r="K939" t="s">
        <v>6010</v>
      </c>
      <c r="L939" t="s">
        <v>1485</v>
      </c>
      <c r="M939" t="s">
        <v>5</v>
      </c>
      <c r="N939">
        <v>34228</v>
      </c>
      <c r="O939" t="s">
        <v>6011</v>
      </c>
      <c r="P939">
        <v>27.345949999999998</v>
      </c>
      <c r="Q939">
        <v>-82.604659999999996</v>
      </c>
      <c r="U939" t="s">
        <v>6005</v>
      </c>
      <c r="V939" t="s">
        <v>6008</v>
      </c>
      <c r="W939" t="s">
        <v>6010</v>
      </c>
      <c r="X939" t="s">
        <v>1485</v>
      </c>
      <c r="Y939" t="s">
        <v>4095</v>
      </c>
      <c r="AB939" t="s">
        <v>5835</v>
      </c>
      <c r="AC939" t="s">
        <v>6012</v>
      </c>
      <c r="AD939">
        <v>22</v>
      </c>
      <c r="AK939" t="s">
        <v>6013</v>
      </c>
    </row>
    <row r="940" spans="1:40">
      <c r="A940">
        <v>12019</v>
      </c>
      <c r="B940" t="s">
        <v>176</v>
      </c>
      <c r="C940" t="s">
        <v>7</v>
      </c>
      <c r="D940" t="s">
        <v>7776</v>
      </c>
      <c r="E940" t="s">
        <v>178</v>
      </c>
      <c r="G940" t="s">
        <v>4253</v>
      </c>
      <c r="H940" t="s">
        <v>8219</v>
      </c>
      <c r="I940" t="s">
        <v>7777</v>
      </c>
      <c r="J940" t="s">
        <v>7778</v>
      </c>
      <c r="K940" t="s">
        <v>7779</v>
      </c>
      <c r="L940" t="s">
        <v>829</v>
      </c>
      <c r="M940" t="s">
        <v>5</v>
      </c>
      <c r="N940">
        <v>12203</v>
      </c>
      <c r="O940" t="s">
        <v>7780</v>
      </c>
      <c r="P940">
        <v>42.70411</v>
      </c>
      <c r="Q940">
        <v>-73.85857</v>
      </c>
      <c r="U940" t="s">
        <v>7776</v>
      </c>
      <c r="V940" t="s">
        <v>7777</v>
      </c>
      <c r="W940" t="s">
        <v>7779</v>
      </c>
      <c r="X940" t="s">
        <v>829</v>
      </c>
      <c r="Y940" t="s">
        <v>5</v>
      </c>
      <c r="Z940" t="s">
        <v>6629</v>
      </c>
      <c r="AA940">
        <v>45497</v>
      </c>
      <c r="AB940" t="s">
        <v>7777</v>
      </c>
      <c r="AC940" t="s">
        <v>8490</v>
      </c>
      <c r="AD940">
        <v>18</v>
      </c>
      <c r="AH940">
        <v>0</v>
      </c>
      <c r="AJ940" t="s">
        <v>7781</v>
      </c>
      <c r="AN940" t="s">
        <v>7782</v>
      </c>
    </row>
    <row r="941" spans="1:40">
      <c r="A941">
        <v>12020</v>
      </c>
      <c r="B941" t="s">
        <v>176</v>
      </c>
      <c r="C941" t="s">
        <v>7</v>
      </c>
      <c r="D941" t="s">
        <v>6014</v>
      </c>
      <c r="E941" t="s">
        <v>178</v>
      </c>
      <c r="G941" t="s">
        <v>6015</v>
      </c>
      <c r="H941" t="s">
        <v>5860</v>
      </c>
      <c r="I941" t="s">
        <v>6016</v>
      </c>
      <c r="J941" t="s">
        <v>6017</v>
      </c>
      <c r="K941" t="s">
        <v>4052</v>
      </c>
      <c r="L941" t="s">
        <v>829</v>
      </c>
      <c r="M941" t="s">
        <v>5</v>
      </c>
      <c r="N941">
        <v>10017</v>
      </c>
      <c r="O941" t="s">
        <v>6018</v>
      </c>
      <c r="P941">
        <v>40.751562300000003</v>
      </c>
      <c r="Q941">
        <v>-73.977425699999998</v>
      </c>
      <c r="U941" t="s">
        <v>6014</v>
      </c>
      <c r="V941" t="s">
        <v>6016</v>
      </c>
      <c r="W941" t="s">
        <v>4052</v>
      </c>
      <c r="X941" t="s">
        <v>829</v>
      </c>
      <c r="Y941" t="s">
        <v>4095</v>
      </c>
      <c r="AB941" t="s">
        <v>5835</v>
      </c>
      <c r="AC941" t="s">
        <v>6019</v>
      </c>
      <c r="AD941">
        <v>27</v>
      </c>
      <c r="AE941" t="s">
        <v>6020</v>
      </c>
      <c r="AJ941" t="s">
        <v>6021</v>
      </c>
    </row>
    <row r="942" spans="1:40">
      <c r="A942">
        <v>12021</v>
      </c>
      <c r="B942" t="s">
        <v>176</v>
      </c>
      <c r="C942" t="s">
        <v>7</v>
      </c>
      <c r="D942" t="s">
        <v>6022</v>
      </c>
      <c r="E942" t="s">
        <v>178</v>
      </c>
      <c r="G942" t="s">
        <v>4253</v>
      </c>
      <c r="H942" t="s">
        <v>6023</v>
      </c>
      <c r="I942" t="s">
        <v>6024</v>
      </c>
      <c r="J942" t="s">
        <v>6025</v>
      </c>
      <c r="K942" t="s">
        <v>6026</v>
      </c>
      <c r="L942" t="s">
        <v>151</v>
      </c>
      <c r="M942" t="s">
        <v>6</v>
      </c>
      <c r="N942" t="s">
        <v>6027</v>
      </c>
      <c r="O942" t="s">
        <v>6028</v>
      </c>
      <c r="P942">
        <v>46.797308000000001</v>
      </c>
      <c r="Q942">
        <v>-71.302888999999993</v>
      </c>
      <c r="R942">
        <v>570</v>
      </c>
      <c r="U942" t="s">
        <v>6022</v>
      </c>
      <c r="V942" t="s">
        <v>6029</v>
      </c>
      <c r="W942" t="s">
        <v>6026</v>
      </c>
      <c r="X942" t="s">
        <v>151</v>
      </c>
      <c r="Y942" t="s">
        <v>6</v>
      </c>
      <c r="AC942" t="s">
        <v>6030</v>
      </c>
      <c r="AD942">
        <v>30</v>
      </c>
      <c r="AE942" t="s">
        <v>6031</v>
      </c>
      <c r="AJ942" t="s">
        <v>5935</v>
      </c>
      <c r="AK942" t="s">
        <v>6032</v>
      </c>
    </row>
    <row r="943" spans="1:40">
      <c r="A943">
        <v>12022</v>
      </c>
      <c r="B943" t="s">
        <v>176</v>
      </c>
      <c r="C943" t="s">
        <v>7</v>
      </c>
      <c r="D943" t="s">
        <v>6033</v>
      </c>
      <c r="E943" t="s">
        <v>178</v>
      </c>
      <c r="G943" t="s">
        <v>6034</v>
      </c>
      <c r="H943" t="s">
        <v>6035</v>
      </c>
      <c r="I943" t="s">
        <v>6036</v>
      </c>
      <c r="J943" t="s">
        <v>6037</v>
      </c>
      <c r="K943" t="s">
        <v>6038</v>
      </c>
      <c r="L943" t="s">
        <v>1089</v>
      </c>
      <c r="M943" t="s">
        <v>5</v>
      </c>
      <c r="N943">
        <v>85377</v>
      </c>
      <c r="O943" t="s">
        <v>6039</v>
      </c>
      <c r="P943">
        <v>33.822237700000002</v>
      </c>
      <c r="Q943">
        <v>-111.91816679999999</v>
      </c>
      <c r="R943">
        <v>12</v>
      </c>
      <c r="U943" t="s">
        <v>6033</v>
      </c>
      <c r="V943" t="s">
        <v>6036</v>
      </c>
      <c r="W943" t="s">
        <v>6038</v>
      </c>
      <c r="X943" t="s">
        <v>1089</v>
      </c>
      <c r="Y943" t="s">
        <v>4095</v>
      </c>
      <c r="AB943" t="s">
        <v>5835</v>
      </c>
      <c r="AC943" t="s">
        <v>6040</v>
      </c>
      <c r="AD943">
        <v>29</v>
      </c>
      <c r="AK943" t="s">
        <v>6041</v>
      </c>
    </row>
    <row r="944" spans="1:40">
      <c r="A944">
        <v>12023</v>
      </c>
      <c r="B944" t="s">
        <v>176</v>
      </c>
      <c r="C944" t="s">
        <v>7</v>
      </c>
      <c r="D944" t="s">
        <v>6042</v>
      </c>
      <c r="E944" t="s">
        <v>178</v>
      </c>
      <c r="G944" t="s">
        <v>6043</v>
      </c>
      <c r="H944" t="s">
        <v>6044</v>
      </c>
      <c r="I944" t="s">
        <v>6045</v>
      </c>
      <c r="J944" t="s">
        <v>6046</v>
      </c>
      <c r="K944" t="s">
        <v>6047</v>
      </c>
      <c r="L944" t="s">
        <v>805</v>
      </c>
      <c r="M944" t="s">
        <v>5</v>
      </c>
      <c r="N944">
        <v>29601</v>
      </c>
      <c r="P944">
        <v>34.850743999999999</v>
      </c>
      <c r="Q944">
        <v>-82.398960000000002</v>
      </c>
      <c r="U944" t="s">
        <v>6048</v>
      </c>
      <c r="V944" t="s">
        <v>6049</v>
      </c>
      <c r="W944" t="s">
        <v>2757</v>
      </c>
      <c r="X944" t="s">
        <v>940</v>
      </c>
      <c r="Y944" t="s">
        <v>940</v>
      </c>
      <c r="AB944" t="s">
        <v>5835</v>
      </c>
      <c r="AC944" t="s">
        <v>6050</v>
      </c>
      <c r="AD944">
        <v>15</v>
      </c>
    </row>
    <row r="945" spans="1:40">
      <c r="A945">
        <v>12024</v>
      </c>
      <c r="B945" t="s">
        <v>176</v>
      </c>
      <c r="C945" t="s">
        <v>7</v>
      </c>
      <c r="D945" t="s">
        <v>6051</v>
      </c>
      <c r="E945" t="s">
        <v>178</v>
      </c>
      <c r="G945" t="s">
        <v>6043</v>
      </c>
      <c r="H945" t="s">
        <v>5890</v>
      </c>
      <c r="I945" t="s">
        <v>6052</v>
      </c>
      <c r="J945" t="s">
        <v>6053</v>
      </c>
      <c r="K945" t="s">
        <v>2057</v>
      </c>
      <c r="L945" t="s">
        <v>172</v>
      </c>
      <c r="M945" t="s">
        <v>5</v>
      </c>
      <c r="N945">
        <v>95814</v>
      </c>
      <c r="O945" t="s">
        <v>6054</v>
      </c>
      <c r="P945">
        <v>38.578418093199197</v>
      </c>
      <c r="Q945">
        <v>-121.502585146238</v>
      </c>
      <c r="R945">
        <v>12</v>
      </c>
      <c r="U945" t="s">
        <v>6055</v>
      </c>
      <c r="V945" t="s">
        <v>6052</v>
      </c>
      <c r="W945" t="s">
        <v>3682</v>
      </c>
      <c r="X945" t="s">
        <v>5564</v>
      </c>
      <c r="Y945" t="s">
        <v>5565</v>
      </c>
      <c r="Z945" t="s">
        <v>174</v>
      </c>
      <c r="AA945">
        <v>45289</v>
      </c>
      <c r="AB945" t="s">
        <v>319</v>
      </c>
      <c r="AC945" t="s">
        <v>6056</v>
      </c>
      <c r="AD945">
        <v>22</v>
      </c>
    </row>
    <row r="946" spans="1:40">
      <c r="A946">
        <v>12025</v>
      </c>
      <c r="B946" t="s">
        <v>176</v>
      </c>
      <c r="C946" t="s">
        <v>7</v>
      </c>
      <c r="D946" t="s">
        <v>8990</v>
      </c>
      <c r="E946" t="s">
        <v>178</v>
      </c>
      <c r="G946" t="s">
        <v>6089</v>
      </c>
      <c r="H946" t="s">
        <v>5890</v>
      </c>
      <c r="I946" t="s">
        <v>8991</v>
      </c>
      <c r="K946" t="s">
        <v>5738</v>
      </c>
      <c r="L946" t="s">
        <v>172</v>
      </c>
      <c r="M946" t="s">
        <v>5</v>
      </c>
      <c r="N946">
        <v>93109</v>
      </c>
      <c r="P946">
        <v>34.4249213593043</v>
      </c>
      <c r="Q946">
        <v>-119.841870399393</v>
      </c>
      <c r="R946">
        <v>1</v>
      </c>
      <c r="U946" t="s">
        <v>8990</v>
      </c>
      <c r="V946" t="s">
        <v>8992</v>
      </c>
      <c r="W946" t="s">
        <v>5738</v>
      </c>
      <c r="X946" t="s">
        <v>172</v>
      </c>
      <c r="Y946" t="s">
        <v>5</v>
      </c>
      <c r="Z946" t="s">
        <v>8245</v>
      </c>
      <c r="AA946">
        <v>45689</v>
      </c>
      <c r="AB946" t="s">
        <v>8985</v>
      </c>
      <c r="AC946" t="s">
        <v>8993</v>
      </c>
      <c r="AD946">
        <v>25</v>
      </c>
      <c r="AK946" t="s">
        <v>8994</v>
      </c>
    </row>
    <row r="947" spans="1:40">
      <c r="A947">
        <v>12026</v>
      </c>
      <c r="B947" t="s">
        <v>176</v>
      </c>
      <c r="C947" t="s">
        <v>7</v>
      </c>
      <c r="D947" t="s">
        <v>6057</v>
      </c>
      <c r="E947" t="s">
        <v>178</v>
      </c>
      <c r="G947" t="s">
        <v>5859</v>
      </c>
      <c r="H947" t="s">
        <v>5860</v>
      </c>
      <c r="I947" t="s">
        <v>6058</v>
      </c>
      <c r="J947" t="s">
        <v>6059</v>
      </c>
      <c r="K947" t="s">
        <v>6060</v>
      </c>
      <c r="L947" t="s">
        <v>151</v>
      </c>
      <c r="M947" t="s">
        <v>6</v>
      </c>
      <c r="N947" t="s">
        <v>6061</v>
      </c>
      <c r="O947" t="s">
        <v>6062</v>
      </c>
      <c r="P947">
        <v>48.427750000000003</v>
      </c>
      <c r="Q947">
        <v>-71.059319000000002</v>
      </c>
      <c r="U947" t="s">
        <v>6057</v>
      </c>
      <c r="V947" t="s">
        <v>6058</v>
      </c>
      <c r="W947" t="s">
        <v>6063</v>
      </c>
      <c r="X947" t="s">
        <v>151</v>
      </c>
      <c r="Y947" t="s">
        <v>6</v>
      </c>
      <c r="AB947" t="s">
        <v>6058</v>
      </c>
      <c r="AC947" t="s">
        <v>6064</v>
      </c>
      <c r="AD947">
        <v>18</v>
      </c>
    </row>
    <row r="948" spans="1:40">
      <c r="A948">
        <v>12027</v>
      </c>
      <c r="B948" t="s">
        <v>176</v>
      </c>
      <c r="C948" t="s">
        <v>7</v>
      </c>
      <c r="D948" t="s">
        <v>6065</v>
      </c>
      <c r="E948" t="s">
        <v>178</v>
      </c>
      <c r="G948" t="s">
        <v>4253</v>
      </c>
      <c r="H948" t="s">
        <v>5890</v>
      </c>
      <c r="I948" t="s">
        <v>6066</v>
      </c>
      <c r="J948" t="s">
        <v>6067</v>
      </c>
      <c r="K948" t="s">
        <v>5738</v>
      </c>
      <c r="L948" t="s">
        <v>172</v>
      </c>
      <c r="M948" t="s">
        <v>5</v>
      </c>
      <c r="N948">
        <v>93108</v>
      </c>
      <c r="P948">
        <v>34.422497800000002</v>
      </c>
      <c r="Q948">
        <v>-119.6089119</v>
      </c>
      <c r="R948">
        <v>2000</v>
      </c>
      <c r="U948" t="s">
        <v>6068</v>
      </c>
      <c r="V948" t="s">
        <v>6066</v>
      </c>
      <c r="W948" t="s">
        <v>5738</v>
      </c>
      <c r="X948" t="s">
        <v>172</v>
      </c>
      <c r="Y948" t="s">
        <v>4095</v>
      </c>
      <c r="AB948" t="s">
        <v>6069</v>
      </c>
      <c r="AC948" t="s">
        <v>6070</v>
      </c>
      <c r="AD948">
        <v>28</v>
      </c>
      <c r="AK948" t="s">
        <v>6071</v>
      </c>
    </row>
    <row r="949" spans="1:40">
      <c r="A949">
        <v>12028</v>
      </c>
      <c r="B949" t="s">
        <v>176</v>
      </c>
      <c r="C949" t="s">
        <v>7</v>
      </c>
      <c r="D949" t="s">
        <v>6072</v>
      </c>
      <c r="E949" t="s">
        <v>178</v>
      </c>
      <c r="G949" t="s">
        <v>6073</v>
      </c>
      <c r="H949" t="s">
        <v>6074</v>
      </c>
      <c r="I949" t="s">
        <v>6075</v>
      </c>
      <c r="J949" t="s">
        <v>6076</v>
      </c>
      <c r="K949" t="s">
        <v>6077</v>
      </c>
      <c r="L949" t="s">
        <v>756</v>
      </c>
      <c r="M949" t="s">
        <v>5</v>
      </c>
      <c r="N949">
        <v>2142</v>
      </c>
      <c r="O949" t="s">
        <v>6078</v>
      </c>
      <c r="P949">
        <v>42.362493299999997</v>
      </c>
      <c r="Q949">
        <v>-71.0834282</v>
      </c>
      <c r="R949">
        <v>4</v>
      </c>
      <c r="U949" t="s">
        <v>6079</v>
      </c>
      <c r="V949" t="s">
        <v>6075</v>
      </c>
      <c r="W949" t="s">
        <v>1571</v>
      </c>
      <c r="X949" t="s">
        <v>756</v>
      </c>
      <c r="Y949" t="s">
        <v>4095</v>
      </c>
      <c r="AB949" t="s">
        <v>5835</v>
      </c>
      <c r="AC949" t="s">
        <v>6080</v>
      </c>
      <c r="AD949">
        <v>28</v>
      </c>
      <c r="AK949" t="s">
        <v>6081</v>
      </c>
    </row>
    <row r="950" spans="1:40">
      <c r="A950">
        <v>12029</v>
      </c>
      <c r="B950" t="s">
        <v>176</v>
      </c>
      <c r="C950" t="s">
        <v>7</v>
      </c>
      <c r="D950" t="s">
        <v>6088</v>
      </c>
      <c r="E950" t="s">
        <v>178</v>
      </c>
      <c r="G950" t="s">
        <v>6089</v>
      </c>
      <c r="H950" t="s">
        <v>5890</v>
      </c>
      <c r="I950" t="s">
        <v>6090</v>
      </c>
      <c r="J950" t="s">
        <v>6091</v>
      </c>
      <c r="K950" t="s">
        <v>4774</v>
      </c>
      <c r="L950" t="s">
        <v>6092</v>
      </c>
      <c r="M950" t="s">
        <v>5</v>
      </c>
      <c r="N950">
        <v>48111</v>
      </c>
      <c r="O950" t="s">
        <v>6093</v>
      </c>
      <c r="P950">
        <v>42.236505000000001</v>
      </c>
      <c r="Q950">
        <v>-83.439325999999994</v>
      </c>
      <c r="U950" t="s">
        <v>6094</v>
      </c>
      <c r="V950" t="s">
        <v>6090</v>
      </c>
      <c r="W950" t="s">
        <v>4776</v>
      </c>
      <c r="Y950" t="s">
        <v>317</v>
      </c>
      <c r="AB950" t="s">
        <v>6095</v>
      </c>
      <c r="AC950" t="s">
        <v>6096</v>
      </c>
      <c r="AD950">
        <v>17</v>
      </c>
      <c r="AK950" t="s">
        <v>6097</v>
      </c>
    </row>
    <row r="951" spans="1:40">
      <c r="A951">
        <v>12030</v>
      </c>
      <c r="B951" t="s">
        <v>176</v>
      </c>
      <c r="C951" t="s">
        <v>7</v>
      </c>
      <c r="D951" t="s">
        <v>6098</v>
      </c>
      <c r="E951" t="s">
        <v>178</v>
      </c>
      <c r="G951" t="s">
        <v>6099</v>
      </c>
      <c r="H951" t="s">
        <v>6100</v>
      </c>
      <c r="I951" t="s">
        <v>6101</v>
      </c>
      <c r="J951" t="s">
        <v>6102</v>
      </c>
      <c r="K951" t="s">
        <v>4052</v>
      </c>
      <c r="L951" t="s">
        <v>829</v>
      </c>
      <c r="M951" t="s">
        <v>5</v>
      </c>
      <c r="N951">
        <v>10041</v>
      </c>
      <c r="O951" t="s">
        <v>6103</v>
      </c>
      <c r="P951">
        <v>40.703361000000001</v>
      </c>
      <c r="Q951">
        <v>-74.009732</v>
      </c>
      <c r="U951" t="s">
        <v>6104</v>
      </c>
      <c r="V951" t="s">
        <v>6101</v>
      </c>
      <c r="W951" t="s">
        <v>4052</v>
      </c>
      <c r="X951" t="s">
        <v>829</v>
      </c>
      <c r="Y951" t="s">
        <v>4095</v>
      </c>
      <c r="AB951" t="s">
        <v>5835</v>
      </c>
      <c r="AC951" t="s">
        <v>6105</v>
      </c>
      <c r="AD951">
        <v>23</v>
      </c>
      <c r="AJ951" t="s">
        <v>6101</v>
      </c>
    </row>
    <row r="952" spans="1:40">
      <c r="A952">
        <v>12031</v>
      </c>
      <c r="B952" t="s">
        <v>176</v>
      </c>
      <c r="C952" t="s">
        <v>7</v>
      </c>
      <c r="D952" t="s">
        <v>7932</v>
      </c>
      <c r="E952" t="s">
        <v>178</v>
      </c>
      <c r="G952" t="s">
        <v>7933</v>
      </c>
      <c r="H952" t="s">
        <v>7934</v>
      </c>
      <c r="I952" t="s">
        <v>7935</v>
      </c>
      <c r="J952" t="s">
        <v>7936</v>
      </c>
      <c r="K952" t="s">
        <v>7937</v>
      </c>
      <c r="L952" t="s">
        <v>1365</v>
      </c>
      <c r="M952" t="s">
        <v>5</v>
      </c>
      <c r="N952">
        <v>15096</v>
      </c>
      <c r="O952" t="s">
        <v>7938</v>
      </c>
      <c r="P952">
        <v>40.671509999999998</v>
      </c>
      <c r="Q952">
        <v>-80.104510000000005</v>
      </c>
      <c r="U952" t="s">
        <v>7932</v>
      </c>
      <c r="V952" t="s">
        <v>7935</v>
      </c>
      <c r="W952" t="s">
        <v>7937</v>
      </c>
      <c r="X952" t="s">
        <v>1365</v>
      </c>
      <c r="Y952" t="s">
        <v>4095</v>
      </c>
      <c r="Z952" t="s">
        <v>6629</v>
      </c>
      <c r="AA952">
        <v>45497</v>
      </c>
      <c r="AB952" t="s">
        <v>7935</v>
      </c>
      <c r="AC952" t="s">
        <v>8491</v>
      </c>
      <c r="AD952">
        <v>22</v>
      </c>
      <c r="AJ952" t="s">
        <v>7935</v>
      </c>
      <c r="AN952" t="s">
        <v>7939</v>
      </c>
    </row>
    <row r="953" spans="1:40">
      <c r="A953">
        <v>12032</v>
      </c>
      <c r="B953" t="s">
        <v>176</v>
      </c>
      <c r="C953" t="s">
        <v>7</v>
      </c>
      <c r="D953" t="s">
        <v>6106</v>
      </c>
      <c r="E953" t="s">
        <v>178</v>
      </c>
      <c r="G953" t="s">
        <v>5859</v>
      </c>
      <c r="H953" t="s">
        <v>5860</v>
      </c>
      <c r="I953" t="s">
        <v>6107</v>
      </c>
      <c r="J953" t="s">
        <v>6108</v>
      </c>
      <c r="K953" t="s">
        <v>4983</v>
      </c>
      <c r="L953" t="s">
        <v>1423</v>
      </c>
      <c r="M953" t="s">
        <v>5</v>
      </c>
      <c r="N953">
        <v>8830</v>
      </c>
      <c r="O953" t="s">
        <v>6109</v>
      </c>
      <c r="P953">
        <v>40.560448399999999</v>
      </c>
      <c r="Q953">
        <v>-74.323531500000001</v>
      </c>
      <c r="U953" t="s">
        <v>5757</v>
      </c>
      <c r="V953" t="s">
        <v>6110</v>
      </c>
      <c r="W953" t="s">
        <v>6111</v>
      </c>
      <c r="X953" t="s">
        <v>1704</v>
      </c>
      <c r="Y953" t="s">
        <v>940</v>
      </c>
      <c r="AB953" t="s">
        <v>6112</v>
      </c>
      <c r="AC953" t="s">
        <v>6113</v>
      </c>
      <c r="AD953">
        <v>14</v>
      </c>
      <c r="AJ953" t="s">
        <v>6114</v>
      </c>
      <c r="AK953" t="s">
        <v>6115</v>
      </c>
    </row>
    <row r="954" spans="1:40">
      <c r="A954">
        <v>12033</v>
      </c>
      <c r="B954" t="s">
        <v>176</v>
      </c>
      <c r="C954" t="s">
        <v>7</v>
      </c>
      <c r="D954" t="s">
        <v>7820</v>
      </c>
      <c r="E954" t="s">
        <v>178</v>
      </c>
      <c r="G954" t="s">
        <v>4253</v>
      </c>
      <c r="H954" t="s">
        <v>8187</v>
      </c>
      <c r="I954" t="s">
        <v>7821</v>
      </c>
      <c r="J954" t="s">
        <v>7822</v>
      </c>
      <c r="K954" t="s">
        <v>7823</v>
      </c>
      <c r="L954" t="s">
        <v>4365</v>
      </c>
      <c r="M954" t="s">
        <v>5</v>
      </c>
      <c r="N954">
        <v>20001</v>
      </c>
      <c r="O954" t="s">
        <v>7824</v>
      </c>
      <c r="P954">
        <v>38.899270000000001</v>
      </c>
      <c r="Q954">
        <v>-77.014120000000005</v>
      </c>
      <c r="U954" t="s">
        <v>7820</v>
      </c>
      <c r="V954" t="s">
        <v>7821</v>
      </c>
      <c r="W954" t="s">
        <v>7823</v>
      </c>
      <c r="Y954" t="s">
        <v>5</v>
      </c>
      <c r="Z954" t="s">
        <v>8166</v>
      </c>
      <c r="AB954" t="s">
        <v>7825</v>
      </c>
      <c r="AC954" t="s">
        <v>8489</v>
      </c>
      <c r="AD954">
        <v>20</v>
      </c>
      <c r="AH954">
        <v>0</v>
      </c>
      <c r="AJ954" t="s">
        <v>7826</v>
      </c>
    </row>
    <row r="955" spans="1:40">
      <c r="A955">
        <v>12034</v>
      </c>
      <c r="B955" t="s">
        <v>176</v>
      </c>
      <c r="C955" t="s">
        <v>7</v>
      </c>
      <c r="D955" t="s">
        <v>6116</v>
      </c>
      <c r="E955" t="s">
        <v>178</v>
      </c>
      <c r="G955" t="s">
        <v>6117</v>
      </c>
      <c r="H955" t="s">
        <v>5831</v>
      </c>
      <c r="I955" t="s">
        <v>6118</v>
      </c>
      <c r="J955" t="s">
        <v>6119</v>
      </c>
      <c r="K955" t="s">
        <v>3157</v>
      </c>
      <c r="L955" t="s">
        <v>1089</v>
      </c>
      <c r="M955" t="s">
        <v>5</v>
      </c>
      <c r="N955">
        <v>85004</v>
      </c>
      <c r="O955" t="s">
        <v>6120</v>
      </c>
      <c r="P955">
        <v>33.448039299999998</v>
      </c>
      <c r="Q955">
        <v>-112.07546290000001</v>
      </c>
      <c r="R955">
        <v>1000</v>
      </c>
      <c r="U955" t="s">
        <v>6116</v>
      </c>
      <c r="V955" t="s">
        <v>6118</v>
      </c>
      <c r="W955" t="s">
        <v>3157</v>
      </c>
      <c r="X955" t="s">
        <v>1089</v>
      </c>
      <c r="Y955" t="s">
        <v>4095</v>
      </c>
      <c r="AB955" t="s">
        <v>5835</v>
      </c>
      <c r="AC955" t="s">
        <v>6121</v>
      </c>
      <c r="AD955">
        <v>30</v>
      </c>
    </row>
    <row r="956" spans="1:40">
      <c r="A956">
        <v>12035</v>
      </c>
      <c r="B956" t="s">
        <v>176</v>
      </c>
      <c r="C956" t="s">
        <v>7</v>
      </c>
      <c r="D956" t="s">
        <v>6122</v>
      </c>
      <c r="E956" t="s">
        <v>178</v>
      </c>
      <c r="G956" t="s">
        <v>5859</v>
      </c>
      <c r="H956" t="s">
        <v>5860</v>
      </c>
      <c r="I956" t="s">
        <v>6123</v>
      </c>
      <c r="J956" t="s">
        <v>6124</v>
      </c>
      <c r="K956" t="s">
        <v>6125</v>
      </c>
      <c r="L956" t="s">
        <v>908</v>
      </c>
      <c r="M956" t="s">
        <v>5</v>
      </c>
      <c r="N956">
        <v>40601</v>
      </c>
      <c r="O956" t="s">
        <v>6126</v>
      </c>
      <c r="P956">
        <v>38.200315699999997</v>
      </c>
      <c r="Q956">
        <v>-84.876598200000004</v>
      </c>
      <c r="U956" t="s">
        <v>6122</v>
      </c>
      <c r="V956" t="s">
        <v>6123</v>
      </c>
      <c r="W956" t="s">
        <v>6125</v>
      </c>
      <c r="X956" t="s">
        <v>908</v>
      </c>
      <c r="Y956" t="s">
        <v>4095</v>
      </c>
      <c r="AB956" t="s">
        <v>5835</v>
      </c>
      <c r="AC956" t="s">
        <v>6127</v>
      </c>
      <c r="AD956">
        <v>25</v>
      </c>
    </row>
    <row r="957" spans="1:40">
      <c r="A957">
        <v>12036</v>
      </c>
      <c r="B957" t="s">
        <v>176</v>
      </c>
      <c r="C957" t="s">
        <v>7</v>
      </c>
      <c r="D957" t="s">
        <v>6128</v>
      </c>
      <c r="E957" t="s">
        <v>178</v>
      </c>
      <c r="G957" t="s">
        <v>6129</v>
      </c>
      <c r="H957" t="s">
        <v>5869</v>
      </c>
      <c r="I957" t="s">
        <v>6130</v>
      </c>
      <c r="J957" t="s">
        <v>6131</v>
      </c>
      <c r="K957" t="s">
        <v>5872</v>
      </c>
      <c r="L957" t="s">
        <v>172</v>
      </c>
      <c r="M957" t="s">
        <v>5</v>
      </c>
      <c r="N957">
        <v>94104</v>
      </c>
      <c r="O957" t="s">
        <v>6132</v>
      </c>
      <c r="P957">
        <v>37.793377399999997</v>
      </c>
      <c r="Q957">
        <v>-122.4027696</v>
      </c>
      <c r="U957" t="s">
        <v>6128</v>
      </c>
      <c r="V957" t="s">
        <v>6133</v>
      </c>
      <c r="W957" t="s">
        <v>5872</v>
      </c>
      <c r="X957" t="s">
        <v>172</v>
      </c>
      <c r="Y957" t="s">
        <v>4095</v>
      </c>
      <c r="AB957" t="s">
        <v>5835</v>
      </c>
      <c r="AC957" t="s">
        <v>6134</v>
      </c>
      <c r="AD957">
        <v>23</v>
      </c>
    </row>
    <row r="958" spans="1:40">
      <c r="A958">
        <v>12037</v>
      </c>
      <c r="B958" t="s">
        <v>176</v>
      </c>
      <c r="C958" t="s">
        <v>7</v>
      </c>
      <c r="D958" t="s">
        <v>6135</v>
      </c>
      <c r="E958" t="s">
        <v>178</v>
      </c>
      <c r="G958" t="s">
        <v>6136</v>
      </c>
      <c r="H958" t="s">
        <v>6137</v>
      </c>
      <c r="I958" t="s">
        <v>6138</v>
      </c>
      <c r="J958" t="s">
        <v>6139</v>
      </c>
      <c r="K958" t="s">
        <v>2821</v>
      </c>
      <c r="L958" t="s">
        <v>444</v>
      </c>
      <c r="M958" t="s">
        <v>5</v>
      </c>
      <c r="N958">
        <v>49503</v>
      </c>
      <c r="O958" t="s">
        <v>6140</v>
      </c>
      <c r="P958">
        <v>42.966645</v>
      </c>
      <c r="Q958">
        <v>-85.6697779</v>
      </c>
      <c r="R958">
        <v>200</v>
      </c>
      <c r="U958" t="s">
        <v>6135</v>
      </c>
      <c r="V958" t="s">
        <v>6138</v>
      </c>
      <c r="W958" t="s">
        <v>2821</v>
      </c>
      <c r="X958" t="s">
        <v>444</v>
      </c>
      <c r="Y958" t="s">
        <v>4095</v>
      </c>
      <c r="AB958" t="s">
        <v>6141</v>
      </c>
      <c r="AC958" t="s">
        <v>6142</v>
      </c>
      <c r="AD958">
        <v>30</v>
      </c>
    </row>
    <row r="959" spans="1:40">
      <c r="A959">
        <v>3001</v>
      </c>
      <c r="B959" t="s">
        <v>176</v>
      </c>
      <c r="C959" t="s">
        <v>748</v>
      </c>
      <c r="D959" t="s">
        <v>6143</v>
      </c>
      <c r="E959" t="s">
        <v>166</v>
      </c>
      <c r="F959" t="s">
        <v>6143</v>
      </c>
      <c r="G959" t="s">
        <v>6144</v>
      </c>
      <c r="H959" t="s">
        <v>6145</v>
      </c>
      <c r="I959" t="s">
        <v>6146</v>
      </c>
      <c r="J959" t="s">
        <v>6147</v>
      </c>
      <c r="K959" t="s">
        <v>5769</v>
      </c>
      <c r="L959" t="s">
        <v>172</v>
      </c>
      <c r="M959" t="s">
        <v>5</v>
      </c>
      <c r="N959">
        <v>95014</v>
      </c>
      <c r="P959">
        <v>37.323662536028003</v>
      </c>
      <c r="Q959">
        <v>-122.028407830994</v>
      </c>
      <c r="S959">
        <v>13400</v>
      </c>
      <c r="T959" t="s">
        <v>774</v>
      </c>
      <c r="U959" t="s">
        <v>6143</v>
      </c>
      <c r="V959" t="s">
        <v>6146</v>
      </c>
      <c r="W959" t="s">
        <v>284</v>
      </c>
      <c r="Y959" t="s">
        <v>317</v>
      </c>
      <c r="Z959" t="s">
        <v>8068</v>
      </c>
      <c r="AA959" t="s">
        <v>8302</v>
      </c>
      <c r="AB959" t="s">
        <v>8715</v>
      </c>
      <c r="AC959" t="s">
        <v>8352</v>
      </c>
      <c r="AD959">
        <v>27</v>
      </c>
      <c r="AJ959" t="s">
        <v>6146</v>
      </c>
    </row>
    <row r="960" spans="1:40">
      <c r="A960">
        <v>3002</v>
      </c>
      <c r="B960" t="s">
        <v>163</v>
      </c>
      <c r="C960" t="s">
        <v>748</v>
      </c>
      <c r="D960" t="s">
        <v>6148</v>
      </c>
      <c r="E960" t="s">
        <v>166</v>
      </c>
      <c r="F960" t="s">
        <v>6149</v>
      </c>
      <c r="G960" t="s">
        <v>6150</v>
      </c>
      <c r="H960" t="s">
        <v>6151</v>
      </c>
      <c r="I960" t="s">
        <v>6152</v>
      </c>
      <c r="J960" t="s">
        <v>5778</v>
      </c>
      <c r="K960" t="s">
        <v>1639</v>
      </c>
      <c r="L960" t="s">
        <v>1089</v>
      </c>
      <c r="M960" t="s">
        <v>5</v>
      </c>
      <c r="N960">
        <v>85706</v>
      </c>
      <c r="P960">
        <v>32.1352471838158</v>
      </c>
      <c r="Q960">
        <v>-110.919408557889</v>
      </c>
      <c r="R960">
        <v>11</v>
      </c>
      <c r="S960">
        <v>10</v>
      </c>
      <c r="T960" t="s">
        <v>774</v>
      </c>
      <c r="U960" t="s">
        <v>6153</v>
      </c>
      <c r="V960" t="s">
        <v>6152</v>
      </c>
      <c r="W960" t="s">
        <v>1639</v>
      </c>
      <c r="X960" t="s">
        <v>1089</v>
      </c>
      <c r="Y960" t="s">
        <v>5</v>
      </c>
      <c r="Z960" t="s">
        <v>174</v>
      </c>
      <c r="AA960">
        <v>44892</v>
      </c>
      <c r="AB960" t="s">
        <v>6154</v>
      </c>
      <c r="AC960" t="s">
        <v>6155</v>
      </c>
      <c r="AD960">
        <v>17</v>
      </c>
      <c r="AE960" t="s">
        <v>6156</v>
      </c>
      <c r="AJ960" t="s">
        <v>6157</v>
      </c>
    </row>
    <row r="961" spans="1:36">
      <c r="A961">
        <v>3003</v>
      </c>
      <c r="B961" t="s">
        <v>163</v>
      </c>
      <c r="C961" t="s">
        <v>748</v>
      </c>
      <c r="D961" t="s">
        <v>6158</v>
      </c>
      <c r="E961" t="s">
        <v>178</v>
      </c>
      <c r="F961" t="s">
        <v>6159</v>
      </c>
      <c r="G961" t="s">
        <v>6160</v>
      </c>
      <c r="H961" t="s">
        <v>6161</v>
      </c>
      <c r="I961" t="s">
        <v>6162</v>
      </c>
      <c r="J961" t="s">
        <v>6163</v>
      </c>
      <c r="K961" t="s">
        <v>6164</v>
      </c>
      <c r="L961" t="s">
        <v>1994</v>
      </c>
      <c r="M961" t="s">
        <v>5</v>
      </c>
      <c r="N961">
        <v>20742</v>
      </c>
      <c r="O961" t="s">
        <v>6165</v>
      </c>
      <c r="P961">
        <v>38.992705314830999</v>
      </c>
      <c r="Q961">
        <v>-76.938531547373998</v>
      </c>
      <c r="R961">
        <v>2</v>
      </c>
      <c r="U961" t="s">
        <v>6166</v>
      </c>
      <c r="V961" t="s">
        <v>6162</v>
      </c>
      <c r="W961" t="s">
        <v>6164</v>
      </c>
      <c r="X961" t="s">
        <v>1994</v>
      </c>
      <c r="Y961" t="s">
        <v>5</v>
      </c>
      <c r="Z961" t="s">
        <v>174</v>
      </c>
      <c r="AA961">
        <v>44888</v>
      </c>
      <c r="AB961" t="s">
        <v>6167</v>
      </c>
      <c r="AC961" t="s">
        <v>6168</v>
      </c>
      <c r="AD961">
        <v>19</v>
      </c>
      <c r="AE961" t="s">
        <v>6169</v>
      </c>
      <c r="AJ961" t="s">
        <v>6162</v>
      </c>
    </row>
    <row r="962" spans="1:36">
      <c r="A962">
        <v>3004</v>
      </c>
      <c r="B962" t="s">
        <v>176</v>
      </c>
      <c r="C962" t="s">
        <v>748</v>
      </c>
      <c r="D962" t="s">
        <v>2597</v>
      </c>
      <c r="E962" t="s">
        <v>178</v>
      </c>
      <c r="F962" t="s">
        <v>6170</v>
      </c>
      <c r="G962" t="s">
        <v>6160</v>
      </c>
      <c r="H962" t="s">
        <v>6171</v>
      </c>
      <c r="I962" t="s">
        <v>4958</v>
      </c>
      <c r="J962" t="s">
        <v>6172</v>
      </c>
      <c r="K962" t="s">
        <v>6173</v>
      </c>
      <c r="L962" t="s">
        <v>908</v>
      </c>
      <c r="M962" t="s">
        <v>5</v>
      </c>
      <c r="N962">
        <v>42029</v>
      </c>
      <c r="O962" t="s">
        <v>2602</v>
      </c>
      <c r="P962">
        <v>37.049776139148499</v>
      </c>
      <c r="Q962">
        <v>-88.366252687082607</v>
      </c>
      <c r="R962">
        <v>252</v>
      </c>
      <c r="U962" t="s">
        <v>2597</v>
      </c>
      <c r="V962" t="s">
        <v>4958</v>
      </c>
      <c r="W962" t="s">
        <v>2603</v>
      </c>
      <c r="X962" t="s">
        <v>1365</v>
      </c>
      <c r="Y962" t="s">
        <v>5</v>
      </c>
      <c r="Z962" t="s">
        <v>174</v>
      </c>
      <c r="AA962">
        <v>44776</v>
      </c>
      <c r="AB962" t="s">
        <v>6174</v>
      </c>
      <c r="AC962" t="s">
        <v>6175</v>
      </c>
      <c r="AD962">
        <v>18</v>
      </c>
      <c r="AJ962" t="s">
        <v>6176</v>
      </c>
    </row>
    <row r="963" spans="1:36">
      <c r="A963">
        <v>3005</v>
      </c>
      <c r="B963" t="s">
        <v>176</v>
      </c>
      <c r="C963" t="s">
        <v>748</v>
      </c>
      <c r="D963" t="s">
        <v>2597</v>
      </c>
      <c r="E963" t="s">
        <v>178</v>
      </c>
      <c r="F963" t="s">
        <v>2598</v>
      </c>
      <c r="G963" t="s">
        <v>6160</v>
      </c>
      <c r="H963" t="s">
        <v>2606</v>
      </c>
      <c r="I963" t="s">
        <v>4958</v>
      </c>
      <c r="J963" t="s">
        <v>2600</v>
      </c>
      <c r="K963" t="s">
        <v>2601</v>
      </c>
      <c r="L963" t="s">
        <v>1022</v>
      </c>
      <c r="M963" t="s">
        <v>5</v>
      </c>
      <c r="N963">
        <v>53226</v>
      </c>
      <c r="O963" t="s">
        <v>6177</v>
      </c>
      <c r="P963">
        <v>43.046096428291399</v>
      </c>
      <c r="Q963">
        <v>-88.054938126525101</v>
      </c>
      <c r="R963">
        <v>270</v>
      </c>
      <c r="U963" t="s">
        <v>2597</v>
      </c>
      <c r="V963" t="s">
        <v>4958</v>
      </c>
      <c r="W963" t="s">
        <v>2603</v>
      </c>
      <c r="X963" t="s">
        <v>1365</v>
      </c>
      <c r="Y963" t="s">
        <v>5</v>
      </c>
      <c r="Z963" t="s">
        <v>174</v>
      </c>
      <c r="AA963">
        <v>44776</v>
      </c>
      <c r="AB963" t="s">
        <v>6178</v>
      </c>
      <c r="AC963" t="s">
        <v>6175</v>
      </c>
      <c r="AD963">
        <v>18</v>
      </c>
      <c r="AJ963" t="s">
        <v>6176</v>
      </c>
    </row>
    <row r="964" spans="1:36">
      <c r="A964">
        <v>3006</v>
      </c>
      <c r="B964" t="s">
        <v>176</v>
      </c>
      <c r="C964" t="s">
        <v>748</v>
      </c>
      <c r="D964" t="s">
        <v>6179</v>
      </c>
      <c r="E964" t="s">
        <v>166</v>
      </c>
      <c r="F964" t="s">
        <v>6180</v>
      </c>
      <c r="G964" t="s">
        <v>6181</v>
      </c>
      <c r="H964" t="s">
        <v>6182</v>
      </c>
      <c r="I964" t="s">
        <v>6183</v>
      </c>
      <c r="J964" t="s">
        <v>6184</v>
      </c>
      <c r="K964" t="s">
        <v>6185</v>
      </c>
      <c r="L964" t="s">
        <v>217</v>
      </c>
      <c r="M964" t="s">
        <v>6</v>
      </c>
      <c r="N964" t="s">
        <v>6186</v>
      </c>
      <c r="O964" t="s">
        <v>6187</v>
      </c>
      <c r="P964">
        <v>42.941009699289999</v>
      </c>
      <c r="Q964">
        <v>-82.422414888364301</v>
      </c>
      <c r="R964">
        <v>300</v>
      </c>
      <c r="U964" t="s">
        <v>6180</v>
      </c>
      <c r="V964" t="s">
        <v>6183</v>
      </c>
      <c r="W964" t="s">
        <v>6188</v>
      </c>
      <c r="X964" t="s">
        <v>6189</v>
      </c>
      <c r="Y964" t="s">
        <v>5360</v>
      </c>
      <c r="Z964" t="s">
        <v>174</v>
      </c>
      <c r="AA964">
        <v>45218</v>
      </c>
      <c r="AB964" t="s">
        <v>6190</v>
      </c>
      <c r="AC964" t="s">
        <v>6191</v>
      </c>
      <c r="AD964">
        <v>26</v>
      </c>
      <c r="AJ964" t="s">
        <v>6192</v>
      </c>
    </row>
    <row r="965" spans="1:36">
      <c r="A965">
        <v>3007</v>
      </c>
      <c r="B965" t="s">
        <v>201</v>
      </c>
      <c r="C965" t="s">
        <v>748</v>
      </c>
      <c r="D965" t="s">
        <v>9036</v>
      </c>
      <c r="E965" t="s">
        <v>166</v>
      </c>
      <c r="F965" t="s">
        <v>9036</v>
      </c>
      <c r="G965" t="s">
        <v>6235</v>
      </c>
      <c r="H965" t="s">
        <v>6235</v>
      </c>
      <c r="I965" t="s">
        <v>9038</v>
      </c>
      <c r="J965" t="s">
        <v>9042</v>
      </c>
      <c r="K965" t="s">
        <v>9043</v>
      </c>
      <c r="L965" t="s">
        <v>217</v>
      </c>
      <c r="M965" t="s">
        <v>6</v>
      </c>
      <c r="N965" t="s">
        <v>9044</v>
      </c>
      <c r="P965">
        <v>42.954875322742303</v>
      </c>
      <c r="Q965">
        <v>-79.211612519323694</v>
      </c>
      <c r="U965" t="s">
        <v>9039</v>
      </c>
      <c r="V965" t="s">
        <v>9038</v>
      </c>
      <c r="W965" t="s">
        <v>6435</v>
      </c>
      <c r="X965" t="s">
        <v>9040</v>
      </c>
      <c r="Y965" t="s">
        <v>960</v>
      </c>
      <c r="Z965" t="s">
        <v>8245</v>
      </c>
      <c r="AA965">
        <v>45689</v>
      </c>
      <c r="AB965" t="s">
        <v>9045</v>
      </c>
      <c r="AC965" t="s">
        <v>9037</v>
      </c>
      <c r="AD965">
        <v>22</v>
      </c>
      <c r="AE965" t="s">
        <v>9041</v>
      </c>
    </row>
    <row r="966" spans="1:36">
      <c r="A966">
        <v>3008</v>
      </c>
      <c r="B966" t="s">
        <v>176</v>
      </c>
      <c r="C966" t="s">
        <v>748</v>
      </c>
      <c r="D966" t="s">
        <v>936</v>
      </c>
      <c r="E966" t="s">
        <v>178</v>
      </c>
      <c r="F966" t="s">
        <v>6193</v>
      </c>
      <c r="G966" t="s">
        <v>6194</v>
      </c>
      <c r="H966" t="s">
        <v>6195</v>
      </c>
      <c r="I966" t="s">
        <v>937</v>
      </c>
      <c r="J966" t="s">
        <v>6196</v>
      </c>
      <c r="K966" t="s">
        <v>6193</v>
      </c>
      <c r="L966" t="s">
        <v>788</v>
      </c>
      <c r="M966" t="s">
        <v>5</v>
      </c>
      <c r="N966">
        <v>70734</v>
      </c>
      <c r="O966" t="s">
        <v>6197</v>
      </c>
      <c r="P966">
        <v>30.1901518954691</v>
      </c>
      <c r="Q966">
        <v>-91.011508117941801</v>
      </c>
      <c r="R966">
        <v>2200</v>
      </c>
      <c r="U966" t="s">
        <v>936</v>
      </c>
      <c r="V966" t="s">
        <v>937</v>
      </c>
      <c r="W966" t="s">
        <v>938</v>
      </c>
      <c r="X966" t="s">
        <v>938</v>
      </c>
      <c r="Y966" t="s">
        <v>940</v>
      </c>
      <c r="Z966" t="s">
        <v>174</v>
      </c>
      <c r="AA966">
        <v>45090</v>
      </c>
      <c r="AB966" t="s">
        <v>6198</v>
      </c>
      <c r="AC966" t="s">
        <v>942</v>
      </c>
      <c r="AD966">
        <v>29</v>
      </c>
      <c r="AE966" t="s">
        <v>6199</v>
      </c>
      <c r="AJ966" t="s">
        <v>6200</v>
      </c>
    </row>
    <row r="967" spans="1:36">
      <c r="A967">
        <v>3009</v>
      </c>
      <c r="B967" t="s">
        <v>176</v>
      </c>
      <c r="C967" t="s">
        <v>748</v>
      </c>
      <c r="D967" t="s">
        <v>976</v>
      </c>
      <c r="E967" t="s">
        <v>178</v>
      </c>
      <c r="F967" t="s">
        <v>976</v>
      </c>
      <c r="G967" t="s">
        <v>6160</v>
      </c>
      <c r="H967" t="s">
        <v>2246</v>
      </c>
      <c r="I967" t="s">
        <v>977</v>
      </c>
      <c r="J967" t="s">
        <v>978</v>
      </c>
      <c r="K967" t="s">
        <v>979</v>
      </c>
      <c r="L967" t="s">
        <v>788</v>
      </c>
      <c r="M967" t="s">
        <v>5</v>
      </c>
      <c r="N967">
        <v>70522</v>
      </c>
      <c r="O967" t="s">
        <v>980</v>
      </c>
      <c r="P967">
        <v>29.682028224720899</v>
      </c>
      <c r="Q967">
        <v>-91.456384674051804</v>
      </c>
      <c r="R967">
        <v>150</v>
      </c>
      <c r="U967" t="s">
        <v>976</v>
      </c>
      <c r="V967" t="s">
        <v>977</v>
      </c>
      <c r="W967" t="s">
        <v>981</v>
      </c>
      <c r="X967" t="s">
        <v>870</v>
      </c>
      <c r="Y967" t="s">
        <v>5</v>
      </c>
      <c r="Z967" t="s">
        <v>174</v>
      </c>
      <c r="AA967">
        <v>44865</v>
      </c>
      <c r="AB967" t="s">
        <v>319</v>
      </c>
      <c r="AC967" t="s">
        <v>6201</v>
      </c>
      <c r="AD967">
        <v>23</v>
      </c>
      <c r="AJ967" t="s">
        <v>6202</v>
      </c>
    </row>
    <row r="968" spans="1:36">
      <c r="A968">
        <v>3010</v>
      </c>
      <c r="B968" t="s">
        <v>176</v>
      </c>
      <c r="C968" t="s">
        <v>748</v>
      </c>
      <c r="D968" t="s">
        <v>6203</v>
      </c>
      <c r="E968" t="s">
        <v>166</v>
      </c>
      <c r="F968" t="s">
        <v>6204</v>
      </c>
      <c r="G968" t="s">
        <v>6160</v>
      </c>
      <c r="H968" t="s">
        <v>2246</v>
      </c>
      <c r="I968" t="s">
        <v>6205</v>
      </c>
      <c r="J968" t="s">
        <v>6206</v>
      </c>
      <c r="K968" t="s">
        <v>1456</v>
      </c>
      <c r="L968" t="s">
        <v>771</v>
      </c>
      <c r="M968" t="s">
        <v>5</v>
      </c>
      <c r="N968">
        <v>78737</v>
      </c>
      <c r="O968" t="s">
        <v>6207</v>
      </c>
      <c r="P968">
        <v>30.228820750892702</v>
      </c>
      <c r="Q968">
        <v>-98.004790402596797</v>
      </c>
      <c r="R968">
        <v>22</v>
      </c>
      <c r="S968">
        <v>3</v>
      </c>
      <c r="T968" t="s">
        <v>6208</v>
      </c>
      <c r="U968" t="s">
        <v>6203</v>
      </c>
      <c r="V968" t="s">
        <v>6205</v>
      </c>
      <c r="W968" t="s">
        <v>6209</v>
      </c>
      <c r="X968" t="s">
        <v>771</v>
      </c>
      <c r="Y968" t="s">
        <v>5</v>
      </c>
      <c r="Z968" t="s">
        <v>174</v>
      </c>
      <c r="AA968">
        <v>44776</v>
      </c>
      <c r="AB968" t="s">
        <v>6210</v>
      </c>
      <c r="AC968" t="s">
        <v>6211</v>
      </c>
      <c r="AD968">
        <v>21</v>
      </c>
      <c r="AJ968" t="s">
        <v>6205</v>
      </c>
    </row>
    <row r="969" spans="1:36">
      <c r="A969">
        <v>3011</v>
      </c>
      <c r="B969" t="s">
        <v>201</v>
      </c>
      <c r="C969" t="s">
        <v>748</v>
      </c>
      <c r="D969" t="s">
        <v>8520</v>
      </c>
      <c r="E969" t="s">
        <v>166</v>
      </c>
      <c r="F969" t="s">
        <v>8520</v>
      </c>
      <c r="G969" t="s">
        <v>6235</v>
      </c>
      <c r="H969" t="s">
        <v>8586</v>
      </c>
      <c r="I969" t="s">
        <v>8521</v>
      </c>
      <c r="K969" t="s">
        <v>8522</v>
      </c>
      <c r="L969" t="s">
        <v>771</v>
      </c>
      <c r="M969" t="s">
        <v>5</v>
      </c>
      <c r="P969">
        <v>29.6688963</v>
      </c>
      <c r="Q969">
        <v>-95.048923000000002</v>
      </c>
      <c r="Z969" t="s">
        <v>8166</v>
      </c>
      <c r="AA969">
        <v>45560</v>
      </c>
      <c r="AB969" t="s">
        <v>6365</v>
      </c>
      <c r="AC969" t="s">
        <v>8564</v>
      </c>
      <c r="AD969">
        <v>20</v>
      </c>
    </row>
    <row r="970" spans="1:36">
      <c r="A970">
        <v>3012</v>
      </c>
      <c r="B970" t="s">
        <v>163</v>
      </c>
      <c r="C970" t="s">
        <v>748</v>
      </c>
      <c r="D970" t="s">
        <v>6212</v>
      </c>
      <c r="E970" t="s">
        <v>178</v>
      </c>
      <c r="F970" t="s">
        <v>5186</v>
      </c>
      <c r="G970" t="s">
        <v>6150</v>
      </c>
      <c r="H970" t="s">
        <v>6213</v>
      </c>
      <c r="I970" t="s">
        <v>6214</v>
      </c>
      <c r="J970" t="s">
        <v>6215</v>
      </c>
      <c r="K970" t="s">
        <v>6216</v>
      </c>
      <c r="L970" t="s">
        <v>825</v>
      </c>
      <c r="M970" t="s">
        <v>5</v>
      </c>
      <c r="N970">
        <v>47449</v>
      </c>
      <c r="O970" t="s">
        <v>4312</v>
      </c>
      <c r="P970">
        <v>38.904471818180298</v>
      </c>
      <c r="Q970">
        <v>-86.9193165602899</v>
      </c>
      <c r="R970">
        <v>16</v>
      </c>
      <c r="U970" t="s">
        <v>6212</v>
      </c>
      <c r="V970" t="s">
        <v>6214</v>
      </c>
      <c r="W970" t="s">
        <v>6217</v>
      </c>
      <c r="X970" t="s">
        <v>369</v>
      </c>
      <c r="Y970" t="s">
        <v>5</v>
      </c>
      <c r="Z970" t="s">
        <v>174</v>
      </c>
      <c r="AA970">
        <v>44888</v>
      </c>
      <c r="AB970" t="s">
        <v>6218</v>
      </c>
      <c r="AC970" t="s">
        <v>6219</v>
      </c>
      <c r="AD970">
        <v>13</v>
      </c>
      <c r="AE970" t="s">
        <v>6220</v>
      </c>
      <c r="AJ970" t="s">
        <v>6214</v>
      </c>
    </row>
    <row r="971" spans="1:36">
      <c r="A971">
        <v>3013</v>
      </c>
      <c r="B971" t="s">
        <v>176</v>
      </c>
      <c r="C971" t="s">
        <v>748</v>
      </c>
      <c r="D971" t="s">
        <v>4986</v>
      </c>
      <c r="E971" t="s">
        <v>178</v>
      </c>
      <c r="F971" t="s">
        <v>1014</v>
      </c>
      <c r="G971" t="s">
        <v>6160</v>
      </c>
      <c r="H971" t="s">
        <v>6221</v>
      </c>
      <c r="I971" t="s">
        <v>1012</v>
      </c>
      <c r="J971" t="s">
        <v>1013</v>
      </c>
      <c r="K971" t="s">
        <v>1010</v>
      </c>
      <c r="L971" t="s">
        <v>771</v>
      </c>
      <c r="M971" t="s">
        <v>5</v>
      </c>
      <c r="N971">
        <v>79065</v>
      </c>
      <c r="O971" t="s">
        <v>1015</v>
      </c>
      <c r="P971">
        <v>35.5102384491897</v>
      </c>
      <c r="Q971">
        <v>-101.014396617812</v>
      </c>
      <c r="R971">
        <v>100</v>
      </c>
      <c r="U971" t="s">
        <v>4986</v>
      </c>
      <c r="V971" t="s">
        <v>1012</v>
      </c>
      <c r="W971" t="s">
        <v>1016</v>
      </c>
      <c r="X971" t="s">
        <v>756</v>
      </c>
      <c r="Y971" t="s">
        <v>5</v>
      </c>
      <c r="Z971" t="s">
        <v>174</v>
      </c>
      <c r="AA971">
        <v>45289</v>
      </c>
      <c r="AB971" t="s">
        <v>6222</v>
      </c>
      <c r="AC971" t="s">
        <v>1017</v>
      </c>
      <c r="AD971">
        <v>26</v>
      </c>
      <c r="AE971" t="s">
        <v>6223</v>
      </c>
    </row>
    <row r="972" spans="1:36">
      <c r="A972">
        <v>3014</v>
      </c>
      <c r="B972" t="s">
        <v>201</v>
      </c>
      <c r="C972" t="s">
        <v>748</v>
      </c>
      <c r="D972" t="s">
        <v>8514</v>
      </c>
      <c r="E972" t="s">
        <v>178</v>
      </c>
      <c r="F972" t="s">
        <v>8514</v>
      </c>
      <c r="G972" t="s">
        <v>6160</v>
      </c>
      <c r="H972" t="s">
        <v>8583</v>
      </c>
      <c r="I972" t="s">
        <v>1012</v>
      </c>
      <c r="K972" t="s">
        <v>4774</v>
      </c>
      <c r="L972" t="s">
        <v>444</v>
      </c>
      <c r="M972" t="s">
        <v>5</v>
      </c>
      <c r="P972">
        <v>42.27</v>
      </c>
      <c r="Q972">
        <v>-83.485152999999997</v>
      </c>
      <c r="Z972" t="s">
        <v>8166</v>
      </c>
      <c r="AA972">
        <v>45560</v>
      </c>
      <c r="AB972" t="s">
        <v>6365</v>
      </c>
      <c r="AC972" t="s">
        <v>8515</v>
      </c>
      <c r="AD972">
        <v>30</v>
      </c>
    </row>
    <row r="973" spans="1:36">
      <c r="A973">
        <v>3015</v>
      </c>
      <c r="B973" t="s">
        <v>201</v>
      </c>
      <c r="C973" t="s">
        <v>748</v>
      </c>
      <c r="D973" t="s">
        <v>6224</v>
      </c>
      <c r="E973" t="s">
        <v>166</v>
      </c>
      <c r="F973" t="s">
        <v>6224</v>
      </c>
      <c r="G973" t="s">
        <v>6194</v>
      </c>
      <c r="H973" t="s">
        <v>4586</v>
      </c>
      <c r="I973" t="s">
        <v>6225</v>
      </c>
      <c r="J973" t="s">
        <v>6226</v>
      </c>
      <c r="K973" t="s">
        <v>6227</v>
      </c>
      <c r="L973" t="s">
        <v>949</v>
      </c>
      <c r="M973" t="s">
        <v>5</v>
      </c>
      <c r="P973">
        <v>38.6233</v>
      </c>
      <c r="Q973">
        <v>-82.518600000000006</v>
      </c>
      <c r="U973" t="s">
        <v>6224</v>
      </c>
      <c r="V973" t="s">
        <v>6225</v>
      </c>
      <c r="W973" t="s">
        <v>6228</v>
      </c>
      <c r="X973" t="s">
        <v>6229</v>
      </c>
      <c r="Y973" t="s">
        <v>6230</v>
      </c>
      <c r="Z973" t="s">
        <v>174</v>
      </c>
      <c r="AA973">
        <v>45304</v>
      </c>
      <c r="AB973" t="s">
        <v>6231</v>
      </c>
      <c r="AC973" t="s">
        <v>6232</v>
      </c>
      <c r="AD973">
        <v>20</v>
      </c>
    </row>
    <row r="974" spans="1:36">
      <c r="A974">
        <v>3016</v>
      </c>
      <c r="B974" t="s">
        <v>176</v>
      </c>
      <c r="C974" t="s">
        <v>748</v>
      </c>
      <c r="D974" t="s">
        <v>6233</v>
      </c>
      <c r="E974" t="s">
        <v>178</v>
      </c>
      <c r="F974" t="s">
        <v>6234</v>
      </c>
      <c r="G974" t="s">
        <v>6235</v>
      </c>
      <c r="H974" t="s">
        <v>6235</v>
      </c>
      <c r="I974" t="s">
        <v>6236</v>
      </c>
      <c r="J974" t="s">
        <v>6237</v>
      </c>
      <c r="K974" t="s">
        <v>189</v>
      </c>
      <c r="L974" t="s">
        <v>190</v>
      </c>
      <c r="M974" t="s">
        <v>5</v>
      </c>
      <c r="N974">
        <v>28273</v>
      </c>
      <c r="O974" t="s">
        <v>6238</v>
      </c>
      <c r="P974">
        <v>35.1088675784722</v>
      </c>
      <c r="Q974">
        <v>-80.961428745998603</v>
      </c>
      <c r="S974">
        <v>150</v>
      </c>
      <c r="T974" t="s">
        <v>6239</v>
      </c>
      <c r="U974" t="s">
        <v>6233</v>
      </c>
      <c r="V974" t="s">
        <v>6240</v>
      </c>
      <c r="W974" t="s">
        <v>189</v>
      </c>
      <c r="X974" t="s">
        <v>190</v>
      </c>
      <c r="Y974" t="s">
        <v>5</v>
      </c>
      <c r="Z974" t="s">
        <v>174</v>
      </c>
      <c r="AA974">
        <v>44776</v>
      </c>
      <c r="AB974" t="s">
        <v>6241</v>
      </c>
      <c r="AC974" t="s">
        <v>6242</v>
      </c>
      <c r="AD974">
        <v>30</v>
      </c>
    </row>
    <row r="975" spans="1:36">
      <c r="A975">
        <v>3017</v>
      </c>
      <c r="B975" t="s">
        <v>176</v>
      </c>
      <c r="C975" t="s">
        <v>748</v>
      </c>
      <c r="D975" t="s">
        <v>6233</v>
      </c>
      <c r="E975" t="s">
        <v>178</v>
      </c>
      <c r="F975" t="s">
        <v>6243</v>
      </c>
      <c r="G975" t="s">
        <v>6235</v>
      </c>
      <c r="H975" t="s">
        <v>6235</v>
      </c>
      <c r="I975" t="s">
        <v>6236</v>
      </c>
      <c r="J975" t="s">
        <v>6244</v>
      </c>
      <c r="K975" t="s">
        <v>6245</v>
      </c>
      <c r="L975" t="s">
        <v>190</v>
      </c>
      <c r="M975" t="s">
        <v>5</v>
      </c>
      <c r="N975">
        <v>28027</v>
      </c>
      <c r="O975" t="s">
        <v>6246</v>
      </c>
      <c r="P975">
        <v>35.418851636933503</v>
      </c>
      <c r="Q975">
        <v>-80.660078984610493</v>
      </c>
      <c r="R975">
        <v>336</v>
      </c>
      <c r="S975">
        <v>60</v>
      </c>
      <c r="T975" t="s">
        <v>6239</v>
      </c>
      <c r="U975" t="s">
        <v>6233</v>
      </c>
      <c r="V975" t="s">
        <v>6240</v>
      </c>
      <c r="W975" t="s">
        <v>189</v>
      </c>
      <c r="X975" t="s">
        <v>190</v>
      </c>
      <c r="Y975" t="s">
        <v>5</v>
      </c>
      <c r="Z975" t="s">
        <v>174</v>
      </c>
      <c r="AA975">
        <v>44776</v>
      </c>
      <c r="AB975" t="s">
        <v>6247</v>
      </c>
      <c r="AC975" t="s">
        <v>6242</v>
      </c>
      <c r="AD975">
        <v>30</v>
      </c>
    </row>
    <row r="976" spans="1:36">
      <c r="A976">
        <v>3018</v>
      </c>
      <c r="B976" t="s">
        <v>176</v>
      </c>
      <c r="C976" t="s">
        <v>748</v>
      </c>
      <c r="D976" t="s">
        <v>6248</v>
      </c>
      <c r="E976" t="s">
        <v>166</v>
      </c>
      <c r="F976" t="s">
        <v>6249</v>
      </c>
      <c r="G976" t="s">
        <v>6144</v>
      </c>
      <c r="H976" t="s">
        <v>6145</v>
      </c>
      <c r="I976" t="s">
        <v>6250</v>
      </c>
      <c r="J976" t="s">
        <v>6251</v>
      </c>
      <c r="K976" t="s">
        <v>6252</v>
      </c>
      <c r="L976" t="s">
        <v>1365</v>
      </c>
      <c r="M976" t="s">
        <v>5</v>
      </c>
      <c r="N976">
        <v>15090</v>
      </c>
      <c r="O976" t="s">
        <v>6253</v>
      </c>
      <c r="P976">
        <v>40.6079039396312</v>
      </c>
      <c r="Q976">
        <v>-80.0530455633495</v>
      </c>
      <c r="S976">
        <v>50000</v>
      </c>
      <c r="T976" t="s">
        <v>774</v>
      </c>
      <c r="U976" t="s">
        <v>6248</v>
      </c>
      <c r="V976" t="s">
        <v>6254</v>
      </c>
      <c r="W976" t="s">
        <v>6255</v>
      </c>
      <c r="X976" t="s">
        <v>5163</v>
      </c>
      <c r="Y976" t="s">
        <v>3646</v>
      </c>
      <c r="Z976" t="s">
        <v>318</v>
      </c>
      <c r="AA976">
        <v>45467</v>
      </c>
      <c r="AC976" t="s">
        <v>8577</v>
      </c>
      <c r="AD976">
        <v>26</v>
      </c>
    </row>
    <row r="977" spans="1:37">
      <c r="A977">
        <v>3019</v>
      </c>
      <c r="B977" t="s">
        <v>176</v>
      </c>
      <c r="C977" t="s">
        <v>748</v>
      </c>
      <c r="D977" t="s">
        <v>6256</v>
      </c>
      <c r="E977" t="s">
        <v>166</v>
      </c>
      <c r="F977" t="s">
        <v>6257</v>
      </c>
      <c r="G977" t="s">
        <v>6194</v>
      </c>
      <c r="H977" t="s">
        <v>4586</v>
      </c>
      <c r="I977" t="s">
        <v>6258</v>
      </c>
      <c r="J977" t="s">
        <v>6259</v>
      </c>
      <c r="K977" t="s">
        <v>4685</v>
      </c>
      <c r="L977" t="s">
        <v>949</v>
      </c>
      <c r="M977" t="s">
        <v>5</v>
      </c>
      <c r="N977">
        <v>44110</v>
      </c>
      <c r="O977" t="s">
        <v>6260</v>
      </c>
      <c r="P977">
        <v>41.551600000000001</v>
      </c>
      <c r="Q977">
        <v>-81.569000000000003</v>
      </c>
      <c r="R977">
        <v>30</v>
      </c>
      <c r="U977" t="s">
        <v>6261</v>
      </c>
      <c r="V977" t="s">
        <v>6258</v>
      </c>
      <c r="W977" t="s">
        <v>4685</v>
      </c>
      <c r="X977" t="s">
        <v>949</v>
      </c>
      <c r="Y977" t="s">
        <v>5</v>
      </c>
      <c r="Z977" t="s">
        <v>174</v>
      </c>
      <c r="AA977">
        <v>44865</v>
      </c>
      <c r="AB977" t="s">
        <v>6262</v>
      </c>
      <c r="AC977" t="s">
        <v>6263</v>
      </c>
      <c r="AD977">
        <v>25</v>
      </c>
      <c r="AE977" t="s">
        <v>6264</v>
      </c>
      <c r="AJ977" t="s">
        <v>6258</v>
      </c>
    </row>
    <row r="978" spans="1:37">
      <c r="A978">
        <v>3020</v>
      </c>
      <c r="B978" t="s">
        <v>176</v>
      </c>
      <c r="C978" t="s">
        <v>748</v>
      </c>
      <c r="D978" t="s">
        <v>6265</v>
      </c>
      <c r="E978" t="s">
        <v>178</v>
      </c>
      <c r="F978" t="s">
        <v>6266</v>
      </c>
      <c r="G978" t="s">
        <v>6160</v>
      </c>
      <c r="H978" t="s">
        <v>2246</v>
      </c>
      <c r="I978" t="s">
        <v>6267</v>
      </c>
      <c r="J978" t="s">
        <v>6268</v>
      </c>
      <c r="K978" t="s">
        <v>6269</v>
      </c>
      <c r="L978" t="s">
        <v>736</v>
      </c>
      <c r="M978" t="s">
        <v>5</v>
      </c>
      <c r="N978">
        <v>35601</v>
      </c>
      <c r="O978" t="s">
        <v>6270</v>
      </c>
      <c r="P978">
        <v>34.630190410947399</v>
      </c>
      <c r="Q978">
        <v>-87.040453891204905</v>
      </c>
      <c r="R978">
        <v>400</v>
      </c>
      <c r="S978">
        <v>2000</v>
      </c>
      <c r="T978" t="s">
        <v>774</v>
      </c>
      <c r="U978" t="s">
        <v>6271</v>
      </c>
      <c r="V978" t="s">
        <v>6267</v>
      </c>
      <c r="W978" t="s">
        <v>6272</v>
      </c>
      <c r="X978" t="s">
        <v>829</v>
      </c>
      <c r="Y978" t="s">
        <v>5</v>
      </c>
      <c r="Z978" t="s">
        <v>174</v>
      </c>
      <c r="AA978">
        <v>44776</v>
      </c>
      <c r="AB978" t="s">
        <v>6273</v>
      </c>
      <c r="AC978" t="s">
        <v>6274</v>
      </c>
      <c r="AD978">
        <v>20</v>
      </c>
      <c r="AE978" t="s">
        <v>6275</v>
      </c>
      <c r="AJ978" t="s">
        <v>6276</v>
      </c>
    </row>
    <row r="979" spans="1:37">
      <c r="A979">
        <v>3021</v>
      </c>
      <c r="B979" t="s">
        <v>176</v>
      </c>
      <c r="C979" t="s">
        <v>748</v>
      </c>
      <c r="D979" t="s">
        <v>6277</v>
      </c>
      <c r="E979" t="s">
        <v>178</v>
      </c>
      <c r="F979" t="s">
        <v>6285</v>
      </c>
      <c r="G979" t="s">
        <v>6144</v>
      </c>
      <c r="H979" t="s">
        <v>6145</v>
      </c>
      <c r="I979" t="s">
        <v>6278</v>
      </c>
      <c r="J979" t="s">
        <v>6286</v>
      </c>
      <c r="K979" t="s">
        <v>6281</v>
      </c>
      <c r="L979" t="s">
        <v>805</v>
      </c>
      <c r="M979" t="s">
        <v>5</v>
      </c>
      <c r="N979">
        <v>29020</v>
      </c>
      <c r="O979" t="s">
        <v>6287</v>
      </c>
      <c r="P979">
        <v>34.245213575593098</v>
      </c>
      <c r="Q979">
        <v>-80.637172895293503</v>
      </c>
      <c r="R979">
        <v>75</v>
      </c>
      <c r="S979">
        <v>4000</v>
      </c>
      <c r="T979" t="s">
        <v>774</v>
      </c>
      <c r="U979" t="s">
        <v>6288</v>
      </c>
      <c r="V979" t="s">
        <v>6278</v>
      </c>
      <c r="W979" t="s">
        <v>6281</v>
      </c>
      <c r="X979" t="s">
        <v>805</v>
      </c>
      <c r="Y979" t="s">
        <v>5</v>
      </c>
      <c r="Z979" t="s">
        <v>318</v>
      </c>
      <c r="AA979">
        <v>44776</v>
      </c>
      <c r="AB979" t="s">
        <v>6289</v>
      </c>
      <c r="AC979" t="s">
        <v>6283</v>
      </c>
      <c r="AD979">
        <v>22</v>
      </c>
      <c r="AF979">
        <v>0</v>
      </c>
      <c r="AH979">
        <v>0</v>
      </c>
      <c r="AJ979" t="s">
        <v>6278</v>
      </c>
    </row>
    <row r="980" spans="1:37">
      <c r="A980">
        <v>3022</v>
      </c>
      <c r="B980" t="s">
        <v>398</v>
      </c>
      <c r="C980" t="s">
        <v>748</v>
      </c>
      <c r="D980" t="s">
        <v>6277</v>
      </c>
      <c r="E980" t="s">
        <v>178</v>
      </c>
      <c r="F980" t="s">
        <v>6277</v>
      </c>
      <c r="G980" t="s">
        <v>6144</v>
      </c>
      <c r="H980" t="s">
        <v>6145</v>
      </c>
      <c r="I980" t="s">
        <v>6278</v>
      </c>
      <c r="J980" t="s">
        <v>6279</v>
      </c>
      <c r="K980" t="s">
        <v>3135</v>
      </c>
      <c r="L980" t="s">
        <v>870</v>
      </c>
      <c r="M980" t="s">
        <v>5</v>
      </c>
      <c r="N980">
        <v>30906</v>
      </c>
      <c r="O980" t="s">
        <v>6280</v>
      </c>
      <c r="P980">
        <v>33.284396563712903</v>
      </c>
      <c r="Q980">
        <v>-81.955665232989205</v>
      </c>
      <c r="S980">
        <v>6700</v>
      </c>
      <c r="T980" t="s">
        <v>774</v>
      </c>
      <c r="U980" t="s">
        <v>6277</v>
      </c>
      <c r="V980" t="s">
        <v>6278</v>
      </c>
      <c r="W980" t="s">
        <v>6281</v>
      </c>
      <c r="X980" t="s">
        <v>805</v>
      </c>
      <c r="Y980" t="s">
        <v>5</v>
      </c>
      <c r="Z980" t="s">
        <v>318</v>
      </c>
      <c r="AA980">
        <v>45467</v>
      </c>
      <c r="AB980" t="s">
        <v>6282</v>
      </c>
      <c r="AC980" t="s">
        <v>6283</v>
      </c>
      <c r="AD980">
        <v>22</v>
      </c>
      <c r="AE980" t="s">
        <v>6284</v>
      </c>
    </row>
    <row r="981" spans="1:37">
      <c r="A981">
        <v>3023</v>
      </c>
      <c r="B981" t="s">
        <v>398</v>
      </c>
      <c r="C981" t="s">
        <v>748</v>
      </c>
      <c r="D981" t="s">
        <v>6290</v>
      </c>
      <c r="E981" t="s">
        <v>166</v>
      </c>
      <c r="F981" t="s">
        <v>6291</v>
      </c>
      <c r="G981" t="s">
        <v>6194</v>
      </c>
      <c r="H981" t="s">
        <v>4586</v>
      </c>
      <c r="I981" t="s">
        <v>6292</v>
      </c>
      <c r="J981" t="s">
        <v>6293</v>
      </c>
      <c r="K981" t="s">
        <v>1231</v>
      </c>
      <c r="L981" t="s">
        <v>314</v>
      </c>
      <c r="M981" t="s">
        <v>5</v>
      </c>
      <c r="N981">
        <v>37040</v>
      </c>
      <c r="P981">
        <v>36.620493660396299</v>
      </c>
      <c r="Q981">
        <v>-87.233381818991802</v>
      </c>
      <c r="R981">
        <v>68</v>
      </c>
      <c r="S981">
        <v>80000</v>
      </c>
      <c r="T981" t="s">
        <v>774</v>
      </c>
      <c r="U981" t="s">
        <v>6294</v>
      </c>
      <c r="V981" t="s">
        <v>6292</v>
      </c>
      <c r="W981" t="s">
        <v>2260</v>
      </c>
      <c r="X981" t="s">
        <v>1233</v>
      </c>
      <c r="Y981" t="s">
        <v>1051</v>
      </c>
      <c r="Z981" t="s">
        <v>174</v>
      </c>
      <c r="AA981">
        <v>45090</v>
      </c>
      <c r="AB981" t="s">
        <v>6295</v>
      </c>
      <c r="AC981" t="s">
        <v>6296</v>
      </c>
      <c r="AD981">
        <v>15</v>
      </c>
      <c r="AE981" t="s">
        <v>6297</v>
      </c>
      <c r="AJ981" t="s">
        <v>6298</v>
      </c>
    </row>
    <row r="982" spans="1:37">
      <c r="A982">
        <v>3024</v>
      </c>
      <c r="B982" t="s">
        <v>176</v>
      </c>
      <c r="C982" t="s">
        <v>748</v>
      </c>
      <c r="D982" t="s">
        <v>6299</v>
      </c>
      <c r="E982" t="s">
        <v>178</v>
      </c>
      <c r="F982" t="s">
        <v>3714</v>
      </c>
      <c r="G982" t="s">
        <v>7</v>
      </c>
      <c r="H982" t="s">
        <v>6300</v>
      </c>
      <c r="I982" t="s">
        <v>3716</v>
      </c>
      <c r="J982" t="s">
        <v>6301</v>
      </c>
      <c r="K982" t="s">
        <v>6302</v>
      </c>
      <c r="L982" t="s">
        <v>444</v>
      </c>
      <c r="M982" t="s">
        <v>5</v>
      </c>
      <c r="N982">
        <v>48067</v>
      </c>
      <c r="O982" t="s">
        <v>6303</v>
      </c>
      <c r="P982">
        <v>42.4884285451677</v>
      </c>
      <c r="Q982">
        <v>-83.144588203709304</v>
      </c>
      <c r="U982" t="s">
        <v>6304</v>
      </c>
      <c r="V982" t="s">
        <v>3716</v>
      </c>
      <c r="W982" t="s">
        <v>3719</v>
      </c>
      <c r="Y982" t="s">
        <v>317</v>
      </c>
      <c r="Z982" t="s">
        <v>174</v>
      </c>
      <c r="AA982">
        <v>45289</v>
      </c>
      <c r="AC982" t="s">
        <v>6305</v>
      </c>
      <c r="AD982">
        <v>26</v>
      </c>
    </row>
    <row r="983" spans="1:37">
      <c r="A983">
        <v>3025</v>
      </c>
      <c r="B983" t="s">
        <v>398</v>
      </c>
      <c r="C983" t="s">
        <v>748</v>
      </c>
      <c r="D983" t="s">
        <v>6306</v>
      </c>
      <c r="E983" t="s">
        <v>166</v>
      </c>
      <c r="F983" t="s">
        <v>6307</v>
      </c>
      <c r="G983" t="s">
        <v>6194</v>
      </c>
      <c r="H983" t="s">
        <v>4586</v>
      </c>
      <c r="J983" t="s">
        <v>6308</v>
      </c>
      <c r="K983" t="s">
        <v>6309</v>
      </c>
      <c r="L983" t="s">
        <v>314</v>
      </c>
      <c r="M983" t="s">
        <v>5</v>
      </c>
      <c r="N983">
        <v>37160</v>
      </c>
      <c r="P983">
        <v>35.573341600080902</v>
      </c>
      <c r="Q983">
        <v>-86.4532116957771</v>
      </c>
      <c r="R983">
        <v>100</v>
      </c>
      <c r="S983">
        <v>60000</v>
      </c>
      <c r="T983" t="s">
        <v>6310</v>
      </c>
      <c r="U983" t="s">
        <v>6311</v>
      </c>
      <c r="V983" t="s">
        <v>6312</v>
      </c>
      <c r="W983" t="s">
        <v>6313</v>
      </c>
      <c r="X983" t="s">
        <v>6314</v>
      </c>
      <c r="Y983" t="s">
        <v>1051</v>
      </c>
      <c r="Z983" t="s">
        <v>776</v>
      </c>
      <c r="AA983">
        <v>45321</v>
      </c>
      <c r="AB983" t="s">
        <v>6315</v>
      </c>
      <c r="AC983" t="s">
        <v>6316</v>
      </c>
      <c r="AD983">
        <v>26</v>
      </c>
      <c r="AE983" t="s">
        <v>6317</v>
      </c>
      <c r="AF983" t="s">
        <v>6318</v>
      </c>
      <c r="AH983" t="s">
        <v>6319</v>
      </c>
      <c r="AK983" t="s">
        <v>6320</v>
      </c>
    </row>
    <row r="984" spans="1:37">
      <c r="A984">
        <v>3026</v>
      </c>
      <c r="B984" t="s">
        <v>176</v>
      </c>
      <c r="C984" t="s">
        <v>748</v>
      </c>
      <c r="D984" t="s">
        <v>6321</v>
      </c>
      <c r="E984" t="s">
        <v>178</v>
      </c>
      <c r="F984" t="s">
        <v>6322</v>
      </c>
      <c r="G984" t="s">
        <v>6160</v>
      </c>
      <c r="H984" t="s">
        <v>2246</v>
      </c>
      <c r="I984" t="s">
        <v>6323</v>
      </c>
      <c r="J984" t="s">
        <v>6324</v>
      </c>
      <c r="K984" t="s">
        <v>5047</v>
      </c>
      <c r="L984" t="s">
        <v>5043</v>
      </c>
      <c r="M984" t="s">
        <v>5</v>
      </c>
      <c r="N984">
        <v>19805</v>
      </c>
      <c r="O984" t="s">
        <v>6325</v>
      </c>
      <c r="P984">
        <v>39.755632986089203</v>
      </c>
      <c r="Q984">
        <v>-75.605074929555698</v>
      </c>
      <c r="R984">
        <v>2700</v>
      </c>
      <c r="U984" t="s">
        <v>6321</v>
      </c>
      <c r="V984" t="s">
        <v>6323</v>
      </c>
      <c r="W984" t="s">
        <v>5047</v>
      </c>
      <c r="X984" t="s">
        <v>5043</v>
      </c>
      <c r="Y984" t="s">
        <v>5</v>
      </c>
      <c r="Z984" t="s">
        <v>174</v>
      </c>
      <c r="AA984">
        <v>44776</v>
      </c>
      <c r="AB984" t="s">
        <v>6326</v>
      </c>
      <c r="AC984" t="s">
        <v>6327</v>
      </c>
      <c r="AD984">
        <v>21</v>
      </c>
      <c r="AE984" t="s">
        <v>6328</v>
      </c>
      <c r="AJ984" t="s">
        <v>6329</v>
      </c>
    </row>
    <row r="985" spans="1:37">
      <c r="A985">
        <v>3027</v>
      </c>
      <c r="B985" t="s">
        <v>201</v>
      </c>
      <c r="C985" t="s">
        <v>748</v>
      </c>
      <c r="D985" t="s">
        <v>6330</v>
      </c>
      <c r="E985" t="s">
        <v>166</v>
      </c>
      <c r="F985" t="s">
        <v>6331</v>
      </c>
      <c r="G985" t="s">
        <v>6194</v>
      </c>
      <c r="H985" t="s">
        <v>4586</v>
      </c>
      <c r="I985" t="s">
        <v>6332</v>
      </c>
      <c r="J985" t="s">
        <v>6333</v>
      </c>
      <c r="K985" t="s">
        <v>2257</v>
      </c>
      <c r="L985" t="s">
        <v>870</v>
      </c>
      <c r="M985" t="s">
        <v>5</v>
      </c>
      <c r="N985">
        <v>30529</v>
      </c>
      <c r="O985" t="s">
        <v>6334</v>
      </c>
      <c r="P985">
        <v>34.173772984579898</v>
      </c>
      <c r="Q985">
        <v>-83.4361416159946</v>
      </c>
      <c r="R985">
        <v>300</v>
      </c>
      <c r="S985">
        <v>120000</v>
      </c>
      <c r="T985" t="s">
        <v>774</v>
      </c>
      <c r="U985" t="s">
        <v>6335</v>
      </c>
      <c r="V985" t="s">
        <v>6336</v>
      </c>
      <c r="W985" t="s">
        <v>6337</v>
      </c>
      <c r="X985" t="s">
        <v>6338</v>
      </c>
      <c r="Y985" t="s">
        <v>997</v>
      </c>
      <c r="Z985" t="s">
        <v>174</v>
      </c>
      <c r="AA985">
        <v>45090</v>
      </c>
      <c r="AB985" t="s">
        <v>6339</v>
      </c>
      <c r="AC985" t="s">
        <v>6340</v>
      </c>
      <c r="AD985">
        <v>25</v>
      </c>
      <c r="AE985" t="s">
        <v>6341</v>
      </c>
      <c r="AJ985" t="s">
        <v>6342</v>
      </c>
    </row>
    <row r="986" spans="1:37">
      <c r="A986">
        <v>3028</v>
      </c>
      <c r="B986" t="s">
        <v>176</v>
      </c>
      <c r="C986" t="s">
        <v>748</v>
      </c>
      <c r="D986" t="s">
        <v>6330</v>
      </c>
      <c r="E986" t="s">
        <v>166</v>
      </c>
      <c r="F986" t="s">
        <v>6331</v>
      </c>
      <c r="G986" t="s">
        <v>6194</v>
      </c>
      <c r="H986" t="s">
        <v>4586</v>
      </c>
      <c r="I986" t="s">
        <v>6343</v>
      </c>
      <c r="J986" t="s">
        <v>6333</v>
      </c>
      <c r="K986" t="s">
        <v>2257</v>
      </c>
      <c r="L986" t="s">
        <v>870</v>
      </c>
      <c r="M986" t="s">
        <v>5</v>
      </c>
      <c r="N986">
        <v>30529</v>
      </c>
      <c r="O986" t="s">
        <v>6334</v>
      </c>
      <c r="P986">
        <v>34.173772984579898</v>
      </c>
      <c r="Q986">
        <v>-83.4361416159946</v>
      </c>
      <c r="R986">
        <v>300</v>
      </c>
      <c r="S986">
        <v>20000</v>
      </c>
      <c r="T986" t="s">
        <v>774</v>
      </c>
      <c r="U986" t="s">
        <v>6335</v>
      </c>
      <c r="V986" t="s">
        <v>6344</v>
      </c>
      <c r="W986" t="s">
        <v>6337</v>
      </c>
      <c r="X986" t="s">
        <v>6338</v>
      </c>
      <c r="Y986" t="s">
        <v>997</v>
      </c>
      <c r="Z986" t="s">
        <v>174</v>
      </c>
      <c r="AA986">
        <v>45090</v>
      </c>
      <c r="AB986" t="s">
        <v>6339</v>
      </c>
      <c r="AC986" t="s">
        <v>6340</v>
      </c>
      <c r="AD986">
        <v>25</v>
      </c>
      <c r="AE986" t="s">
        <v>6345</v>
      </c>
      <c r="AJ986" t="s">
        <v>6342</v>
      </c>
    </row>
    <row r="987" spans="1:37">
      <c r="A987">
        <v>3029</v>
      </c>
      <c r="B987" t="s">
        <v>201</v>
      </c>
      <c r="C987" t="s">
        <v>748</v>
      </c>
      <c r="D987" t="s">
        <v>6330</v>
      </c>
      <c r="E987" t="s">
        <v>166</v>
      </c>
      <c r="F987" t="s">
        <v>6346</v>
      </c>
      <c r="G987" t="s">
        <v>6194</v>
      </c>
      <c r="H987" t="s">
        <v>4586</v>
      </c>
      <c r="I987" t="s">
        <v>6347</v>
      </c>
      <c r="L987" t="s">
        <v>444</v>
      </c>
      <c r="M987" t="s">
        <v>5</v>
      </c>
      <c r="P987">
        <v>44.537733054858698</v>
      </c>
      <c r="Q987">
        <v>-85.663783220836606</v>
      </c>
      <c r="S987">
        <v>60000</v>
      </c>
      <c r="T987" t="s">
        <v>774</v>
      </c>
      <c r="U987" t="s">
        <v>6335</v>
      </c>
      <c r="V987" t="s">
        <v>6344</v>
      </c>
      <c r="W987" t="s">
        <v>6337</v>
      </c>
      <c r="X987" t="s">
        <v>6338</v>
      </c>
      <c r="Y987" t="s">
        <v>997</v>
      </c>
      <c r="Z987" t="s">
        <v>174</v>
      </c>
      <c r="AA987">
        <v>45090</v>
      </c>
      <c r="AB987" t="s">
        <v>6348</v>
      </c>
      <c r="AC987" t="s">
        <v>6340</v>
      </c>
      <c r="AD987">
        <v>25</v>
      </c>
      <c r="AE987" t="s">
        <v>6349</v>
      </c>
      <c r="AJ987" t="s">
        <v>6342</v>
      </c>
    </row>
    <row r="988" spans="1:37">
      <c r="A988">
        <v>3030</v>
      </c>
      <c r="B988" t="s">
        <v>201</v>
      </c>
      <c r="C988" t="s">
        <v>748</v>
      </c>
      <c r="D988" t="s">
        <v>6330</v>
      </c>
      <c r="E988" t="s">
        <v>166</v>
      </c>
      <c r="F988" t="s">
        <v>6350</v>
      </c>
      <c r="G988" t="s">
        <v>6194</v>
      </c>
      <c r="H988" t="s">
        <v>4586</v>
      </c>
      <c r="I988" t="s">
        <v>6351</v>
      </c>
      <c r="L988" t="s">
        <v>314</v>
      </c>
      <c r="M988" t="s">
        <v>5</v>
      </c>
      <c r="P988">
        <v>35.873531820579501</v>
      </c>
      <c r="Q988">
        <v>-86.546639470085395</v>
      </c>
      <c r="S988">
        <v>40000</v>
      </c>
      <c r="T988" t="s">
        <v>774</v>
      </c>
      <c r="U988" t="s">
        <v>6335</v>
      </c>
      <c r="V988" t="s">
        <v>6344</v>
      </c>
      <c r="W988" t="s">
        <v>6337</v>
      </c>
      <c r="X988" t="s">
        <v>6338</v>
      </c>
      <c r="Y988" t="s">
        <v>997</v>
      </c>
      <c r="Z988" t="s">
        <v>174</v>
      </c>
      <c r="AA988">
        <v>45090</v>
      </c>
      <c r="AB988" t="s">
        <v>6348</v>
      </c>
      <c r="AC988" t="s">
        <v>6340</v>
      </c>
      <c r="AD988">
        <v>25</v>
      </c>
      <c r="AE988" t="s">
        <v>6352</v>
      </c>
      <c r="AJ988" t="s">
        <v>6342</v>
      </c>
    </row>
    <row r="989" spans="1:37">
      <c r="A989">
        <v>3031</v>
      </c>
      <c r="B989" t="s">
        <v>201</v>
      </c>
      <c r="C989" t="s">
        <v>748</v>
      </c>
      <c r="D989" t="s">
        <v>6330</v>
      </c>
      <c r="E989" t="s">
        <v>166</v>
      </c>
      <c r="F989" t="s">
        <v>6353</v>
      </c>
      <c r="G989" t="s">
        <v>6194</v>
      </c>
      <c r="H989" t="s">
        <v>4586</v>
      </c>
      <c r="I989" t="s">
        <v>6354</v>
      </c>
      <c r="L989" t="s">
        <v>908</v>
      </c>
      <c r="M989" t="s">
        <v>5</v>
      </c>
      <c r="P989">
        <v>38.1138330202389</v>
      </c>
      <c r="Q989">
        <v>-84.185196441281704</v>
      </c>
      <c r="S989">
        <v>40000</v>
      </c>
      <c r="T989" t="s">
        <v>774</v>
      </c>
      <c r="U989" t="s">
        <v>6335</v>
      </c>
      <c r="V989" t="s">
        <v>6344</v>
      </c>
      <c r="W989" t="s">
        <v>6337</v>
      </c>
      <c r="X989" t="s">
        <v>6338</v>
      </c>
      <c r="Y989" t="s">
        <v>997</v>
      </c>
      <c r="Z989" t="s">
        <v>174</v>
      </c>
      <c r="AA989">
        <v>45090</v>
      </c>
      <c r="AB989" t="s">
        <v>6348</v>
      </c>
      <c r="AC989" t="s">
        <v>6340</v>
      </c>
      <c r="AD989">
        <v>25</v>
      </c>
      <c r="AE989" t="s">
        <v>6355</v>
      </c>
      <c r="AJ989" t="s">
        <v>6342</v>
      </c>
    </row>
    <row r="990" spans="1:37">
      <c r="A990">
        <v>3032</v>
      </c>
      <c r="B990" t="s">
        <v>201</v>
      </c>
      <c r="C990" t="s">
        <v>748</v>
      </c>
      <c r="D990" t="s">
        <v>6330</v>
      </c>
      <c r="E990" t="s">
        <v>166</v>
      </c>
      <c r="F990" t="s">
        <v>6356</v>
      </c>
      <c r="G990" t="s">
        <v>6194</v>
      </c>
      <c r="H990" t="s">
        <v>4586</v>
      </c>
      <c r="I990" t="s">
        <v>6357</v>
      </c>
      <c r="L990" t="s">
        <v>949</v>
      </c>
      <c r="M990" t="s">
        <v>5</v>
      </c>
      <c r="P990">
        <v>41.077137031444302</v>
      </c>
      <c r="Q990">
        <v>-82.721765449655905</v>
      </c>
      <c r="S990">
        <v>20000</v>
      </c>
      <c r="T990" t="s">
        <v>774</v>
      </c>
      <c r="U990" t="s">
        <v>6335</v>
      </c>
      <c r="V990" t="s">
        <v>6344</v>
      </c>
      <c r="W990" t="s">
        <v>6337</v>
      </c>
      <c r="X990" t="s">
        <v>6338</v>
      </c>
      <c r="Y990" t="s">
        <v>997</v>
      </c>
      <c r="Z990" t="s">
        <v>174</v>
      </c>
      <c r="AA990">
        <v>45090</v>
      </c>
      <c r="AB990" t="s">
        <v>6348</v>
      </c>
      <c r="AC990" t="s">
        <v>6340</v>
      </c>
      <c r="AD990">
        <v>25</v>
      </c>
      <c r="AE990" t="s">
        <v>6349</v>
      </c>
      <c r="AJ990" t="s">
        <v>6342</v>
      </c>
    </row>
    <row r="991" spans="1:37">
      <c r="A991">
        <v>3033</v>
      </c>
      <c r="B991" t="s">
        <v>176</v>
      </c>
      <c r="C991" t="s">
        <v>748</v>
      </c>
      <c r="D991" t="s">
        <v>3755</v>
      </c>
      <c r="E991" t="s">
        <v>166</v>
      </c>
      <c r="F991" t="s">
        <v>6358</v>
      </c>
      <c r="G991" t="s">
        <v>6235</v>
      </c>
      <c r="H991" t="s">
        <v>6235</v>
      </c>
      <c r="I991" t="s">
        <v>3762</v>
      </c>
      <c r="J991" t="s">
        <v>6359</v>
      </c>
      <c r="K991" t="s">
        <v>3760</v>
      </c>
      <c r="L991" t="s">
        <v>3634</v>
      </c>
      <c r="M991" t="s">
        <v>5</v>
      </c>
      <c r="N991">
        <v>97355</v>
      </c>
      <c r="O991" t="s">
        <v>5152</v>
      </c>
      <c r="P991">
        <v>44.549052367809303</v>
      </c>
      <c r="Q991">
        <v>-122.91976220768601</v>
      </c>
      <c r="R991">
        <v>460</v>
      </c>
      <c r="S991">
        <v>50</v>
      </c>
      <c r="T991" t="s">
        <v>774</v>
      </c>
      <c r="U991" t="s">
        <v>3755</v>
      </c>
      <c r="V991" t="s">
        <v>3762</v>
      </c>
      <c r="W991" t="s">
        <v>3760</v>
      </c>
      <c r="X991" t="s">
        <v>3634</v>
      </c>
      <c r="Y991" t="s">
        <v>5</v>
      </c>
      <c r="Z991" t="s">
        <v>174</v>
      </c>
      <c r="AA991">
        <v>45095</v>
      </c>
      <c r="AB991" t="s">
        <v>3763</v>
      </c>
      <c r="AC991" t="s">
        <v>6360</v>
      </c>
      <c r="AD991">
        <v>18</v>
      </c>
      <c r="AE991" t="s">
        <v>3765</v>
      </c>
      <c r="AJ991" t="s">
        <v>6361</v>
      </c>
    </row>
    <row r="992" spans="1:37">
      <c r="A992">
        <v>3034</v>
      </c>
      <c r="B992" t="s">
        <v>201</v>
      </c>
      <c r="C992" t="s">
        <v>748</v>
      </c>
      <c r="D992" t="s">
        <v>3755</v>
      </c>
      <c r="E992" t="s">
        <v>166</v>
      </c>
      <c r="F992" t="s">
        <v>6362</v>
      </c>
      <c r="G992" t="s">
        <v>6235</v>
      </c>
      <c r="H992" t="s">
        <v>6235</v>
      </c>
      <c r="I992" t="s">
        <v>3762</v>
      </c>
      <c r="K992" t="s">
        <v>6363</v>
      </c>
      <c r="L992" t="s">
        <v>825</v>
      </c>
      <c r="M992" t="s">
        <v>5</v>
      </c>
      <c r="P992">
        <v>39.4803078209464</v>
      </c>
      <c r="Q992">
        <v>-87.411791887882302</v>
      </c>
      <c r="S992">
        <v>1</v>
      </c>
      <c r="T992" t="s">
        <v>6364</v>
      </c>
      <c r="U992" t="s">
        <v>3755</v>
      </c>
      <c r="V992" t="s">
        <v>3762</v>
      </c>
      <c r="W992" t="s">
        <v>3760</v>
      </c>
      <c r="X992" t="s">
        <v>3634</v>
      </c>
      <c r="Y992" t="s">
        <v>5</v>
      </c>
      <c r="Z992" t="s">
        <v>174</v>
      </c>
      <c r="AA992">
        <v>45095</v>
      </c>
      <c r="AB992" t="s">
        <v>6365</v>
      </c>
      <c r="AC992" t="s">
        <v>6360</v>
      </c>
      <c r="AD992">
        <v>18</v>
      </c>
      <c r="AE992" t="s">
        <v>6366</v>
      </c>
      <c r="AJ992" t="s">
        <v>6361</v>
      </c>
    </row>
    <row r="993" spans="1:37">
      <c r="A993">
        <v>3035</v>
      </c>
      <c r="B993" t="s">
        <v>201</v>
      </c>
      <c r="C993" t="s">
        <v>748</v>
      </c>
      <c r="D993" t="s">
        <v>3755</v>
      </c>
      <c r="E993" t="s">
        <v>166</v>
      </c>
      <c r="F993" t="s">
        <v>6367</v>
      </c>
      <c r="G993" t="s">
        <v>6235</v>
      </c>
      <c r="H993" t="s">
        <v>6235</v>
      </c>
      <c r="I993" t="s">
        <v>3762</v>
      </c>
      <c r="K993" t="s">
        <v>6363</v>
      </c>
      <c r="L993" t="s">
        <v>825</v>
      </c>
      <c r="M993" t="s">
        <v>5</v>
      </c>
      <c r="P993">
        <v>39.4803078209464</v>
      </c>
      <c r="Q993">
        <v>-87.411791887882302</v>
      </c>
      <c r="S993">
        <v>2</v>
      </c>
      <c r="T993" t="s">
        <v>6364</v>
      </c>
      <c r="U993" t="s">
        <v>3755</v>
      </c>
      <c r="V993" t="s">
        <v>3762</v>
      </c>
      <c r="W993" t="s">
        <v>3760</v>
      </c>
      <c r="X993" t="s">
        <v>3634</v>
      </c>
      <c r="Y993" t="s">
        <v>5</v>
      </c>
      <c r="Z993" t="s">
        <v>174</v>
      </c>
      <c r="AA993">
        <v>45095</v>
      </c>
      <c r="AB993" t="s">
        <v>6368</v>
      </c>
      <c r="AC993" t="s">
        <v>6360</v>
      </c>
      <c r="AD993">
        <v>18</v>
      </c>
      <c r="AE993" t="s">
        <v>6369</v>
      </c>
      <c r="AJ993" t="s">
        <v>6361</v>
      </c>
    </row>
    <row r="994" spans="1:37">
      <c r="A994">
        <v>3036</v>
      </c>
      <c r="B994" t="s">
        <v>176</v>
      </c>
      <c r="C994" t="s">
        <v>748</v>
      </c>
      <c r="D994" t="s">
        <v>6370</v>
      </c>
      <c r="E994" t="s">
        <v>166</v>
      </c>
      <c r="F994" t="s">
        <v>6370</v>
      </c>
      <c r="G994" t="s">
        <v>6144</v>
      </c>
      <c r="H994" t="s">
        <v>6371</v>
      </c>
      <c r="I994" t="s">
        <v>6372</v>
      </c>
      <c r="J994" t="s">
        <v>6373</v>
      </c>
      <c r="K994" t="s">
        <v>6374</v>
      </c>
      <c r="L994" t="s">
        <v>314</v>
      </c>
      <c r="M994" t="s">
        <v>5</v>
      </c>
      <c r="N994">
        <v>37067</v>
      </c>
      <c r="O994" t="s">
        <v>6375</v>
      </c>
      <c r="P994">
        <v>35.947663855213797</v>
      </c>
      <c r="Q994">
        <v>-86.808694150360594</v>
      </c>
      <c r="S994">
        <v>10000</v>
      </c>
      <c r="T994" t="s">
        <v>774</v>
      </c>
      <c r="U994" t="s">
        <v>6370</v>
      </c>
      <c r="V994" t="s">
        <v>6376</v>
      </c>
      <c r="W994" t="s">
        <v>2735</v>
      </c>
      <c r="Y994" t="s">
        <v>2737</v>
      </c>
      <c r="Z994" t="s">
        <v>318</v>
      </c>
      <c r="AA994">
        <v>45467</v>
      </c>
      <c r="AB994" t="s">
        <v>6376</v>
      </c>
      <c r="AC994" t="s">
        <v>8354</v>
      </c>
      <c r="AD994">
        <v>22</v>
      </c>
    </row>
    <row r="995" spans="1:37">
      <c r="A995">
        <v>3037</v>
      </c>
      <c r="B995" t="s">
        <v>176</v>
      </c>
      <c r="C995" t="s">
        <v>748</v>
      </c>
      <c r="D995" t="s">
        <v>6377</v>
      </c>
      <c r="E995" t="s">
        <v>166</v>
      </c>
      <c r="F995" t="s">
        <v>6378</v>
      </c>
      <c r="G995" t="s">
        <v>6160</v>
      </c>
      <c r="H995" t="s">
        <v>2246</v>
      </c>
      <c r="I995" t="s">
        <v>6379</v>
      </c>
      <c r="J995" t="s">
        <v>6380</v>
      </c>
      <c r="K995" t="s">
        <v>6381</v>
      </c>
      <c r="L995" t="s">
        <v>805</v>
      </c>
      <c r="M995" t="s">
        <v>5</v>
      </c>
      <c r="N995">
        <v>29841</v>
      </c>
      <c r="O995" t="s">
        <v>6382</v>
      </c>
      <c r="P995">
        <v>33.477461016908201</v>
      </c>
      <c r="Q995">
        <v>-81.931766685047194</v>
      </c>
      <c r="U995" t="s">
        <v>6377</v>
      </c>
      <c r="V995" t="s">
        <v>6383</v>
      </c>
      <c r="W995" t="s">
        <v>6384</v>
      </c>
      <c r="X995" t="s">
        <v>870</v>
      </c>
      <c r="Y995" t="s">
        <v>5</v>
      </c>
      <c r="Z995" t="s">
        <v>174</v>
      </c>
      <c r="AA995">
        <v>44776</v>
      </c>
      <c r="AB995" t="s">
        <v>6385</v>
      </c>
      <c r="AC995" t="s">
        <v>8360</v>
      </c>
      <c r="AD995">
        <v>13</v>
      </c>
      <c r="AJ995" t="s">
        <v>6386</v>
      </c>
    </row>
    <row r="996" spans="1:37">
      <c r="A996">
        <v>3038</v>
      </c>
      <c r="B996" t="s">
        <v>176</v>
      </c>
      <c r="C996" t="s">
        <v>748</v>
      </c>
      <c r="D996" t="s">
        <v>2955</v>
      </c>
      <c r="E996" t="s">
        <v>178</v>
      </c>
      <c r="F996" t="s">
        <v>6389</v>
      </c>
      <c r="G996" t="s">
        <v>6194</v>
      </c>
      <c r="H996" t="s">
        <v>4586</v>
      </c>
      <c r="I996" t="s">
        <v>6390</v>
      </c>
      <c r="J996" t="s">
        <v>6391</v>
      </c>
      <c r="K996" t="s">
        <v>6392</v>
      </c>
      <c r="L996" t="s">
        <v>829</v>
      </c>
      <c r="M996" t="s">
        <v>5</v>
      </c>
      <c r="N996">
        <v>14210</v>
      </c>
      <c r="O996" t="s">
        <v>6393</v>
      </c>
      <c r="P996">
        <v>42.868162064212903</v>
      </c>
      <c r="Q996">
        <v>-78.8403631004022</v>
      </c>
      <c r="R996">
        <v>170</v>
      </c>
      <c r="U996" t="s">
        <v>6394</v>
      </c>
      <c r="V996" t="s">
        <v>6390</v>
      </c>
      <c r="W996" t="s">
        <v>189</v>
      </c>
      <c r="X996" t="s">
        <v>190</v>
      </c>
      <c r="Y996" t="s">
        <v>5</v>
      </c>
      <c r="Z996" t="s">
        <v>174</v>
      </c>
      <c r="AA996">
        <v>44780</v>
      </c>
      <c r="AB996" t="s">
        <v>6395</v>
      </c>
      <c r="AC996" t="s">
        <v>6388</v>
      </c>
      <c r="AD996">
        <v>27</v>
      </c>
      <c r="AE996" t="s">
        <v>6396</v>
      </c>
      <c r="AJ996" t="s">
        <v>6397</v>
      </c>
    </row>
    <row r="997" spans="1:37">
      <c r="A997">
        <v>3039</v>
      </c>
      <c r="B997" t="s">
        <v>176</v>
      </c>
      <c r="C997" t="s">
        <v>748</v>
      </c>
      <c r="D997" t="s">
        <v>2955</v>
      </c>
      <c r="E997" t="s">
        <v>166</v>
      </c>
      <c r="F997" t="s">
        <v>2955</v>
      </c>
      <c r="G997" t="s">
        <v>6194</v>
      </c>
      <c r="H997" t="s">
        <v>6387</v>
      </c>
      <c r="I997" t="s">
        <v>2957</v>
      </c>
      <c r="J997" t="s">
        <v>3828</v>
      </c>
      <c r="K997" t="s">
        <v>189</v>
      </c>
      <c r="L997" t="s">
        <v>190</v>
      </c>
      <c r="M997" t="s">
        <v>5</v>
      </c>
      <c r="N997">
        <v>28202</v>
      </c>
      <c r="O997" t="s">
        <v>2959</v>
      </c>
      <c r="P997">
        <v>35.224141438955201</v>
      </c>
      <c r="Q997">
        <v>-80.851357648248396</v>
      </c>
      <c r="R997">
        <v>1300</v>
      </c>
      <c r="U997" t="s">
        <v>2955</v>
      </c>
      <c r="V997" t="s">
        <v>2957</v>
      </c>
      <c r="W997" t="s">
        <v>189</v>
      </c>
      <c r="X997" t="s">
        <v>190</v>
      </c>
      <c r="Y997" t="s">
        <v>5</v>
      </c>
      <c r="Z997" t="s">
        <v>174</v>
      </c>
      <c r="AA997">
        <v>45295</v>
      </c>
      <c r="AB997" t="s">
        <v>3829</v>
      </c>
      <c r="AC997" t="s">
        <v>6388</v>
      </c>
      <c r="AD997">
        <v>27</v>
      </c>
      <c r="AF997" t="s">
        <v>2972</v>
      </c>
      <c r="AJ997" t="s">
        <v>2962</v>
      </c>
      <c r="AK997" t="s">
        <v>3831</v>
      </c>
    </row>
    <row r="998" spans="1:37">
      <c r="A998">
        <v>3040</v>
      </c>
      <c r="B998" t="s">
        <v>201</v>
      </c>
      <c r="C998" t="s">
        <v>748</v>
      </c>
      <c r="D998" t="s">
        <v>8519</v>
      </c>
      <c r="E998" t="s">
        <v>178</v>
      </c>
      <c r="F998" t="s">
        <v>8519</v>
      </c>
      <c r="G998" t="s">
        <v>6150</v>
      </c>
      <c r="H998" t="s">
        <v>8585</v>
      </c>
      <c r="I998" t="s">
        <v>2957</v>
      </c>
      <c r="K998" t="s">
        <v>6193</v>
      </c>
      <c r="L998" t="s">
        <v>788</v>
      </c>
      <c r="M998" t="s">
        <v>5</v>
      </c>
      <c r="P998">
        <v>30.204363300000001</v>
      </c>
      <c r="Q998">
        <v>-91.022601300000005</v>
      </c>
      <c r="Z998" t="s">
        <v>8166</v>
      </c>
      <c r="AA998">
        <v>45560</v>
      </c>
      <c r="AB998" t="s">
        <v>6365</v>
      </c>
      <c r="AC998" t="s">
        <v>8563</v>
      </c>
      <c r="AD998">
        <v>17</v>
      </c>
    </row>
    <row r="999" spans="1:37">
      <c r="A999">
        <v>3041</v>
      </c>
      <c r="B999" t="s">
        <v>176</v>
      </c>
      <c r="C999" t="s">
        <v>748</v>
      </c>
      <c r="D999" t="s">
        <v>6398</v>
      </c>
      <c r="E999" t="s">
        <v>178</v>
      </c>
      <c r="F999" t="s">
        <v>6399</v>
      </c>
      <c r="G999" t="s">
        <v>6194</v>
      </c>
      <c r="H999" t="s">
        <v>8361</v>
      </c>
      <c r="I999" t="s">
        <v>6400</v>
      </c>
      <c r="J999" t="s">
        <v>6401</v>
      </c>
      <c r="K999" t="s">
        <v>6402</v>
      </c>
      <c r="L999" t="s">
        <v>771</v>
      </c>
      <c r="M999" t="s">
        <v>5</v>
      </c>
      <c r="N999">
        <v>77301</v>
      </c>
      <c r="O999" t="s">
        <v>6403</v>
      </c>
      <c r="P999">
        <v>30.313858072617201</v>
      </c>
      <c r="Q999">
        <v>-95.388507847018005</v>
      </c>
      <c r="R999">
        <v>175</v>
      </c>
      <c r="S999">
        <v>36287</v>
      </c>
      <c r="T999" t="s">
        <v>774</v>
      </c>
      <c r="U999" t="s">
        <v>6404</v>
      </c>
      <c r="V999" t="s">
        <v>6400</v>
      </c>
      <c r="W999" t="s">
        <v>6405</v>
      </c>
      <c r="X999" t="s">
        <v>771</v>
      </c>
      <c r="Y999" t="s">
        <v>5</v>
      </c>
      <c r="Z999" t="s">
        <v>6691</v>
      </c>
      <c r="AA999" t="s">
        <v>6692</v>
      </c>
      <c r="AB999" t="s">
        <v>6406</v>
      </c>
      <c r="AC999" t="s">
        <v>8362</v>
      </c>
      <c r="AD999">
        <v>29</v>
      </c>
      <c r="AE999" t="s">
        <v>6693</v>
      </c>
      <c r="AJ999" t="s">
        <v>6407</v>
      </c>
    </row>
    <row r="1000" spans="1:37">
      <c r="A1000">
        <v>3042</v>
      </c>
      <c r="B1000" t="s">
        <v>176</v>
      </c>
      <c r="C1000" t="s">
        <v>748</v>
      </c>
      <c r="D1000" t="s">
        <v>6408</v>
      </c>
      <c r="E1000" t="s">
        <v>178</v>
      </c>
      <c r="F1000" t="s">
        <v>6409</v>
      </c>
      <c r="G1000" t="s">
        <v>6181</v>
      </c>
      <c r="H1000" t="s">
        <v>6410</v>
      </c>
      <c r="I1000" t="s">
        <v>6411</v>
      </c>
      <c r="J1000" t="s">
        <v>6412</v>
      </c>
      <c r="K1000" t="s">
        <v>5738</v>
      </c>
      <c r="L1000" t="s">
        <v>172</v>
      </c>
      <c r="M1000" t="s">
        <v>5</v>
      </c>
      <c r="N1000">
        <v>93117</v>
      </c>
      <c r="O1000" t="s">
        <v>6413</v>
      </c>
      <c r="P1000">
        <v>34.429322561639999</v>
      </c>
      <c r="Q1000">
        <v>-119.82420106931799</v>
      </c>
      <c r="R1000">
        <v>35</v>
      </c>
      <c r="U1000" t="s">
        <v>6414</v>
      </c>
      <c r="V1000" t="s">
        <v>6415</v>
      </c>
      <c r="Y1000" t="s">
        <v>5451</v>
      </c>
      <c r="Z1000" t="s">
        <v>8068</v>
      </c>
      <c r="AA1000" t="s">
        <v>8144</v>
      </c>
      <c r="AB1000" t="s">
        <v>319</v>
      </c>
      <c r="AC1000" t="s">
        <v>8355</v>
      </c>
      <c r="AD1000">
        <v>16</v>
      </c>
      <c r="AE1000" t="s">
        <v>5464</v>
      </c>
      <c r="AF1000" t="s">
        <v>6417</v>
      </c>
      <c r="AH1000" t="s">
        <v>6418</v>
      </c>
      <c r="AI1000" t="s">
        <v>6416</v>
      </c>
      <c r="AJ1000" t="s">
        <v>319</v>
      </c>
      <c r="AK1000" t="s">
        <v>6419</v>
      </c>
    </row>
    <row r="1001" spans="1:37">
      <c r="A1001">
        <v>3043</v>
      </c>
      <c r="B1001" t="s">
        <v>201</v>
      </c>
      <c r="C1001" t="s">
        <v>748</v>
      </c>
      <c r="D1001" t="s">
        <v>5277</v>
      </c>
      <c r="E1001" t="s">
        <v>166</v>
      </c>
      <c r="F1001" t="s">
        <v>6420</v>
      </c>
      <c r="G1001" t="s">
        <v>6194</v>
      </c>
      <c r="H1001" t="s">
        <v>6421</v>
      </c>
      <c r="I1001" t="s">
        <v>4587</v>
      </c>
      <c r="J1001" t="s">
        <v>5285</v>
      </c>
      <c r="K1001" t="s">
        <v>5286</v>
      </c>
      <c r="L1001" t="s">
        <v>788</v>
      </c>
      <c r="M1001" t="s">
        <v>5</v>
      </c>
      <c r="N1001">
        <v>70776</v>
      </c>
      <c r="O1001" t="s">
        <v>5281</v>
      </c>
      <c r="P1001">
        <v>30.235844451886202</v>
      </c>
      <c r="Q1001">
        <v>-91.099597389348105</v>
      </c>
      <c r="S1001">
        <v>10000</v>
      </c>
      <c r="T1001" t="s">
        <v>6422</v>
      </c>
      <c r="U1001" t="s">
        <v>4585</v>
      </c>
      <c r="V1001" t="s">
        <v>4587</v>
      </c>
      <c r="W1001" t="s">
        <v>4916</v>
      </c>
      <c r="X1001" t="s">
        <v>756</v>
      </c>
      <c r="Y1001" t="s">
        <v>5</v>
      </c>
      <c r="Z1001" t="s">
        <v>174</v>
      </c>
      <c r="AA1001">
        <v>44899</v>
      </c>
      <c r="AB1001" t="s">
        <v>6423</v>
      </c>
      <c r="AC1001" t="s">
        <v>6424</v>
      </c>
      <c r="AD1001">
        <v>21</v>
      </c>
      <c r="AE1001" t="s">
        <v>6425</v>
      </c>
      <c r="AJ1001" t="s">
        <v>6426</v>
      </c>
    </row>
    <row r="1002" spans="1:37">
      <c r="A1002">
        <v>3044</v>
      </c>
      <c r="B1002" t="s">
        <v>176</v>
      </c>
      <c r="C1002" t="s">
        <v>748</v>
      </c>
      <c r="D1002" t="s">
        <v>6695</v>
      </c>
      <c r="E1002" t="s">
        <v>178</v>
      </c>
      <c r="F1002" t="s">
        <v>6695</v>
      </c>
      <c r="G1002" t="s">
        <v>32</v>
      </c>
      <c r="H1002" t="s">
        <v>8359</v>
      </c>
      <c r="I1002" t="s">
        <v>6696</v>
      </c>
      <c r="J1002" t="s">
        <v>6697</v>
      </c>
      <c r="K1002" t="s">
        <v>5144</v>
      </c>
      <c r="L1002" t="s">
        <v>217</v>
      </c>
      <c r="M1002" t="s">
        <v>6</v>
      </c>
      <c r="N1002" t="s">
        <v>6698</v>
      </c>
      <c r="O1002" t="s">
        <v>6699</v>
      </c>
      <c r="P1002">
        <v>43.833087882829503</v>
      </c>
      <c r="Q1002">
        <v>-79.341737919084593</v>
      </c>
      <c r="R1002">
        <v>50</v>
      </c>
      <c r="U1002" t="s">
        <v>6695</v>
      </c>
      <c r="V1002" t="s">
        <v>6696</v>
      </c>
      <c r="W1002" t="s">
        <v>5144</v>
      </c>
      <c r="X1002" t="s">
        <v>217</v>
      </c>
      <c r="Y1002" t="s">
        <v>6</v>
      </c>
      <c r="Z1002" t="s">
        <v>8068</v>
      </c>
      <c r="AA1002" t="s">
        <v>8123</v>
      </c>
      <c r="AB1002" t="s">
        <v>6696</v>
      </c>
      <c r="AC1002" t="s">
        <v>6700</v>
      </c>
      <c r="AD1002">
        <v>21</v>
      </c>
    </row>
    <row r="1003" spans="1:37">
      <c r="A1003">
        <v>3045</v>
      </c>
      <c r="B1003" t="s">
        <v>201</v>
      </c>
      <c r="C1003" t="s">
        <v>748</v>
      </c>
      <c r="D1003" t="s">
        <v>6427</v>
      </c>
      <c r="E1003" t="s">
        <v>166</v>
      </c>
      <c r="F1003" t="s">
        <v>6428</v>
      </c>
      <c r="G1003" t="s">
        <v>6160</v>
      </c>
      <c r="H1003" t="s">
        <v>6429</v>
      </c>
      <c r="I1003" t="s">
        <v>6430</v>
      </c>
      <c r="J1003" t="s">
        <v>6431</v>
      </c>
      <c r="K1003" t="s">
        <v>6432</v>
      </c>
      <c r="L1003" t="s">
        <v>908</v>
      </c>
      <c r="M1003" t="s">
        <v>5</v>
      </c>
      <c r="P1003">
        <v>36.721824066493397</v>
      </c>
      <c r="Q1003">
        <v>-86.577893793652095</v>
      </c>
      <c r="U1003" t="s">
        <v>6433</v>
      </c>
      <c r="V1003" t="s">
        <v>6434</v>
      </c>
      <c r="W1003" t="s">
        <v>6435</v>
      </c>
      <c r="X1003" t="s">
        <v>6436</v>
      </c>
      <c r="Y1003" t="s">
        <v>960</v>
      </c>
      <c r="Z1003" t="s">
        <v>174</v>
      </c>
      <c r="AA1003">
        <v>45091</v>
      </c>
      <c r="AB1003" t="s">
        <v>6437</v>
      </c>
      <c r="AC1003" t="s">
        <v>6438</v>
      </c>
      <c r="AD1003">
        <v>13</v>
      </c>
      <c r="AE1003" t="s">
        <v>6439</v>
      </c>
      <c r="AJ1003" t="s">
        <v>6440</v>
      </c>
    </row>
    <row r="1004" spans="1:37">
      <c r="A1004">
        <v>3046</v>
      </c>
      <c r="B1004" t="s">
        <v>176</v>
      </c>
      <c r="C1004" t="s">
        <v>748</v>
      </c>
      <c r="D1004" t="s">
        <v>8356</v>
      </c>
      <c r="E1004" t="s">
        <v>166</v>
      </c>
      <c r="F1004" t="s">
        <v>8356</v>
      </c>
      <c r="G1004" t="s">
        <v>6144</v>
      </c>
      <c r="H1004" t="s">
        <v>6371</v>
      </c>
      <c r="I1004" t="s">
        <v>6441</v>
      </c>
      <c r="J1004" t="s">
        <v>6442</v>
      </c>
      <c r="K1004" t="s">
        <v>8363</v>
      </c>
      <c r="L1004" t="s">
        <v>908</v>
      </c>
      <c r="M1004" t="s">
        <v>5</v>
      </c>
      <c r="N1004">
        <v>42701</v>
      </c>
      <c r="O1004" t="s">
        <v>6443</v>
      </c>
      <c r="P1004">
        <v>37.671105880310499</v>
      </c>
      <c r="Q1004">
        <v>-85.936458338065094</v>
      </c>
      <c r="R1004">
        <v>122</v>
      </c>
      <c r="S1004">
        <v>36000</v>
      </c>
      <c r="T1004" t="s">
        <v>774</v>
      </c>
      <c r="U1004" t="s">
        <v>6444</v>
      </c>
      <c r="V1004" t="s">
        <v>6445</v>
      </c>
      <c r="W1004" t="s">
        <v>6446</v>
      </c>
      <c r="X1004" t="s">
        <v>1232</v>
      </c>
      <c r="Y1004" t="s">
        <v>997</v>
      </c>
      <c r="Z1004" t="s">
        <v>8068</v>
      </c>
      <c r="AA1004" t="s">
        <v>8302</v>
      </c>
      <c r="AC1004" t="s">
        <v>8357</v>
      </c>
      <c r="AD1004">
        <v>31</v>
      </c>
    </row>
    <row r="1005" spans="1:37">
      <c r="A1005">
        <v>3047</v>
      </c>
      <c r="B1005" t="s">
        <v>398</v>
      </c>
      <c r="C1005" t="s">
        <v>748</v>
      </c>
      <c r="D1005" t="s">
        <v>8849</v>
      </c>
      <c r="E1005" t="s">
        <v>166</v>
      </c>
      <c r="F1005" t="s">
        <v>8849</v>
      </c>
      <c r="G1005" t="s">
        <v>6235</v>
      </c>
      <c r="H1005" t="s">
        <v>6235</v>
      </c>
      <c r="I1005" t="s">
        <v>8850</v>
      </c>
      <c r="J1005" t="s">
        <v>8851</v>
      </c>
      <c r="K1005" t="s">
        <v>8852</v>
      </c>
      <c r="L1005" t="s">
        <v>314</v>
      </c>
      <c r="M1005" t="s">
        <v>5</v>
      </c>
      <c r="N1005">
        <v>37686</v>
      </c>
      <c r="O1005" t="s">
        <v>8853</v>
      </c>
      <c r="P1005">
        <v>36.434654048285097</v>
      </c>
      <c r="Q1005">
        <v>-82.290667719673493</v>
      </c>
      <c r="T1005" t="s">
        <v>8855</v>
      </c>
      <c r="U1005" t="s">
        <v>8856</v>
      </c>
      <c r="V1005" t="s">
        <v>8857</v>
      </c>
      <c r="W1005" t="s">
        <v>8852</v>
      </c>
      <c r="X1005" t="s">
        <v>314</v>
      </c>
      <c r="Y1005" t="s">
        <v>5</v>
      </c>
      <c r="Z1005" t="s">
        <v>8245</v>
      </c>
      <c r="AA1005">
        <v>45671</v>
      </c>
      <c r="AB1005" t="s">
        <v>319</v>
      </c>
      <c r="AC1005" t="s">
        <v>8858</v>
      </c>
      <c r="AD1005">
        <v>23</v>
      </c>
      <c r="AF1005" t="s">
        <v>8859</v>
      </c>
      <c r="AH1005" t="s">
        <v>8861</v>
      </c>
      <c r="AI1005" t="s">
        <v>8862</v>
      </c>
      <c r="AK1005" t="s">
        <v>8860</v>
      </c>
    </row>
    <row r="1006" spans="1:37">
      <c r="A1006">
        <v>3048</v>
      </c>
      <c r="B1006" t="s">
        <v>201</v>
      </c>
      <c r="C1006" t="s">
        <v>748</v>
      </c>
      <c r="D1006" t="s">
        <v>2095</v>
      </c>
      <c r="E1006" t="s">
        <v>166</v>
      </c>
      <c r="F1006" t="s">
        <v>2096</v>
      </c>
      <c r="G1006" t="s">
        <v>6235</v>
      </c>
      <c r="H1006" t="s">
        <v>6235</v>
      </c>
      <c r="I1006" t="s">
        <v>6447</v>
      </c>
      <c r="J1006" t="s">
        <v>2099</v>
      </c>
      <c r="K1006" t="s">
        <v>1231</v>
      </c>
      <c r="L1006" t="s">
        <v>314</v>
      </c>
      <c r="M1006" t="s">
        <v>5</v>
      </c>
      <c r="N1006">
        <v>37040</v>
      </c>
      <c r="O1006" t="s">
        <v>6448</v>
      </c>
      <c r="P1006">
        <v>35.271288560079398</v>
      </c>
      <c r="Q1006">
        <v>-89.973535490835104</v>
      </c>
      <c r="S1006">
        <v>10</v>
      </c>
      <c r="T1006" t="s">
        <v>6239</v>
      </c>
      <c r="U1006" t="s">
        <v>2095</v>
      </c>
      <c r="V1006" t="s">
        <v>6447</v>
      </c>
      <c r="W1006" t="s">
        <v>2100</v>
      </c>
      <c r="X1006" t="s">
        <v>771</v>
      </c>
      <c r="Y1006" t="s">
        <v>5</v>
      </c>
      <c r="Z1006" t="s">
        <v>174</v>
      </c>
      <c r="AA1006">
        <v>45096</v>
      </c>
      <c r="AB1006" t="s">
        <v>6449</v>
      </c>
      <c r="AC1006" t="s">
        <v>6450</v>
      </c>
      <c r="AD1006">
        <v>16</v>
      </c>
      <c r="AE1006" t="s">
        <v>6451</v>
      </c>
      <c r="AJ1006" t="s">
        <v>2104</v>
      </c>
    </row>
    <row r="1007" spans="1:37">
      <c r="A1007">
        <v>3049</v>
      </c>
      <c r="B1007" t="s">
        <v>201</v>
      </c>
      <c r="C1007" t="s">
        <v>748</v>
      </c>
      <c r="D1007" t="s">
        <v>8509</v>
      </c>
      <c r="E1007" t="s">
        <v>178</v>
      </c>
      <c r="F1007" t="s">
        <v>8509</v>
      </c>
      <c r="G1007" t="s">
        <v>51</v>
      </c>
      <c r="H1007" t="s">
        <v>8582</v>
      </c>
      <c r="I1007" t="s">
        <v>1248</v>
      </c>
      <c r="K1007" t="s">
        <v>8510</v>
      </c>
      <c r="L1007" t="s">
        <v>444</v>
      </c>
      <c r="M1007" t="s">
        <v>5</v>
      </c>
      <c r="P1007">
        <v>43.224193999999997</v>
      </c>
      <c r="Q1007">
        <v>-86.235809000000003</v>
      </c>
      <c r="Z1007" t="s">
        <v>8166</v>
      </c>
      <c r="AA1007">
        <v>45560</v>
      </c>
      <c r="AB1007" t="s">
        <v>6365</v>
      </c>
      <c r="AC1007" t="s">
        <v>8561</v>
      </c>
      <c r="AD1007">
        <v>27</v>
      </c>
    </row>
    <row r="1008" spans="1:37">
      <c r="A1008">
        <v>3050</v>
      </c>
      <c r="B1008" t="s">
        <v>176</v>
      </c>
      <c r="C1008" t="s">
        <v>748</v>
      </c>
      <c r="D1008" t="s">
        <v>6452</v>
      </c>
      <c r="E1008" t="s">
        <v>166</v>
      </c>
      <c r="F1008" t="s">
        <v>6453</v>
      </c>
      <c r="G1008" t="s">
        <v>6194</v>
      </c>
      <c r="H1008" t="s">
        <v>4586</v>
      </c>
      <c r="I1008" t="s">
        <v>6454</v>
      </c>
      <c r="J1008" t="s">
        <v>6455</v>
      </c>
      <c r="K1008" t="s">
        <v>6456</v>
      </c>
      <c r="L1008" t="s">
        <v>314</v>
      </c>
      <c r="M1008" t="s">
        <v>5</v>
      </c>
      <c r="N1008">
        <v>38127</v>
      </c>
      <c r="P1008">
        <v>30.313922906032602</v>
      </c>
      <c r="Q1008">
        <v>-95.388550762119394</v>
      </c>
      <c r="R1008">
        <v>350</v>
      </c>
      <c r="S1008">
        <v>30000</v>
      </c>
      <c r="T1008" t="s">
        <v>774</v>
      </c>
      <c r="U1008" t="s">
        <v>6457</v>
      </c>
      <c r="V1008" t="s">
        <v>6458</v>
      </c>
      <c r="W1008" t="s">
        <v>6435</v>
      </c>
      <c r="X1008" t="s">
        <v>6459</v>
      </c>
      <c r="Y1008" t="s">
        <v>960</v>
      </c>
      <c r="Z1008" t="s">
        <v>174</v>
      </c>
      <c r="AA1008">
        <v>44780</v>
      </c>
      <c r="AB1008" t="s">
        <v>6460</v>
      </c>
      <c r="AC1008" t="s">
        <v>6461</v>
      </c>
      <c r="AD1008">
        <v>29</v>
      </c>
      <c r="AE1008" t="s">
        <v>6462</v>
      </c>
      <c r="AJ1008" t="s">
        <v>6454</v>
      </c>
    </row>
    <row r="1009" spans="1:37">
      <c r="A1009">
        <v>3051</v>
      </c>
      <c r="B1009" t="s">
        <v>201</v>
      </c>
      <c r="C1009" t="s">
        <v>748</v>
      </c>
      <c r="D1009" t="s">
        <v>8511</v>
      </c>
      <c r="E1009" t="s">
        <v>166</v>
      </c>
      <c r="F1009" t="s">
        <v>8512</v>
      </c>
      <c r="G1009" t="s">
        <v>32</v>
      </c>
      <c r="H1009" t="s">
        <v>4940</v>
      </c>
      <c r="I1009" t="s">
        <v>1268</v>
      </c>
      <c r="K1009" t="s">
        <v>8513</v>
      </c>
      <c r="L1009" t="s">
        <v>444</v>
      </c>
      <c r="M1009" t="s">
        <v>5</v>
      </c>
      <c r="P1009">
        <v>43.016193000000001</v>
      </c>
      <c r="Q1009">
        <v>-83.705521000000005</v>
      </c>
      <c r="Z1009" t="s">
        <v>8166</v>
      </c>
      <c r="AA1009">
        <v>45560</v>
      </c>
      <c r="AB1009" t="s">
        <v>6365</v>
      </c>
      <c r="AC1009" t="s">
        <v>8569</v>
      </c>
      <c r="AD1009">
        <v>28</v>
      </c>
    </row>
    <row r="1010" spans="1:37">
      <c r="A1010">
        <v>3052</v>
      </c>
      <c r="B1010" t="s">
        <v>163</v>
      </c>
      <c r="C1010" t="s">
        <v>748</v>
      </c>
      <c r="D1010" t="s">
        <v>6463</v>
      </c>
      <c r="E1010" t="s">
        <v>166</v>
      </c>
      <c r="F1010" t="s">
        <v>6464</v>
      </c>
      <c r="G1010" t="s">
        <v>6194</v>
      </c>
      <c r="H1010" t="s">
        <v>6465</v>
      </c>
      <c r="I1010" t="s">
        <v>6466</v>
      </c>
      <c r="J1010" t="s">
        <v>6467</v>
      </c>
      <c r="K1010" t="s">
        <v>4814</v>
      </c>
      <c r="L1010" t="s">
        <v>771</v>
      </c>
      <c r="M1010" t="s">
        <v>5</v>
      </c>
      <c r="N1010" t="s">
        <v>6468</v>
      </c>
      <c r="O1010" t="s">
        <v>6469</v>
      </c>
      <c r="P1010">
        <v>29.618599633381798</v>
      </c>
      <c r="Q1010">
        <v>-98.476759848480995</v>
      </c>
      <c r="R1010">
        <v>7</v>
      </c>
      <c r="S1010">
        <v>1</v>
      </c>
      <c r="T1010" t="s">
        <v>774</v>
      </c>
      <c r="U1010" t="s">
        <v>6463</v>
      </c>
      <c r="V1010" t="s">
        <v>6466</v>
      </c>
      <c r="W1010" t="s">
        <v>6470</v>
      </c>
      <c r="X1010" t="s">
        <v>771</v>
      </c>
      <c r="Y1010" t="s">
        <v>5</v>
      </c>
      <c r="Z1010" t="s">
        <v>776</v>
      </c>
      <c r="AA1010">
        <v>45334</v>
      </c>
      <c r="AB1010" t="s">
        <v>319</v>
      </c>
      <c r="AC1010" t="s">
        <v>6471</v>
      </c>
      <c r="AD1010">
        <v>23</v>
      </c>
      <c r="AF1010" t="s">
        <v>6472</v>
      </c>
      <c r="AH1010" t="s">
        <v>6473</v>
      </c>
      <c r="AK1010" t="s">
        <v>6474</v>
      </c>
    </row>
    <row r="1011" spans="1:37">
      <c r="A1011">
        <v>3053</v>
      </c>
      <c r="B1011" t="s">
        <v>176</v>
      </c>
      <c r="C1011" t="s">
        <v>748</v>
      </c>
      <c r="D1011" t="s">
        <v>6475</v>
      </c>
      <c r="E1011" t="s">
        <v>178</v>
      </c>
      <c r="F1011" t="s">
        <v>6475</v>
      </c>
      <c r="G1011" t="s">
        <v>7</v>
      </c>
      <c r="H1011" t="s">
        <v>6476</v>
      </c>
      <c r="I1011" t="s">
        <v>5353</v>
      </c>
      <c r="J1011" t="s">
        <v>6477</v>
      </c>
      <c r="K1011" t="s">
        <v>6478</v>
      </c>
      <c r="L1011" t="s">
        <v>736</v>
      </c>
      <c r="M1011" t="s">
        <v>5</v>
      </c>
      <c r="N1011" t="s">
        <v>6479</v>
      </c>
      <c r="O1011" t="s">
        <v>6480</v>
      </c>
      <c r="P1011">
        <v>30.968413265294199</v>
      </c>
      <c r="Q1011">
        <v>-88.026798317740202</v>
      </c>
      <c r="R1011">
        <v>150</v>
      </c>
      <c r="U1011" t="s">
        <v>5351</v>
      </c>
      <c r="V1011" t="s">
        <v>5353</v>
      </c>
      <c r="W1011" t="s">
        <v>5358</v>
      </c>
      <c r="X1011" t="s">
        <v>5359</v>
      </c>
      <c r="Y1011" t="s">
        <v>5360</v>
      </c>
      <c r="Z1011" t="s">
        <v>174</v>
      </c>
      <c r="AA1011">
        <v>45304</v>
      </c>
      <c r="AB1011" t="s">
        <v>6481</v>
      </c>
      <c r="AC1011" t="s">
        <v>5361</v>
      </c>
      <c r="AD1011">
        <v>28</v>
      </c>
      <c r="AF1011" t="s">
        <v>6482</v>
      </c>
      <c r="AH1011" t="s">
        <v>6483</v>
      </c>
      <c r="AJ1011" t="s">
        <v>5353</v>
      </c>
      <c r="AK1011" t="s">
        <v>6484</v>
      </c>
    </row>
    <row r="1012" spans="1:37">
      <c r="A1012">
        <v>3054</v>
      </c>
      <c r="B1012" t="s">
        <v>176</v>
      </c>
      <c r="C1012" t="s">
        <v>748</v>
      </c>
      <c r="D1012" t="s">
        <v>6475</v>
      </c>
      <c r="E1012" t="s">
        <v>178</v>
      </c>
      <c r="F1012" t="s">
        <v>6475</v>
      </c>
      <c r="G1012" t="s">
        <v>7</v>
      </c>
      <c r="H1012" t="s">
        <v>8568</v>
      </c>
      <c r="I1012" t="s">
        <v>5353</v>
      </c>
      <c r="J1012" t="s">
        <v>6485</v>
      </c>
      <c r="K1012" t="s">
        <v>3569</v>
      </c>
      <c r="L1012" t="s">
        <v>1022</v>
      </c>
      <c r="M1012" t="s">
        <v>5</v>
      </c>
      <c r="N1012">
        <v>54313</v>
      </c>
      <c r="O1012" t="s">
        <v>6486</v>
      </c>
      <c r="P1012">
        <v>44.581107565082398</v>
      </c>
      <c r="Q1012">
        <v>-88.062901626038396</v>
      </c>
      <c r="R1012">
        <v>30</v>
      </c>
      <c r="U1012" t="s">
        <v>5351</v>
      </c>
      <c r="V1012" t="s">
        <v>5353</v>
      </c>
      <c r="W1012" t="s">
        <v>5358</v>
      </c>
      <c r="X1012" t="s">
        <v>5359</v>
      </c>
      <c r="Y1012" t="s">
        <v>5360</v>
      </c>
      <c r="Z1012" t="s">
        <v>174</v>
      </c>
      <c r="AA1012">
        <v>45304</v>
      </c>
      <c r="AB1012" t="s">
        <v>6487</v>
      </c>
      <c r="AC1012" t="s">
        <v>5361</v>
      </c>
      <c r="AD1012">
        <v>28</v>
      </c>
      <c r="AE1012" t="s">
        <v>6488</v>
      </c>
      <c r="AF1012" t="s">
        <v>6489</v>
      </c>
      <c r="AH1012" t="s">
        <v>6490</v>
      </c>
      <c r="AJ1012" t="s">
        <v>5353</v>
      </c>
      <c r="AK1012" t="s">
        <v>6491</v>
      </c>
    </row>
    <row r="1013" spans="1:37">
      <c r="A1013">
        <v>3055</v>
      </c>
      <c r="B1013" t="s">
        <v>176</v>
      </c>
      <c r="C1013" t="s">
        <v>748</v>
      </c>
      <c r="D1013" t="s">
        <v>3201</v>
      </c>
      <c r="E1013" t="s">
        <v>178</v>
      </c>
      <c r="F1013" t="s">
        <v>6492</v>
      </c>
      <c r="G1013" t="s">
        <v>6160</v>
      </c>
      <c r="H1013" t="s">
        <v>2606</v>
      </c>
      <c r="I1013" t="s">
        <v>6493</v>
      </c>
      <c r="J1013" t="s">
        <v>6494</v>
      </c>
      <c r="K1013" t="s">
        <v>6495</v>
      </c>
      <c r="L1013" t="s">
        <v>1365</v>
      </c>
      <c r="M1013" t="s">
        <v>5</v>
      </c>
      <c r="N1013">
        <v>16433</v>
      </c>
      <c r="O1013" t="s">
        <v>3205</v>
      </c>
      <c r="P1013">
        <v>41.714734150127299</v>
      </c>
      <c r="Q1013">
        <v>-80.143557888798796</v>
      </c>
      <c r="R1013">
        <v>230</v>
      </c>
      <c r="U1013" t="s">
        <v>3206</v>
      </c>
      <c r="V1013" t="s">
        <v>6493</v>
      </c>
      <c r="W1013" t="s">
        <v>3207</v>
      </c>
      <c r="X1013" t="s">
        <v>190</v>
      </c>
      <c r="Y1013" t="s">
        <v>5</v>
      </c>
      <c r="Z1013" t="s">
        <v>174</v>
      </c>
      <c r="AA1013">
        <v>44780</v>
      </c>
      <c r="AB1013" t="s">
        <v>6496</v>
      </c>
      <c r="AC1013" t="s">
        <v>6497</v>
      </c>
      <c r="AD1013">
        <v>23</v>
      </c>
      <c r="AJ1013" t="s">
        <v>3203</v>
      </c>
    </row>
    <row r="1014" spans="1:37">
      <c r="A1014">
        <v>3056</v>
      </c>
      <c r="B1014" t="s">
        <v>176</v>
      </c>
      <c r="C1014" t="s">
        <v>748</v>
      </c>
      <c r="D1014" t="s">
        <v>6498</v>
      </c>
      <c r="E1014" t="s">
        <v>178</v>
      </c>
      <c r="F1014" t="s">
        <v>6499</v>
      </c>
      <c r="G1014" t="s">
        <v>6160</v>
      </c>
      <c r="H1014" t="s">
        <v>7</v>
      </c>
      <c r="I1014" t="s">
        <v>6500</v>
      </c>
      <c r="J1014" t="s">
        <v>6501</v>
      </c>
      <c r="K1014" t="s">
        <v>3447</v>
      </c>
      <c r="L1014" t="s">
        <v>1365</v>
      </c>
      <c r="M1014" t="s">
        <v>5</v>
      </c>
      <c r="N1014">
        <v>15222</v>
      </c>
      <c r="O1014" t="s">
        <v>6502</v>
      </c>
      <c r="P1014">
        <v>40.440118680692898</v>
      </c>
      <c r="Q1014">
        <v>-80.003446616041103</v>
      </c>
      <c r="R1014">
        <v>2573</v>
      </c>
      <c r="U1014" t="s">
        <v>6503</v>
      </c>
      <c r="V1014" t="s">
        <v>6504</v>
      </c>
      <c r="W1014" t="s">
        <v>3447</v>
      </c>
      <c r="X1014" t="s">
        <v>1365</v>
      </c>
      <c r="Y1014" t="s">
        <v>5</v>
      </c>
      <c r="Z1014" t="s">
        <v>8727</v>
      </c>
      <c r="AA1014" t="s">
        <v>8882</v>
      </c>
      <c r="AB1014" t="s">
        <v>6505</v>
      </c>
      <c r="AC1014" t="s">
        <v>6506</v>
      </c>
      <c r="AD1014">
        <v>15</v>
      </c>
      <c r="AE1014" t="s">
        <v>6507</v>
      </c>
      <c r="AF1014" t="s">
        <v>8847</v>
      </c>
      <c r="AH1014" t="s">
        <v>8881</v>
      </c>
      <c r="AJ1014" t="s">
        <v>6508</v>
      </c>
      <c r="AK1014" t="s">
        <v>8848</v>
      </c>
    </row>
    <row r="1015" spans="1:37">
      <c r="A1015">
        <v>3057</v>
      </c>
      <c r="B1015" t="s">
        <v>176</v>
      </c>
      <c r="C1015" t="s">
        <v>748</v>
      </c>
      <c r="D1015" t="s">
        <v>6509</v>
      </c>
      <c r="E1015" t="s">
        <v>178</v>
      </c>
      <c r="F1015" t="s">
        <v>6509</v>
      </c>
      <c r="G1015" t="s">
        <v>6144</v>
      </c>
      <c r="H1015" t="s">
        <v>6145</v>
      </c>
      <c r="I1015" t="s">
        <v>6510</v>
      </c>
      <c r="J1015" t="s">
        <v>6511</v>
      </c>
      <c r="K1015" t="s">
        <v>6512</v>
      </c>
      <c r="L1015" t="s">
        <v>184</v>
      </c>
      <c r="M1015" t="s">
        <v>5</v>
      </c>
      <c r="N1015">
        <v>89706</v>
      </c>
      <c r="P1015">
        <v>39.200319715961598</v>
      </c>
      <c r="Q1015">
        <v>-119.736558077491</v>
      </c>
      <c r="R1015">
        <v>707</v>
      </c>
      <c r="S1015">
        <v>72000</v>
      </c>
      <c r="T1015" t="s">
        <v>774</v>
      </c>
      <c r="U1015" t="s">
        <v>6509</v>
      </c>
      <c r="V1015" t="s">
        <v>6510</v>
      </c>
      <c r="W1015" t="s">
        <v>6512</v>
      </c>
      <c r="X1015" t="s">
        <v>184</v>
      </c>
      <c r="Y1015" t="s">
        <v>5</v>
      </c>
      <c r="Z1015" t="s">
        <v>8068</v>
      </c>
      <c r="AA1015" t="s">
        <v>8302</v>
      </c>
      <c r="AC1015" t="s">
        <v>8364</v>
      </c>
      <c r="AD1015">
        <v>30</v>
      </c>
      <c r="AJ1015" t="s">
        <v>6513</v>
      </c>
    </row>
    <row r="1016" spans="1:37">
      <c r="A1016">
        <v>3058</v>
      </c>
      <c r="B1016" t="s">
        <v>176</v>
      </c>
      <c r="C1016" t="s">
        <v>748</v>
      </c>
      <c r="D1016" t="s">
        <v>6701</v>
      </c>
      <c r="E1016" t="s">
        <v>166</v>
      </c>
      <c r="F1016" t="s">
        <v>6701</v>
      </c>
      <c r="G1016" t="s">
        <v>6702</v>
      </c>
      <c r="H1016" t="s">
        <v>8358</v>
      </c>
      <c r="I1016" t="s">
        <v>6703</v>
      </c>
      <c r="J1016" t="s">
        <v>6704</v>
      </c>
      <c r="K1016" t="s">
        <v>2192</v>
      </c>
      <c r="L1016" t="s">
        <v>172</v>
      </c>
      <c r="M1016" t="s">
        <v>5</v>
      </c>
      <c r="N1016">
        <v>95138</v>
      </c>
      <c r="P1016">
        <v>37.261374413940601</v>
      </c>
      <c r="Q1016">
        <v>-121.784331857672</v>
      </c>
      <c r="R1016">
        <v>62</v>
      </c>
      <c r="U1016" t="s">
        <v>6705</v>
      </c>
      <c r="V1016" t="s">
        <v>6706</v>
      </c>
      <c r="W1016" t="s">
        <v>2192</v>
      </c>
      <c r="X1016" t="s">
        <v>172</v>
      </c>
      <c r="Y1016" t="s">
        <v>5</v>
      </c>
      <c r="Z1016" t="s">
        <v>8068</v>
      </c>
      <c r="AA1016" t="s">
        <v>8143</v>
      </c>
      <c r="AB1016" t="s">
        <v>6707</v>
      </c>
      <c r="AC1016" t="s">
        <v>6709</v>
      </c>
      <c r="AD1016">
        <v>27</v>
      </c>
      <c r="AE1016" t="s">
        <v>6708</v>
      </c>
    </row>
    <row r="1017" spans="1:37">
      <c r="A1017">
        <v>3059</v>
      </c>
      <c r="B1017" t="s">
        <v>176</v>
      </c>
      <c r="C1017" t="s">
        <v>748</v>
      </c>
      <c r="D1017" t="s">
        <v>6514</v>
      </c>
      <c r="E1017" t="s">
        <v>166</v>
      </c>
      <c r="F1017" t="s">
        <v>6515</v>
      </c>
      <c r="G1017" t="s">
        <v>6181</v>
      </c>
      <c r="H1017" t="s">
        <v>6516</v>
      </c>
      <c r="I1017" t="s">
        <v>6517</v>
      </c>
      <c r="J1017" t="s">
        <v>6518</v>
      </c>
      <c r="K1017" t="s">
        <v>6519</v>
      </c>
      <c r="L1017" t="s">
        <v>756</v>
      </c>
      <c r="M1017" t="s">
        <v>5</v>
      </c>
      <c r="N1017" t="s">
        <v>6520</v>
      </c>
      <c r="O1017" t="s">
        <v>6521</v>
      </c>
      <c r="P1017">
        <v>42.244432084595303</v>
      </c>
      <c r="Q1017">
        <v>-71.434142989010496</v>
      </c>
      <c r="S1017">
        <v>3000</v>
      </c>
      <c r="T1017" t="s">
        <v>774</v>
      </c>
      <c r="U1017" t="s">
        <v>6514</v>
      </c>
      <c r="V1017" t="s">
        <v>6517</v>
      </c>
      <c r="W1017" t="s">
        <v>6522</v>
      </c>
      <c r="X1017" t="s">
        <v>1704</v>
      </c>
      <c r="Y1017" t="s">
        <v>940</v>
      </c>
      <c r="Z1017" t="s">
        <v>174</v>
      </c>
      <c r="AA1017">
        <v>44797</v>
      </c>
      <c r="AB1017" t="s">
        <v>6523</v>
      </c>
      <c r="AC1017" t="s">
        <v>6524</v>
      </c>
      <c r="AD1017">
        <v>27</v>
      </c>
      <c r="AJ1017" t="s">
        <v>6525</v>
      </c>
    </row>
    <row r="1018" spans="1:37">
      <c r="A1018">
        <v>3060</v>
      </c>
      <c r="B1018" t="s">
        <v>163</v>
      </c>
      <c r="C1018" t="s">
        <v>748</v>
      </c>
      <c r="D1018" t="s">
        <v>6526</v>
      </c>
      <c r="E1018" t="s">
        <v>166</v>
      </c>
      <c r="F1018" t="s">
        <v>6526</v>
      </c>
      <c r="G1018" t="s">
        <v>6235</v>
      </c>
      <c r="H1018" t="s">
        <v>6527</v>
      </c>
      <c r="I1018" t="s">
        <v>6528</v>
      </c>
      <c r="J1018" t="s">
        <v>6529</v>
      </c>
      <c r="K1018" t="s">
        <v>1391</v>
      </c>
      <c r="L1018" t="s">
        <v>172</v>
      </c>
      <c r="M1018" t="s">
        <v>5</v>
      </c>
      <c r="N1018" t="s">
        <v>6530</v>
      </c>
      <c r="O1018" t="s">
        <v>6473</v>
      </c>
      <c r="P1018">
        <v>37.782687350217699</v>
      </c>
      <c r="Q1018">
        <v>-122.27095993950201</v>
      </c>
      <c r="R1018">
        <v>35</v>
      </c>
      <c r="S1018">
        <v>500000</v>
      </c>
      <c r="T1018" t="s">
        <v>6531</v>
      </c>
      <c r="U1018" t="s">
        <v>6526</v>
      </c>
      <c r="V1018" t="s">
        <v>6528</v>
      </c>
      <c r="W1018" t="s">
        <v>1391</v>
      </c>
      <c r="X1018" t="s">
        <v>172</v>
      </c>
      <c r="Y1018" t="s">
        <v>5</v>
      </c>
      <c r="Z1018" t="s">
        <v>776</v>
      </c>
      <c r="AA1018">
        <v>45334</v>
      </c>
      <c r="AB1018" t="s">
        <v>319</v>
      </c>
      <c r="AC1018" t="s">
        <v>6532</v>
      </c>
      <c r="AD1018">
        <v>26</v>
      </c>
      <c r="AF1018" t="s">
        <v>6533</v>
      </c>
      <c r="AH1018" t="s">
        <v>6534</v>
      </c>
      <c r="AK1018" t="s">
        <v>3262</v>
      </c>
    </row>
    <row r="1019" spans="1:37">
      <c r="A1019">
        <v>3061</v>
      </c>
      <c r="B1019" t="s">
        <v>201</v>
      </c>
      <c r="C1019" t="s">
        <v>748</v>
      </c>
      <c r="D1019" t="s">
        <v>8566</v>
      </c>
      <c r="E1019" t="s">
        <v>166</v>
      </c>
      <c r="F1019" t="s">
        <v>8526</v>
      </c>
      <c r="G1019" t="s">
        <v>7</v>
      </c>
      <c r="H1019" t="s">
        <v>868</v>
      </c>
      <c r="I1019" t="s">
        <v>977</v>
      </c>
      <c r="K1019" t="s">
        <v>6272</v>
      </c>
      <c r="L1019" t="s">
        <v>805</v>
      </c>
      <c r="M1019" t="s">
        <v>5</v>
      </c>
      <c r="P1019">
        <v>33.493316999999998</v>
      </c>
      <c r="Q1019">
        <v>-80.855414999999994</v>
      </c>
      <c r="Z1019" t="s">
        <v>8166</v>
      </c>
      <c r="AA1019">
        <v>45560</v>
      </c>
      <c r="AB1019" t="s">
        <v>6365</v>
      </c>
      <c r="AC1019" t="s">
        <v>8567</v>
      </c>
      <c r="AD1019">
        <v>28</v>
      </c>
    </row>
    <row r="1020" spans="1:37">
      <c r="A1020">
        <v>3062</v>
      </c>
      <c r="B1020" t="s">
        <v>398</v>
      </c>
      <c r="C1020" t="s">
        <v>748</v>
      </c>
      <c r="D1020" t="s">
        <v>2268</v>
      </c>
      <c r="E1020" t="s">
        <v>178</v>
      </c>
      <c r="F1020" t="s">
        <v>6535</v>
      </c>
      <c r="G1020" t="s">
        <v>6150</v>
      </c>
      <c r="H1020" t="s">
        <v>7</v>
      </c>
      <c r="I1020" t="s">
        <v>2269</v>
      </c>
      <c r="J1020" t="s">
        <v>6536</v>
      </c>
      <c r="K1020" t="s">
        <v>1886</v>
      </c>
      <c r="L1020" t="s">
        <v>739</v>
      </c>
      <c r="M1020" t="s">
        <v>5</v>
      </c>
      <c r="N1020">
        <v>80023</v>
      </c>
      <c r="P1020">
        <v>39.970658439831404</v>
      </c>
      <c r="Q1020">
        <v>-104.981365876241</v>
      </c>
      <c r="S1020">
        <v>30</v>
      </c>
      <c r="T1020" t="s">
        <v>6537</v>
      </c>
      <c r="U1020" t="s">
        <v>2268</v>
      </c>
      <c r="V1020" t="s">
        <v>2269</v>
      </c>
      <c r="W1020" t="s">
        <v>2271</v>
      </c>
      <c r="X1020" t="s">
        <v>739</v>
      </c>
      <c r="Y1020" t="s">
        <v>5</v>
      </c>
      <c r="Z1020" t="s">
        <v>174</v>
      </c>
      <c r="AA1020">
        <v>45096</v>
      </c>
      <c r="AB1020" t="s">
        <v>6538</v>
      </c>
      <c r="AC1020" t="s">
        <v>6539</v>
      </c>
      <c r="AD1020">
        <v>18</v>
      </c>
      <c r="AE1020" t="s">
        <v>6540</v>
      </c>
      <c r="AJ1020" t="s">
        <v>2276</v>
      </c>
    </row>
    <row r="1021" spans="1:37">
      <c r="A1021">
        <v>3063</v>
      </c>
      <c r="B1021" t="s">
        <v>201</v>
      </c>
      <c r="C1021" t="s">
        <v>748</v>
      </c>
      <c r="D1021" t="s">
        <v>6541</v>
      </c>
      <c r="E1021" t="s">
        <v>178</v>
      </c>
      <c r="F1021" t="s">
        <v>6553</v>
      </c>
      <c r="G1021" t="s">
        <v>6160</v>
      </c>
      <c r="H1021" t="s">
        <v>6543</v>
      </c>
      <c r="I1021" t="s">
        <v>6544</v>
      </c>
      <c r="J1021" t="s">
        <v>6554</v>
      </c>
      <c r="K1021" t="s">
        <v>3135</v>
      </c>
      <c r="L1021" t="s">
        <v>870</v>
      </c>
      <c r="M1021" t="s">
        <v>5</v>
      </c>
      <c r="N1021">
        <v>30906</v>
      </c>
      <c r="O1021" t="s">
        <v>6555</v>
      </c>
      <c r="P1021">
        <v>33.3695688015058</v>
      </c>
      <c r="Q1021">
        <v>-82.0149720309511</v>
      </c>
      <c r="U1021" t="s">
        <v>6549</v>
      </c>
      <c r="V1021" t="s">
        <v>6544</v>
      </c>
      <c r="W1021" t="s">
        <v>1520</v>
      </c>
      <c r="X1021" t="s">
        <v>1521</v>
      </c>
      <c r="Y1021" t="s">
        <v>1522</v>
      </c>
      <c r="Z1021" t="s">
        <v>174</v>
      </c>
      <c r="AA1021">
        <v>44899</v>
      </c>
      <c r="AB1021" t="s">
        <v>1310</v>
      </c>
      <c r="AC1021" t="s">
        <v>6551</v>
      </c>
      <c r="AD1021">
        <v>28</v>
      </c>
      <c r="AE1021" t="s">
        <v>6556</v>
      </c>
      <c r="AJ1021" t="s">
        <v>6552</v>
      </c>
    </row>
    <row r="1022" spans="1:37">
      <c r="A1022">
        <v>3064</v>
      </c>
      <c r="B1022" t="s">
        <v>176</v>
      </c>
      <c r="C1022" t="s">
        <v>748</v>
      </c>
      <c r="D1022" t="s">
        <v>6541</v>
      </c>
      <c r="E1022" t="s">
        <v>178</v>
      </c>
      <c r="F1022" t="s">
        <v>6542</v>
      </c>
      <c r="G1022" t="s">
        <v>6160</v>
      </c>
      <c r="H1022" t="s">
        <v>6543</v>
      </c>
      <c r="I1022" t="s">
        <v>6544</v>
      </c>
      <c r="J1022" t="s">
        <v>6545</v>
      </c>
      <c r="K1022" t="s">
        <v>6546</v>
      </c>
      <c r="L1022" t="s">
        <v>1423</v>
      </c>
      <c r="M1022" t="s">
        <v>5</v>
      </c>
      <c r="N1022" t="s">
        <v>6547</v>
      </c>
      <c r="O1022" t="s">
        <v>6548</v>
      </c>
      <c r="P1022">
        <v>39.8467215526438</v>
      </c>
      <c r="Q1022">
        <v>-75.211964959666702</v>
      </c>
      <c r="U1022" t="s">
        <v>6549</v>
      </c>
      <c r="V1022" t="s">
        <v>6544</v>
      </c>
      <c r="W1022" t="s">
        <v>1520</v>
      </c>
      <c r="X1022" t="s">
        <v>1521</v>
      </c>
      <c r="Y1022" t="s">
        <v>1522</v>
      </c>
      <c r="Z1022" t="s">
        <v>174</v>
      </c>
      <c r="AA1022">
        <v>45289</v>
      </c>
      <c r="AB1022" t="s">
        <v>6550</v>
      </c>
      <c r="AC1022" t="s">
        <v>6551</v>
      </c>
      <c r="AD1022">
        <v>28</v>
      </c>
      <c r="AJ1022" t="s">
        <v>6552</v>
      </c>
    </row>
    <row r="1023" spans="1:37">
      <c r="A1023">
        <v>3065</v>
      </c>
      <c r="B1023" t="s">
        <v>176</v>
      </c>
      <c r="C1023" t="s">
        <v>748</v>
      </c>
      <c r="D1023" t="s">
        <v>6557</v>
      </c>
      <c r="E1023" t="s">
        <v>166</v>
      </c>
      <c r="F1023" t="s">
        <v>6558</v>
      </c>
      <c r="G1023" t="s">
        <v>6194</v>
      </c>
      <c r="H1023" t="s">
        <v>4586</v>
      </c>
      <c r="I1023" t="s">
        <v>6559</v>
      </c>
      <c r="J1023" t="s">
        <v>6560</v>
      </c>
      <c r="K1023" t="s">
        <v>6561</v>
      </c>
      <c r="L1023" t="s">
        <v>444</v>
      </c>
      <c r="M1023" t="s">
        <v>5</v>
      </c>
      <c r="N1023">
        <v>48168</v>
      </c>
      <c r="O1023" t="s">
        <v>6562</v>
      </c>
      <c r="P1023">
        <v>42.395464082677002</v>
      </c>
      <c r="Q1023">
        <v>-83.506983053773595</v>
      </c>
      <c r="R1023">
        <v>63</v>
      </c>
      <c r="S1023">
        <v>5000</v>
      </c>
      <c r="T1023" t="s">
        <v>774</v>
      </c>
      <c r="U1023" t="s">
        <v>6563</v>
      </c>
      <c r="V1023" t="s">
        <v>6564</v>
      </c>
      <c r="W1023" t="s">
        <v>2229</v>
      </c>
      <c r="X1023" t="s">
        <v>1233</v>
      </c>
      <c r="Y1023" t="s">
        <v>997</v>
      </c>
      <c r="Z1023" t="s">
        <v>174</v>
      </c>
      <c r="AA1023">
        <v>44780</v>
      </c>
      <c r="AB1023" t="s">
        <v>6565</v>
      </c>
      <c r="AC1023" t="s">
        <v>6566</v>
      </c>
      <c r="AD1023">
        <v>26</v>
      </c>
      <c r="AE1023" t="s">
        <v>6567</v>
      </c>
      <c r="AJ1023" t="s">
        <v>6568</v>
      </c>
    </row>
    <row r="1024" spans="1:37">
      <c r="A1024">
        <v>3066</v>
      </c>
      <c r="B1024" t="s">
        <v>163</v>
      </c>
      <c r="C1024" t="s">
        <v>748</v>
      </c>
      <c r="D1024" t="s">
        <v>6569</v>
      </c>
      <c r="E1024" t="s">
        <v>178</v>
      </c>
      <c r="F1024" t="s">
        <v>6569</v>
      </c>
      <c r="G1024" t="s">
        <v>6194</v>
      </c>
      <c r="H1024" t="s">
        <v>4586</v>
      </c>
      <c r="I1024" t="s">
        <v>6570</v>
      </c>
      <c r="J1024" t="s">
        <v>6571</v>
      </c>
      <c r="K1024" t="s">
        <v>1558</v>
      </c>
      <c r="L1024" t="s">
        <v>172</v>
      </c>
      <c r="M1024" t="s">
        <v>5</v>
      </c>
      <c r="N1024">
        <v>92109</v>
      </c>
      <c r="O1024" t="s">
        <v>6572</v>
      </c>
      <c r="P1024">
        <v>32.771868755488697</v>
      </c>
      <c r="Q1024">
        <v>-117.12481740952801</v>
      </c>
      <c r="R1024">
        <v>14</v>
      </c>
      <c r="U1024" t="s">
        <v>6569</v>
      </c>
      <c r="V1024" t="s">
        <v>6570</v>
      </c>
      <c r="W1024" t="s">
        <v>1558</v>
      </c>
      <c r="X1024" t="s">
        <v>172</v>
      </c>
      <c r="Y1024" t="s">
        <v>5</v>
      </c>
      <c r="Z1024" t="s">
        <v>174</v>
      </c>
      <c r="AA1024">
        <v>44891</v>
      </c>
      <c r="AB1024" t="s">
        <v>6573</v>
      </c>
      <c r="AC1024" t="s">
        <v>6574</v>
      </c>
      <c r="AD1024">
        <v>27</v>
      </c>
      <c r="AE1024" t="s">
        <v>6575</v>
      </c>
      <c r="AJ1024" t="s">
        <v>6576</v>
      </c>
    </row>
    <row r="1025" spans="1:36">
      <c r="A1025">
        <v>3067</v>
      </c>
      <c r="B1025" t="s">
        <v>176</v>
      </c>
      <c r="C1025" t="s">
        <v>748</v>
      </c>
      <c r="D1025" t="s">
        <v>5046</v>
      </c>
      <c r="E1025" t="s">
        <v>166</v>
      </c>
      <c r="F1025" t="s">
        <v>6577</v>
      </c>
      <c r="G1025" t="s">
        <v>6160</v>
      </c>
      <c r="H1025" t="s">
        <v>6171</v>
      </c>
      <c r="I1025" t="s">
        <v>6578</v>
      </c>
      <c r="J1025" t="s">
        <v>6579</v>
      </c>
      <c r="K1025" t="s">
        <v>4364</v>
      </c>
      <c r="L1025" t="s">
        <v>858</v>
      </c>
      <c r="M1025" t="s">
        <v>5</v>
      </c>
      <c r="N1025">
        <v>26181</v>
      </c>
      <c r="O1025" t="s">
        <v>6580</v>
      </c>
      <c r="P1025">
        <v>39.266204607944502</v>
      </c>
      <c r="Q1025">
        <v>-81.665644227720193</v>
      </c>
      <c r="R1025">
        <v>1500</v>
      </c>
      <c r="U1025" t="s">
        <v>5046</v>
      </c>
      <c r="V1025" t="s">
        <v>6578</v>
      </c>
      <c r="W1025" t="s">
        <v>5047</v>
      </c>
      <c r="X1025" t="s">
        <v>5043</v>
      </c>
      <c r="Y1025" t="s">
        <v>5</v>
      </c>
      <c r="Z1025" t="s">
        <v>174</v>
      </c>
      <c r="AA1025">
        <v>44780</v>
      </c>
      <c r="AB1025" t="s">
        <v>6581</v>
      </c>
      <c r="AC1025" t="s">
        <v>6582</v>
      </c>
      <c r="AD1025">
        <v>28</v>
      </c>
      <c r="AJ1025" t="s">
        <v>6583</v>
      </c>
    </row>
    <row r="1026" spans="1:36">
      <c r="A1026">
        <v>3068</v>
      </c>
      <c r="B1026" t="s">
        <v>201</v>
      </c>
      <c r="C1026" t="s">
        <v>748</v>
      </c>
      <c r="D1026" t="s">
        <v>8523</v>
      </c>
      <c r="E1026" t="s">
        <v>178</v>
      </c>
      <c r="F1026" t="s">
        <v>8523</v>
      </c>
      <c r="G1026" t="s">
        <v>6194</v>
      </c>
      <c r="H1026" t="s">
        <v>8587</v>
      </c>
      <c r="I1026" t="s">
        <v>8524</v>
      </c>
      <c r="K1026" t="s">
        <v>8525</v>
      </c>
      <c r="L1026" t="s">
        <v>771</v>
      </c>
      <c r="M1026" t="s">
        <v>5</v>
      </c>
      <c r="P1026">
        <v>29.7583686567861</v>
      </c>
      <c r="Q1026">
        <v>-95.365656732564602</v>
      </c>
      <c r="Z1026" t="s">
        <v>8166</v>
      </c>
      <c r="AA1026">
        <v>45560</v>
      </c>
      <c r="AB1026" t="s">
        <v>6365</v>
      </c>
      <c r="AC1026" t="s">
        <v>8565</v>
      </c>
      <c r="AD1026">
        <v>20</v>
      </c>
    </row>
    <row r="1027" spans="1:36">
      <c r="A1027">
        <v>3069</v>
      </c>
      <c r="B1027" t="s">
        <v>201</v>
      </c>
      <c r="C1027" t="s">
        <v>748</v>
      </c>
      <c r="D1027" t="s">
        <v>8516</v>
      </c>
      <c r="E1027" t="s">
        <v>166</v>
      </c>
      <c r="F1027" t="s">
        <v>8516</v>
      </c>
      <c r="G1027" t="s">
        <v>32</v>
      </c>
      <c r="H1027" t="s">
        <v>8584</v>
      </c>
      <c r="I1027" t="s">
        <v>8517</v>
      </c>
      <c r="K1027" t="s">
        <v>8518</v>
      </c>
      <c r="L1027" t="s">
        <v>736</v>
      </c>
      <c r="M1027" t="s">
        <v>5</v>
      </c>
      <c r="P1027">
        <v>34.7448251</v>
      </c>
      <c r="Q1027">
        <v>-87.667685599999999</v>
      </c>
      <c r="Z1027" t="s">
        <v>8166</v>
      </c>
      <c r="AA1027">
        <v>45560</v>
      </c>
      <c r="AB1027" t="s">
        <v>6365</v>
      </c>
      <c r="AC1027" t="s">
        <v>8562</v>
      </c>
      <c r="AD1027">
        <v>20</v>
      </c>
    </row>
    <row r="1028" spans="1:36">
      <c r="A1028">
        <v>3070</v>
      </c>
      <c r="B1028" t="s">
        <v>163</v>
      </c>
      <c r="C1028" t="s">
        <v>748</v>
      </c>
      <c r="D1028" t="s">
        <v>6584</v>
      </c>
      <c r="E1028" t="s">
        <v>166</v>
      </c>
      <c r="F1028" t="s">
        <v>6584</v>
      </c>
      <c r="G1028" t="s">
        <v>6160</v>
      </c>
      <c r="H1028" t="s">
        <v>6585</v>
      </c>
      <c r="I1028" t="s">
        <v>6586</v>
      </c>
      <c r="J1028" t="s">
        <v>6587</v>
      </c>
      <c r="K1028" t="s">
        <v>4751</v>
      </c>
      <c r="L1028" t="s">
        <v>863</v>
      </c>
      <c r="M1028" t="s">
        <v>5</v>
      </c>
      <c r="N1028">
        <v>60201</v>
      </c>
      <c r="O1028" t="s">
        <v>6588</v>
      </c>
      <c r="P1028">
        <v>42.050554147766903</v>
      </c>
      <c r="Q1028">
        <v>-87.684304686936002</v>
      </c>
      <c r="R1028">
        <v>6</v>
      </c>
      <c r="S1028">
        <v>1</v>
      </c>
      <c r="T1028" t="s">
        <v>774</v>
      </c>
      <c r="U1028" t="s">
        <v>6589</v>
      </c>
      <c r="V1028" t="s">
        <v>6586</v>
      </c>
      <c r="W1028" t="s">
        <v>4751</v>
      </c>
      <c r="X1028" t="s">
        <v>863</v>
      </c>
      <c r="Y1028" t="s">
        <v>5</v>
      </c>
      <c r="Z1028" t="s">
        <v>174</v>
      </c>
      <c r="AA1028">
        <v>44891</v>
      </c>
      <c r="AB1028" t="s">
        <v>6590</v>
      </c>
      <c r="AC1028" t="s">
        <v>6591</v>
      </c>
      <c r="AD1028">
        <v>18</v>
      </c>
      <c r="AJ1028" t="s">
        <v>6586</v>
      </c>
    </row>
    <row r="1029" spans="1:36">
      <c r="A1029">
        <v>3071</v>
      </c>
      <c r="B1029" t="s">
        <v>176</v>
      </c>
      <c r="C1029" t="s">
        <v>748</v>
      </c>
      <c r="D1029" t="s">
        <v>6592</v>
      </c>
      <c r="E1029" t="s">
        <v>166</v>
      </c>
      <c r="F1029" t="s">
        <v>6592</v>
      </c>
      <c r="G1029" t="s">
        <v>6144</v>
      </c>
      <c r="H1029" t="s">
        <v>6145</v>
      </c>
      <c r="I1029" t="s">
        <v>6593</v>
      </c>
      <c r="J1029" t="s">
        <v>6594</v>
      </c>
      <c r="K1029" t="s">
        <v>6595</v>
      </c>
      <c r="L1029" t="s">
        <v>151</v>
      </c>
      <c r="M1029" t="s">
        <v>6</v>
      </c>
      <c r="N1029" t="s">
        <v>6596</v>
      </c>
      <c r="P1029">
        <v>45.389414520554098</v>
      </c>
      <c r="Q1029">
        <v>-72.780310229162197</v>
      </c>
      <c r="R1029">
        <v>250</v>
      </c>
      <c r="S1029">
        <v>25000</v>
      </c>
      <c r="T1029" t="s">
        <v>774</v>
      </c>
      <c r="U1029" t="s">
        <v>6597</v>
      </c>
      <c r="V1029" t="s">
        <v>6598</v>
      </c>
      <c r="W1029" t="s">
        <v>2230</v>
      </c>
      <c r="X1029" t="s">
        <v>6599</v>
      </c>
      <c r="Y1029" t="s">
        <v>997</v>
      </c>
      <c r="Z1029" t="s">
        <v>318</v>
      </c>
      <c r="AA1029">
        <v>45467</v>
      </c>
      <c r="AB1029" t="s">
        <v>6593</v>
      </c>
      <c r="AC1029" t="s">
        <v>8543</v>
      </c>
      <c r="AD1029">
        <v>25</v>
      </c>
      <c r="AJ1029" t="s">
        <v>6600</v>
      </c>
    </row>
  </sheetData>
  <phoneticPr fontId="8" type="noConversion"/>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8B6C4-BAD0-409C-8A2E-264106BC3C21}">
  <sheetPr codeName="Sheet7"/>
  <dimension ref="A1"/>
  <sheetViews>
    <sheetView topLeftCell="A48" zoomScale="61" zoomScaleNormal="100" workbookViewId="0">
      <selection activeCell="G23" sqref="G23"/>
    </sheetView>
  </sheetViews>
  <sheetFormatPr defaultColWidth="8.7109375" defaultRowHeight="1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9D1D5-78FF-46EC-BE83-3AD7D68191AB}">
  <sheetPr codeName="Sheet8">
    <tabColor theme="9"/>
  </sheetPr>
  <dimension ref="A1:CM89"/>
  <sheetViews>
    <sheetView zoomScale="120" zoomScaleNormal="120" workbookViewId="0">
      <pane xSplit="4" ySplit="1" topLeftCell="H87" activePane="bottomRight" state="frozen"/>
      <selection pane="topRight" activeCell="E1" sqref="E1"/>
      <selection pane="bottomLeft" activeCell="A2" sqref="A2"/>
      <selection pane="bottomRight" activeCell="P89" sqref="P89"/>
    </sheetView>
  </sheetViews>
  <sheetFormatPr defaultColWidth="9.140625" defaultRowHeight="11.25" customHeight="1"/>
  <cols>
    <col min="1" max="1" width="7" style="51" customWidth="1"/>
    <col min="2" max="2" width="15.140625" style="9" customWidth="1"/>
    <col min="3" max="3" width="13" style="9" customWidth="1"/>
    <col min="4" max="4" width="14.42578125" style="11" customWidth="1"/>
    <col min="5" max="5" width="9.42578125" style="3" customWidth="1"/>
    <col min="6" max="6" width="15.28515625" style="4" customWidth="1"/>
    <col min="7" max="8" width="15.42578125" style="11" customWidth="1"/>
    <col min="9" max="9" width="20.42578125" style="11" customWidth="1"/>
    <col min="10" max="10" width="17.28515625" style="11" customWidth="1"/>
    <col min="11" max="11" width="12.140625" style="11" customWidth="1"/>
    <col min="12" max="12" width="11.42578125" style="9" customWidth="1"/>
    <col min="13" max="13" width="13.42578125" style="9" customWidth="1"/>
    <col min="14" max="14" width="13.7109375" style="9" customWidth="1"/>
    <col min="15" max="15" width="12.42578125" style="12" customWidth="1"/>
    <col min="16" max="16" width="10.42578125" style="50" customWidth="1"/>
    <col min="17" max="17" width="12.7109375" style="50" customWidth="1"/>
    <col min="18" max="18" width="18.7109375" style="16" customWidth="1"/>
    <col min="19" max="19" width="10.140625" style="16" customWidth="1"/>
    <col min="20" max="20" width="14.28515625" style="6" customWidth="1"/>
    <col min="21" max="21" width="18.42578125" style="6" customWidth="1"/>
    <col min="22" max="22" width="27.42578125" style="6" customWidth="1"/>
    <col min="23" max="23" width="13.42578125" style="9" customWidth="1"/>
    <col min="24" max="24" width="13.140625" style="9" customWidth="1"/>
    <col min="25" max="25" width="8.28515625" style="9" customWidth="1"/>
    <col min="26" max="26" width="16.7109375" style="14" customWidth="1"/>
    <col min="27" max="27" width="22.42578125" style="6" customWidth="1"/>
    <col min="28" max="29" width="53" style="11" customWidth="1"/>
    <col min="30" max="30" width="26.42578125" style="3" customWidth="1"/>
    <col min="31" max="31" width="34.7109375" style="3" customWidth="1"/>
    <col min="32" max="32" width="18.7109375" style="3" customWidth="1"/>
    <col min="33" max="33" width="19.140625" style="3" customWidth="1"/>
    <col min="34" max="34" width="21.28515625" style="6" customWidth="1"/>
    <col min="35" max="35" width="46" style="11" customWidth="1"/>
    <col min="36" max="36" width="28.42578125" style="6" customWidth="1"/>
    <col min="37" max="37" width="9.140625" style="6"/>
    <col min="38" max="38" width="15" style="6" customWidth="1"/>
    <col min="39" max="39" width="11" style="6" customWidth="1"/>
    <col min="40" max="16384" width="9.140625" style="6"/>
  </cols>
  <sheetData>
    <row r="1" spans="1:91" s="42" customFormat="1" ht="45">
      <c r="A1" s="110" t="s">
        <v>113</v>
      </c>
      <c r="B1" s="111" t="s">
        <v>135</v>
      </c>
      <c r="C1" s="111" t="s">
        <v>4</v>
      </c>
      <c r="D1" s="111" t="s">
        <v>112</v>
      </c>
      <c r="E1" s="111" t="s">
        <v>136</v>
      </c>
      <c r="F1" s="112" t="s">
        <v>116</v>
      </c>
      <c r="G1" s="111" t="s">
        <v>137</v>
      </c>
      <c r="H1" s="111" t="s">
        <v>133</v>
      </c>
      <c r="I1" s="111" t="s">
        <v>138</v>
      </c>
      <c r="J1" s="111" t="s">
        <v>139</v>
      </c>
      <c r="K1" s="111" t="s">
        <v>117</v>
      </c>
      <c r="L1" s="111" t="s">
        <v>118</v>
      </c>
      <c r="M1" s="111" t="s">
        <v>119</v>
      </c>
      <c r="N1" s="111" t="s">
        <v>140</v>
      </c>
      <c r="O1" s="113" t="s">
        <v>141</v>
      </c>
      <c r="P1" s="114" t="s">
        <v>142</v>
      </c>
      <c r="Q1" s="114" t="s">
        <v>143</v>
      </c>
      <c r="R1" s="115" t="s">
        <v>144</v>
      </c>
      <c r="S1" s="115" t="s">
        <v>122</v>
      </c>
      <c r="T1" s="111" t="s">
        <v>145</v>
      </c>
      <c r="U1" s="111" t="s">
        <v>146</v>
      </c>
      <c r="V1" s="111" t="s">
        <v>147</v>
      </c>
      <c r="W1" s="111" t="s">
        <v>148</v>
      </c>
      <c r="X1" s="111" t="s">
        <v>149</v>
      </c>
      <c r="Y1" s="111" t="s">
        <v>150</v>
      </c>
      <c r="Z1" s="111" t="s">
        <v>151</v>
      </c>
      <c r="AA1" s="141" t="s">
        <v>152</v>
      </c>
      <c r="AB1" s="111" t="s">
        <v>153</v>
      </c>
      <c r="AC1" s="323" t="s">
        <v>154</v>
      </c>
      <c r="AD1" s="117" t="s">
        <v>155</v>
      </c>
      <c r="AE1" s="111" t="s">
        <v>156</v>
      </c>
      <c r="AF1" s="397" t="s">
        <v>157</v>
      </c>
      <c r="AG1" s="397" t="s">
        <v>158</v>
      </c>
      <c r="AH1" s="397" t="s">
        <v>159</v>
      </c>
      <c r="AI1" s="111" t="s">
        <v>6601</v>
      </c>
    </row>
    <row r="2" spans="1:91" s="49" customFormat="1" ht="60">
      <c r="A2" s="61">
        <v>1001</v>
      </c>
      <c r="B2" s="47" t="s">
        <v>163</v>
      </c>
      <c r="C2" s="47" t="s">
        <v>164</v>
      </c>
      <c r="D2" s="7" t="s">
        <v>165</v>
      </c>
      <c r="E2" s="47" t="s">
        <v>178</v>
      </c>
      <c r="F2" s="65" t="s">
        <v>165</v>
      </c>
      <c r="G2" s="47" t="s">
        <v>167</v>
      </c>
      <c r="H2" s="47" t="s">
        <v>168</v>
      </c>
      <c r="I2" s="7" t="s">
        <v>169</v>
      </c>
      <c r="J2" s="7" t="s">
        <v>170</v>
      </c>
      <c r="K2" s="7" t="s">
        <v>171</v>
      </c>
      <c r="L2" s="58" t="s">
        <v>172</v>
      </c>
      <c r="M2" s="58" t="s">
        <v>5</v>
      </c>
      <c r="N2" s="58">
        <v>94025</v>
      </c>
      <c r="O2" s="47" t="s">
        <v>173</v>
      </c>
      <c r="P2" s="442">
        <v>37.478007785523303</v>
      </c>
      <c r="Q2" s="442">
        <v>-122.14251745309799</v>
      </c>
      <c r="R2" s="443">
        <v>40</v>
      </c>
      <c r="S2" s="443"/>
      <c r="T2" s="18"/>
      <c r="U2" s="18" t="s">
        <v>165</v>
      </c>
      <c r="V2" s="18" t="s">
        <v>169</v>
      </c>
      <c r="W2" s="58" t="s">
        <v>165</v>
      </c>
      <c r="X2" s="58" t="s">
        <v>172</v>
      </c>
      <c r="Y2" s="58" t="s">
        <v>5</v>
      </c>
      <c r="Z2" s="58" t="s">
        <v>174</v>
      </c>
      <c r="AA2" s="91">
        <v>45339</v>
      </c>
      <c r="AB2" s="7"/>
      <c r="AC2" s="455" t="s">
        <v>175</v>
      </c>
      <c r="AD2" s="396">
        <f t="shared" ref="AD2:AD18" si="0">IF(LEN(TRIM(AC2))=0,0,LEN(TRIM(AC2))-LEN(SUBSTITUTE(AC2," ",""))+1)</f>
        <v>27</v>
      </c>
      <c r="AE2" s="18"/>
      <c r="AF2" s="6"/>
      <c r="AG2" s="6"/>
      <c r="AH2" s="6"/>
      <c r="AI2" s="111"/>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row>
    <row r="3" spans="1:91" ht="165.75" thickBot="1">
      <c r="A3" s="61">
        <v>1002</v>
      </c>
      <c r="B3" s="47" t="s">
        <v>176</v>
      </c>
      <c r="C3" s="47" t="s">
        <v>164</v>
      </c>
      <c r="D3" s="65" t="s">
        <v>177</v>
      </c>
      <c r="E3" s="47" t="s">
        <v>178</v>
      </c>
      <c r="F3" s="65" t="s">
        <v>179</v>
      </c>
      <c r="G3" s="65" t="s">
        <v>167</v>
      </c>
      <c r="H3" s="65" t="s">
        <v>180</v>
      </c>
      <c r="I3" s="233" t="s">
        <v>181</v>
      </c>
      <c r="J3" s="65" t="s">
        <v>182</v>
      </c>
      <c r="K3" s="65" t="s">
        <v>183</v>
      </c>
      <c r="L3" s="58" t="s">
        <v>184</v>
      </c>
      <c r="M3" s="58" t="s">
        <v>5</v>
      </c>
      <c r="N3" s="58">
        <v>89047</v>
      </c>
      <c r="O3" s="47" t="s">
        <v>185</v>
      </c>
      <c r="P3" s="90">
        <v>37.740208000000003</v>
      </c>
      <c r="Q3" s="90">
        <v>-117.79231900000001</v>
      </c>
      <c r="R3" s="197">
        <v>75</v>
      </c>
      <c r="S3" s="97">
        <v>940</v>
      </c>
      <c r="T3" s="65" t="s">
        <v>186</v>
      </c>
      <c r="U3" s="68" t="s">
        <v>187</v>
      </c>
      <c r="V3" s="204" t="s">
        <v>188</v>
      </c>
      <c r="W3" s="68" t="s">
        <v>189</v>
      </c>
      <c r="X3" s="58" t="s">
        <v>190</v>
      </c>
      <c r="Y3" s="58" t="s">
        <v>5</v>
      </c>
      <c r="Z3" s="58" t="s">
        <v>174</v>
      </c>
      <c r="AA3" s="91">
        <v>44417</v>
      </c>
      <c r="AB3" s="65" t="s">
        <v>191</v>
      </c>
      <c r="AC3" s="322" t="s">
        <v>192</v>
      </c>
      <c r="AD3" s="394">
        <f t="shared" si="0"/>
        <v>27</v>
      </c>
      <c r="AE3" s="18" t="s">
        <v>193</v>
      </c>
      <c r="AF3" s="6"/>
      <c r="AG3" s="6"/>
      <c r="AI3" s="7"/>
    </row>
    <row r="4" spans="1:91" s="11" customFormat="1" ht="141" customHeight="1" thickBot="1">
      <c r="A4" s="61">
        <v>1003</v>
      </c>
      <c r="B4" s="259" t="s">
        <v>176</v>
      </c>
      <c r="C4" s="259" t="s">
        <v>164</v>
      </c>
      <c r="D4" s="258" t="s">
        <v>177</v>
      </c>
      <c r="E4" s="259" t="s">
        <v>178</v>
      </c>
      <c r="F4" s="258" t="s">
        <v>194</v>
      </c>
      <c r="G4" s="258" t="s">
        <v>167</v>
      </c>
      <c r="H4" s="258" t="s">
        <v>195</v>
      </c>
      <c r="I4" s="452" t="s">
        <v>181</v>
      </c>
      <c r="J4" s="358" t="s">
        <v>196</v>
      </c>
      <c r="K4" s="358" t="s">
        <v>197</v>
      </c>
      <c r="L4" s="256" t="s">
        <v>190</v>
      </c>
      <c r="M4" s="256" t="s">
        <v>5</v>
      </c>
      <c r="N4" s="256">
        <v>28086</v>
      </c>
      <c r="O4" s="453" t="s">
        <v>198</v>
      </c>
      <c r="P4" s="343">
        <v>35.220465735874697</v>
      </c>
      <c r="Q4" s="343">
        <v>-81.341652675492199</v>
      </c>
      <c r="R4" s="454">
        <v>170</v>
      </c>
      <c r="S4" s="356"/>
      <c r="T4" s="358"/>
      <c r="U4" s="255" t="s">
        <v>187</v>
      </c>
      <c r="V4" s="350" t="s">
        <v>181</v>
      </c>
      <c r="W4" s="255" t="s">
        <v>189</v>
      </c>
      <c r="X4" s="256" t="s">
        <v>190</v>
      </c>
      <c r="Y4" s="256" t="s">
        <v>5</v>
      </c>
      <c r="Z4" s="256" t="s">
        <v>174</v>
      </c>
      <c r="AA4" s="257">
        <v>44417</v>
      </c>
      <c r="AB4" s="358" t="s">
        <v>199</v>
      </c>
      <c r="AC4" s="258" t="s">
        <v>192</v>
      </c>
      <c r="AD4" s="259">
        <f t="shared" si="0"/>
        <v>27</v>
      </c>
      <c r="AE4" s="358" t="s">
        <v>200</v>
      </c>
      <c r="AF4" s="6"/>
      <c r="AG4" s="6"/>
      <c r="AH4" s="6"/>
      <c r="AI4" s="7"/>
    </row>
    <row r="5" spans="1:91" ht="90.75" thickBot="1">
      <c r="A5" s="61">
        <v>1004</v>
      </c>
      <c r="B5" s="47" t="s">
        <v>163</v>
      </c>
      <c r="C5" s="47" t="s">
        <v>164</v>
      </c>
      <c r="D5" s="65" t="s">
        <v>8792</v>
      </c>
      <c r="E5" s="47" t="s">
        <v>166</v>
      </c>
      <c r="F5" s="65" t="s">
        <v>8793</v>
      </c>
      <c r="G5" s="65" t="s">
        <v>8731</v>
      </c>
      <c r="H5" s="65" t="s">
        <v>8753</v>
      </c>
      <c r="I5" s="446" t="s">
        <v>8794</v>
      </c>
      <c r="J5" s="65"/>
      <c r="K5" s="65" t="s">
        <v>8795</v>
      </c>
      <c r="L5" s="58" t="s">
        <v>392</v>
      </c>
      <c r="M5" s="58" t="s">
        <v>5</v>
      </c>
      <c r="N5" s="58">
        <v>84532</v>
      </c>
      <c r="O5" s="47" t="s">
        <v>8796</v>
      </c>
      <c r="P5" s="90">
        <v>38.572694751488598</v>
      </c>
      <c r="Q5" s="90">
        <v>-109.547665752765</v>
      </c>
      <c r="R5" s="213">
        <v>5</v>
      </c>
      <c r="S5" s="98">
        <v>13000</v>
      </c>
      <c r="T5" s="65" t="s">
        <v>186</v>
      </c>
      <c r="U5" s="65" t="s">
        <v>8792</v>
      </c>
      <c r="V5" s="826" t="s">
        <v>8794</v>
      </c>
      <c r="W5" s="68" t="s">
        <v>415</v>
      </c>
      <c r="X5" s="58" t="s">
        <v>416</v>
      </c>
      <c r="Y5" s="58" t="s">
        <v>251</v>
      </c>
      <c r="Z5" s="58" t="s">
        <v>8245</v>
      </c>
      <c r="AA5" s="91">
        <v>45649</v>
      </c>
      <c r="AB5" s="373" t="s">
        <v>8797</v>
      </c>
      <c r="AC5" s="833" t="s">
        <v>8799</v>
      </c>
      <c r="AD5" s="1187">
        <f t="shared" si="0"/>
        <v>30</v>
      </c>
      <c r="AE5" s="1" t="s">
        <v>8798</v>
      </c>
      <c r="AF5" s="11"/>
      <c r="AG5" s="6"/>
      <c r="AH5" s="1188"/>
      <c r="AI5" s="7"/>
    </row>
    <row r="6" spans="1:91" ht="104.85" customHeight="1">
      <c r="A6" s="61">
        <v>1005</v>
      </c>
      <c r="B6" s="47" t="s">
        <v>201</v>
      </c>
      <c r="C6" s="47" t="s">
        <v>164</v>
      </c>
      <c r="D6" s="65" t="s">
        <v>202</v>
      </c>
      <c r="E6" s="47" t="s">
        <v>166</v>
      </c>
      <c r="F6" s="65" t="s">
        <v>203</v>
      </c>
      <c r="G6" s="65" t="s">
        <v>167</v>
      </c>
      <c r="H6" s="65" t="s">
        <v>204</v>
      </c>
      <c r="I6" s="579" t="s">
        <v>205</v>
      </c>
      <c r="J6" s="65" t="s">
        <v>206</v>
      </c>
      <c r="K6" s="65"/>
      <c r="L6" s="58" t="s">
        <v>151</v>
      </c>
      <c r="M6" s="58" t="s">
        <v>6</v>
      </c>
      <c r="N6" s="58"/>
      <c r="O6" s="47"/>
      <c r="P6" s="273">
        <v>53.536890999999997</v>
      </c>
      <c r="Q6" s="273">
        <v>-80.545652000000004</v>
      </c>
      <c r="R6" s="205" t="s">
        <v>9067</v>
      </c>
      <c r="S6" s="98">
        <v>8100</v>
      </c>
      <c r="T6" s="65" t="s">
        <v>186</v>
      </c>
      <c r="U6" s="68" t="s">
        <v>202</v>
      </c>
      <c r="V6" s="579" t="s">
        <v>205</v>
      </c>
      <c r="W6" s="68" t="s">
        <v>207</v>
      </c>
      <c r="X6" s="58"/>
      <c r="Y6" s="58" t="s">
        <v>208</v>
      </c>
      <c r="Z6" s="58" t="s">
        <v>174</v>
      </c>
      <c r="AA6" s="91">
        <v>44930</v>
      </c>
      <c r="AB6" s="65" t="s">
        <v>209</v>
      </c>
      <c r="AC6" s="914" t="s">
        <v>210</v>
      </c>
      <c r="AD6" s="829">
        <f t="shared" si="0"/>
        <v>29</v>
      </c>
      <c r="AE6" s="65" t="s">
        <v>211</v>
      </c>
      <c r="AF6" s="11"/>
      <c r="AG6" s="11"/>
      <c r="AH6" s="11"/>
      <c r="AI6" s="7"/>
    </row>
    <row r="7" spans="1:91" ht="165">
      <c r="A7" s="61">
        <v>1006</v>
      </c>
      <c r="B7" s="47" t="s">
        <v>163</v>
      </c>
      <c r="C7" s="47" t="s">
        <v>164</v>
      </c>
      <c r="D7" s="65" t="s">
        <v>8740</v>
      </c>
      <c r="E7" s="47" t="s">
        <v>166</v>
      </c>
      <c r="F7" s="65" t="s">
        <v>8750</v>
      </c>
      <c r="G7" s="65" t="s">
        <v>8731</v>
      </c>
      <c r="H7" s="65" t="s">
        <v>168</v>
      </c>
      <c r="I7" s="446" t="s">
        <v>8741</v>
      </c>
      <c r="J7" s="65" t="s">
        <v>8743</v>
      </c>
      <c r="K7" s="65" t="s">
        <v>8742</v>
      </c>
      <c r="L7" s="58" t="s">
        <v>172</v>
      </c>
      <c r="M7" s="58" t="s">
        <v>5</v>
      </c>
      <c r="N7" s="58">
        <v>92233</v>
      </c>
      <c r="O7" s="47"/>
      <c r="P7" s="90">
        <v>33.335888597582603</v>
      </c>
      <c r="Q7" s="90">
        <v>-115.659193774288</v>
      </c>
      <c r="R7" s="213">
        <v>240</v>
      </c>
      <c r="S7" s="98">
        <v>90000</v>
      </c>
      <c r="T7" s="65" t="s">
        <v>186</v>
      </c>
      <c r="U7" s="65" t="s">
        <v>8740</v>
      </c>
      <c r="V7" s="826" t="s">
        <v>8741</v>
      </c>
      <c r="W7" s="68" t="s">
        <v>8749</v>
      </c>
      <c r="X7" s="58" t="s">
        <v>3897</v>
      </c>
      <c r="Y7" s="58" t="s">
        <v>5</v>
      </c>
      <c r="Z7" s="58" t="s">
        <v>8245</v>
      </c>
      <c r="AA7" s="91">
        <v>45649</v>
      </c>
      <c r="AB7" s="65" t="s">
        <v>8751</v>
      </c>
      <c r="AC7" s="1" t="s">
        <v>8748</v>
      </c>
      <c r="AD7" s="395">
        <f t="shared" si="0"/>
        <v>21</v>
      </c>
      <c r="AE7" s="1"/>
      <c r="AF7" t="s">
        <v>8744</v>
      </c>
      <c r="AG7" t="s">
        <v>8745</v>
      </c>
      <c r="AH7" s="945" t="s">
        <v>8746</v>
      </c>
      <c r="AI7" s="7" t="s">
        <v>8747</v>
      </c>
    </row>
    <row r="8" spans="1:91" ht="121.7" customHeight="1" thickBot="1">
      <c r="A8" s="61">
        <v>1007</v>
      </c>
      <c r="B8" s="337" t="s">
        <v>201</v>
      </c>
      <c r="C8" s="337" t="s">
        <v>164</v>
      </c>
      <c r="D8" s="337" t="s">
        <v>212</v>
      </c>
      <c r="E8" s="337" t="s">
        <v>166</v>
      </c>
      <c r="F8" s="337" t="s">
        <v>213</v>
      </c>
      <c r="G8" s="337" t="s">
        <v>167</v>
      </c>
      <c r="H8" s="337" t="s">
        <v>214</v>
      </c>
      <c r="I8" s="827" t="s">
        <v>215</v>
      </c>
      <c r="J8" s="337"/>
      <c r="K8" s="337" t="s">
        <v>216</v>
      </c>
      <c r="L8" s="337" t="s">
        <v>217</v>
      </c>
      <c r="M8" s="337" t="s">
        <v>6</v>
      </c>
      <c r="N8" s="337"/>
      <c r="O8" s="337"/>
      <c r="P8" s="342">
        <v>48.476151000000002</v>
      </c>
      <c r="Q8" s="342">
        <v>-81.330839999999995</v>
      </c>
      <c r="R8" s="337">
        <v>34</v>
      </c>
      <c r="S8" s="337">
        <v>48000</v>
      </c>
      <c r="T8" s="337" t="s">
        <v>218</v>
      </c>
      <c r="U8" s="337" t="s">
        <v>219</v>
      </c>
      <c r="V8" s="828" t="s">
        <v>215</v>
      </c>
      <c r="W8" s="337" t="s">
        <v>220</v>
      </c>
      <c r="X8" s="399" t="s">
        <v>217</v>
      </c>
      <c r="Y8" s="337" t="s">
        <v>6</v>
      </c>
      <c r="Z8" s="399" t="s">
        <v>174</v>
      </c>
      <c r="AA8" s="352">
        <v>45463</v>
      </c>
      <c r="AB8" s="337" t="s">
        <v>221</v>
      </c>
      <c r="AC8" s="65" t="s">
        <v>8550</v>
      </c>
      <c r="AD8" s="829">
        <f t="shared" si="0"/>
        <v>23</v>
      </c>
      <c r="AE8" s="254" t="s">
        <v>222</v>
      </c>
      <c r="AF8" s="6"/>
      <c r="AG8" s="6"/>
      <c r="AI8" s="7"/>
    </row>
    <row r="9" spans="1:91" ht="60.75" thickBot="1">
      <c r="A9" s="61">
        <v>1008</v>
      </c>
      <c r="B9" s="259" t="s">
        <v>201</v>
      </c>
      <c r="C9" s="259" t="s">
        <v>164</v>
      </c>
      <c r="D9" s="258" t="s">
        <v>8768</v>
      </c>
      <c r="E9" s="259" t="s">
        <v>166</v>
      </c>
      <c r="F9" s="258" t="s">
        <v>8769</v>
      </c>
      <c r="G9" s="65" t="s">
        <v>167</v>
      </c>
      <c r="H9" s="65" t="s">
        <v>7797</v>
      </c>
      <c r="I9" s="1189" t="s">
        <v>8770</v>
      </c>
      <c r="J9" s="258" t="s">
        <v>8773</v>
      </c>
      <c r="K9" s="258" t="s">
        <v>8771</v>
      </c>
      <c r="L9" s="256" t="s">
        <v>151</v>
      </c>
      <c r="M9" s="256" t="s">
        <v>6</v>
      </c>
      <c r="N9" s="256" t="s">
        <v>8772</v>
      </c>
      <c r="O9" s="47"/>
      <c r="P9" s="343">
        <v>61.561675296952103</v>
      </c>
      <c r="Q9" s="343">
        <v>-73.427479531558902</v>
      </c>
      <c r="R9" s="950" t="s">
        <v>9068</v>
      </c>
      <c r="S9" s="98"/>
      <c r="T9" s="65"/>
      <c r="U9" s="258" t="s">
        <v>8768</v>
      </c>
      <c r="V9" s="1190" t="s">
        <v>8770</v>
      </c>
      <c r="W9" s="255" t="s">
        <v>259</v>
      </c>
      <c r="X9" s="256" t="s">
        <v>151</v>
      </c>
      <c r="Y9" s="256" t="s">
        <v>6</v>
      </c>
      <c r="Z9" s="58" t="s">
        <v>8245</v>
      </c>
      <c r="AA9" s="91">
        <v>45649</v>
      </c>
      <c r="AB9" s="1191" t="s">
        <v>8774</v>
      </c>
      <c r="AC9" s="1" t="s">
        <v>8775</v>
      </c>
      <c r="AD9" s="395">
        <f t="shared" si="0"/>
        <v>22</v>
      </c>
      <c r="AE9" s="833"/>
      <c r="AF9" s="11"/>
      <c r="AG9" s="6"/>
      <c r="AH9" s="1188"/>
      <c r="AI9" s="7"/>
    </row>
    <row r="10" spans="1:91" s="11" customFormat="1" ht="176.1" customHeight="1" thickBot="1">
      <c r="A10" s="61">
        <v>1009</v>
      </c>
      <c r="B10" s="259" t="s">
        <v>201</v>
      </c>
      <c r="C10" s="259" t="s">
        <v>164</v>
      </c>
      <c r="D10" s="258" t="s">
        <v>223</v>
      </c>
      <c r="E10" s="259" t="s">
        <v>166</v>
      </c>
      <c r="F10" s="258" t="s">
        <v>224</v>
      </c>
      <c r="G10" s="258" t="s">
        <v>167</v>
      </c>
      <c r="H10" s="258" t="s">
        <v>180</v>
      </c>
      <c r="I10" s="832" t="s">
        <v>225</v>
      </c>
      <c r="J10" s="65"/>
      <c r="K10" s="258" t="s">
        <v>226</v>
      </c>
      <c r="L10" s="256" t="s">
        <v>184</v>
      </c>
      <c r="M10" s="256" t="s">
        <v>5</v>
      </c>
      <c r="N10" s="256">
        <v>89047</v>
      </c>
      <c r="O10" s="259"/>
      <c r="P10" s="343">
        <v>37.752532408556498</v>
      </c>
      <c r="Q10" s="343">
        <v>-117.590624526261</v>
      </c>
      <c r="R10" s="950" t="s">
        <v>9069</v>
      </c>
      <c r="S10" s="346">
        <v>27400</v>
      </c>
      <c r="T10" s="258" t="s">
        <v>227</v>
      </c>
      <c r="U10" s="258" t="s">
        <v>228</v>
      </c>
      <c r="V10" s="832" t="s">
        <v>225</v>
      </c>
      <c r="W10" s="255" t="s">
        <v>229</v>
      </c>
      <c r="X10" s="256" t="s">
        <v>230</v>
      </c>
      <c r="Y10" s="256" t="s">
        <v>6</v>
      </c>
      <c r="Z10" s="256" t="s">
        <v>174</v>
      </c>
      <c r="AA10" s="257">
        <v>45299</v>
      </c>
      <c r="AB10" s="65" t="s">
        <v>231</v>
      </c>
      <c r="AC10" s="258" t="s">
        <v>232</v>
      </c>
      <c r="AD10" s="395">
        <f t="shared" si="0"/>
        <v>27</v>
      </c>
      <c r="AE10" s="258" t="s">
        <v>233</v>
      </c>
      <c r="AF10" s="6"/>
      <c r="AG10" s="6"/>
      <c r="AH10" s="6"/>
      <c r="AI10" s="7"/>
    </row>
    <row r="11" spans="1:91" ht="144.94999999999999" customHeight="1" thickBot="1">
      <c r="A11" s="61">
        <v>1010</v>
      </c>
      <c r="B11" s="47" t="s">
        <v>163</v>
      </c>
      <c r="C11" s="47" t="s">
        <v>164</v>
      </c>
      <c r="D11" s="65" t="s">
        <v>234</v>
      </c>
      <c r="E11" s="47" t="s">
        <v>166</v>
      </c>
      <c r="F11" s="65" t="s">
        <v>234</v>
      </c>
      <c r="G11" s="65" t="s">
        <v>167</v>
      </c>
      <c r="H11" s="65" t="s">
        <v>235</v>
      </c>
      <c r="I11" s="450" t="s">
        <v>236</v>
      </c>
      <c r="J11" s="65" t="s">
        <v>237</v>
      </c>
      <c r="K11" s="61" t="s">
        <v>229</v>
      </c>
      <c r="L11" s="61" t="s">
        <v>230</v>
      </c>
      <c r="M11" s="61" t="s">
        <v>6</v>
      </c>
      <c r="N11" s="61" t="s">
        <v>238</v>
      </c>
      <c r="O11" s="61" t="s">
        <v>239</v>
      </c>
      <c r="P11" s="830">
        <v>49.282944837346903</v>
      </c>
      <c r="Q11" s="588">
        <v>-123.11915641837101</v>
      </c>
      <c r="R11" s="213">
        <v>4</v>
      </c>
      <c r="S11" s="98"/>
      <c r="T11" s="65"/>
      <c r="U11" s="61" t="s">
        <v>240</v>
      </c>
      <c r="V11" s="450" t="s">
        <v>236</v>
      </c>
      <c r="W11" s="61" t="s">
        <v>220</v>
      </c>
      <c r="X11" s="61" t="s">
        <v>217</v>
      </c>
      <c r="Y11" s="61" t="s">
        <v>241</v>
      </c>
      <c r="Z11" s="61" t="s">
        <v>174</v>
      </c>
      <c r="AA11" s="91">
        <v>45463</v>
      </c>
      <c r="AB11" s="831" t="s">
        <v>242</v>
      </c>
      <c r="AC11" s="258" t="s">
        <v>8551</v>
      </c>
      <c r="AD11" s="395">
        <f t="shared" si="0"/>
        <v>28</v>
      </c>
      <c r="AE11" s="93" t="s">
        <v>243</v>
      </c>
      <c r="AF11" s="6"/>
      <c r="AG11" s="6"/>
      <c r="AI11" s="7"/>
    </row>
    <row r="12" spans="1:91" s="18" customFormat="1" ht="144.94999999999999" customHeight="1">
      <c r="A12" s="61">
        <v>1011</v>
      </c>
      <c r="B12" s="47" t="s">
        <v>176</v>
      </c>
      <c r="C12" s="47" t="s">
        <v>164</v>
      </c>
      <c r="D12" s="65" t="s">
        <v>8729</v>
      </c>
      <c r="E12" s="47" t="s">
        <v>166</v>
      </c>
      <c r="F12" s="65" t="s">
        <v>8730</v>
      </c>
      <c r="G12" s="65" t="s">
        <v>8731</v>
      </c>
      <c r="H12" s="65" t="s">
        <v>168</v>
      </c>
      <c r="I12" s="446" t="s">
        <v>8732</v>
      </c>
      <c r="J12" s="65" t="s">
        <v>8733</v>
      </c>
      <c r="K12" s="65" t="s">
        <v>8734</v>
      </c>
      <c r="L12" s="58" t="s">
        <v>392</v>
      </c>
      <c r="M12" s="58" t="s">
        <v>5</v>
      </c>
      <c r="N12" s="58">
        <v>84404</v>
      </c>
      <c r="O12" s="47" t="s">
        <v>8735</v>
      </c>
      <c r="P12" s="90">
        <v>41.283582264844704</v>
      </c>
      <c r="Q12" s="90">
        <v>-112.226727704075</v>
      </c>
      <c r="R12" s="213">
        <v>400</v>
      </c>
      <c r="S12" s="98">
        <v>11000</v>
      </c>
      <c r="T12" s="65" t="s">
        <v>186</v>
      </c>
      <c r="U12" s="65" t="s">
        <v>8729</v>
      </c>
      <c r="V12" s="826" t="s">
        <v>8732</v>
      </c>
      <c r="W12" s="68" t="s">
        <v>4355</v>
      </c>
      <c r="X12" s="58" t="s">
        <v>8738</v>
      </c>
      <c r="Y12" s="58" t="s">
        <v>5</v>
      </c>
      <c r="Z12" s="58" t="s">
        <v>8245</v>
      </c>
      <c r="AA12" s="91">
        <v>45649</v>
      </c>
      <c r="AB12" s="65" t="s">
        <v>8739</v>
      </c>
      <c r="AC12" s="1" t="s">
        <v>8736</v>
      </c>
      <c r="AD12" s="395">
        <f t="shared" si="0"/>
        <v>18</v>
      </c>
      <c r="AE12" s="1" t="s">
        <v>8737</v>
      </c>
      <c r="AF12" s="11"/>
      <c r="AG12" s="6"/>
      <c r="AH12" s="4"/>
      <c r="AI12" s="7"/>
    </row>
    <row r="13" spans="1:91" s="18" customFormat="1" ht="144.94999999999999" customHeight="1">
      <c r="A13" s="61">
        <v>1012</v>
      </c>
      <c r="B13" s="47" t="s">
        <v>163</v>
      </c>
      <c r="C13" s="47" t="s">
        <v>164</v>
      </c>
      <c r="D13" s="65" t="s">
        <v>244</v>
      </c>
      <c r="E13" s="47" t="s">
        <v>166</v>
      </c>
      <c r="F13" s="65" t="s">
        <v>245</v>
      </c>
      <c r="G13" s="65" t="s">
        <v>167</v>
      </c>
      <c r="H13" s="65" t="s">
        <v>180</v>
      </c>
      <c r="I13" s="449" t="s">
        <v>246</v>
      </c>
      <c r="J13" s="65" t="s">
        <v>247</v>
      </c>
      <c r="K13" s="65" t="s">
        <v>248</v>
      </c>
      <c r="L13" s="58" t="s">
        <v>172</v>
      </c>
      <c r="M13" s="58" t="s">
        <v>5</v>
      </c>
      <c r="N13" s="58">
        <v>92251</v>
      </c>
      <c r="O13" s="47"/>
      <c r="P13" s="90">
        <v>32.848538462017999</v>
      </c>
      <c r="Q13" s="90">
        <v>-115.57108641814899</v>
      </c>
      <c r="R13" s="213">
        <v>50</v>
      </c>
      <c r="S13" s="98">
        <v>5800</v>
      </c>
      <c r="T13" s="65" t="s">
        <v>186</v>
      </c>
      <c r="U13" s="65" t="s">
        <v>244</v>
      </c>
      <c r="V13" s="459" t="s">
        <v>246</v>
      </c>
      <c r="W13" s="68" t="s">
        <v>249</v>
      </c>
      <c r="X13" s="58" t="s">
        <v>250</v>
      </c>
      <c r="Y13" s="58" t="s">
        <v>251</v>
      </c>
      <c r="Z13" s="47" t="s">
        <v>174</v>
      </c>
      <c r="AA13" s="91">
        <v>44865</v>
      </c>
      <c r="AB13" s="1" t="s">
        <v>252</v>
      </c>
      <c r="AC13" s="93" t="s">
        <v>253</v>
      </c>
      <c r="AD13" s="395">
        <f t="shared" si="0"/>
        <v>21</v>
      </c>
      <c r="AE13" s="65" t="s">
        <v>254</v>
      </c>
      <c r="AF13" s="6"/>
      <c r="AG13" s="6"/>
      <c r="AH13" s="6"/>
      <c r="AI13" s="7"/>
    </row>
    <row r="14" spans="1:91" ht="120">
      <c r="A14" s="61">
        <v>1013</v>
      </c>
      <c r="B14" s="47" t="s">
        <v>201</v>
      </c>
      <c r="C14" s="47" t="s">
        <v>164</v>
      </c>
      <c r="D14" s="65" t="s">
        <v>255</v>
      </c>
      <c r="E14" s="47" t="s">
        <v>166</v>
      </c>
      <c r="F14" s="65" t="s">
        <v>256</v>
      </c>
      <c r="G14" s="65" t="s">
        <v>167</v>
      </c>
      <c r="H14" s="65" t="s">
        <v>195</v>
      </c>
      <c r="I14" s="449" t="s">
        <v>257</v>
      </c>
      <c r="J14" s="65" t="s">
        <v>258</v>
      </c>
      <c r="K14" s="65" t="s">
        <v>259</v>
      </c>
      <c r="L14" s="58" t="s">
        <v>151</v>
      </c>
      <c r="M14" s="58" t="s">
        <v>6</v>
      </c>
      <c r="N14" s="58" t="s">
        <v>260</v>
      </c>
      <c r="O14" s="47" t="s">
        <v>261</v>
      </c>
      <c r="P14" s="90">
        <v>45.502541593809703</v>
      </c>
      <c r="Q14" s="90">
        <v>-73.565493402168897</v>
      </c>
      <c r="R14" s="205" t="s">
        <v>9070</v>
      </c>
      <c r="S14" s="98">
        <v>5727</v>
      </c>
      <c r="T14" s="65" t="s">
        <v>186</v>
      </c>
      <c r="U14" s="65" t="s">
        <v>255</v>
      </c>
      <c r="V14" s="449" t="s">
        <v>257</v>
      </c>
      <c r="W14" s="65" t="s">
        <v>259</v>
      </c>
      <c r="X14" s="58" t="s">
        <v>151</v>
      </c>
      <c r="Y14" s="58" t="s">
        <v>6</v>
      </c>
      <c r="Z14" s="58" t="s">
        <v>174</v>
      </c>
      <c r="AA14" s="91">
        <v>44417</v>
      </c>
      <c r="AB14" s="65" t="s">
        <v>262</v>
      </c>
      <c r="AC14" s="324" t="s">
        <v>263</v>
      </c>
      <c r="AD14" s="396">
        <f t="shared" si="0"/>
        <v>24</v>
      </c>
      <c r="AE14" s="65" t="s">
        <v>264</v>
      </c>
      <c r="AF14" s="6"/>
      <c r="AG14" s="6"/>
      <c r="AI14" s="7"/>
    </row>
    <row r="15" spans="1:91" ht="150">
      <c r="A15" s="61">
        <v>1014</v>
      </c>
      <c r="B15" s="428" t="s">
        <v>176</v>
      </c>
      <c r="C15" s="428" t="s">
        <v>164</v>
      </c>
      <c r="D15" s="429" t="s">
        <v>8776</v>
      </c>
      <c r="E15" s="428" t="s">
        <v>166</v>
      </c>
      <c r="F15" s="429" t="s">
        <v>8777</v>
      </c>
      <c r="G15" s="429" t="s">
        <v>352</v>
      </c>
      <c r="H15" s="429" t="s">
        <v>474</v>
      </c>
      <c r="I15" s="908" t="s">
        <v>8778</v>
      </c>
      <c r="J15" s="429"/>
      <c r="K15" s="429" t="s">
        <v>8779</v>
      </c>
      <c r="L15" s="885" t="s">
        <v>230</v>
      </c>
      <c r="M15" s="885" t="s">
        <v>6</v>
      </c>
      <c r="N15" s="885" t="s">
        <v>8780</v>
      </c>
      <c r="O15" s="428"/>
      <c r="P15" s="883">
        <v>49.529667316380298</v>
      </c>
      <c r="Q15" s="883">
        <v>-117.613206249377</v>
      </c>
      <c r="R15" s="896">
        <v>8</v>
      </c>
      <c r="S15" s="897"/>
      <c r="T15" s="429"/>
      <c r="U15" s="429" t="s">
        <v>8776</v>
      </c>
      <c r="V15" s="909" t="s">
        <v>8778</v>
      </c>
      <c r="W15" s="886" t="s">
        <v>220</v>
      </c>
      <c r="X15" s="885" t="s">
        <v>217</v>
      </c>
      <c r="Y15" s="885" t="s">
        <v>6</v>
      </c>
      <c r="Z15" s="885" t="s">
        <v>8245</v>
      </c>
      <c r="AA15" s="898">
        <v>45649</v>
      </c>
      <c r="AB15" s="887" t="s">
        <v>8781</v>
      </c>
      <c r="AC15" s="881" t="s">
        <v>8782</v>
      </c>
      <c r="AD15" s="910">
        <f t="shared" si="0"/>
        <v>18</v>
      </c>
      <c r="AE15" s="882" t="s">
        <v>8783</v>
      </c>
      <c r="AF15" s="433"/>
      <c r="AG15" s="435"/>
      <c r="AH15" s="911"/>
      <c r="AI15" s="430"/>
    </row>
    <row r="16" spans="1:91" ht="150">
      <c r="A16" s="61">
        <v>1015</v>
      </c>
      <c r="B16" s="338" t="s">
        <v>265</v>
      </c>
      <c r="C16" s="338" t="s">
        <v>164</v>
      </c>
      <c r="D16" s="337" t="s">
        <v>266</v>
      </c>
      <c r="E16" s="338" t="s">
        <v>166</v>
      </c>
      <c r="F16" s="338" t="s">
        <v>267</v>
      </c>
      <c r="G16" s="65" t="s">
        <v>167</v>
      </c>
      <c r="H16" s="65" t="s">
        <v>168</v>
      </c>
      <c r="I16" s="834" t="s">
        <v>268</v>
      </c>
      <c r="J16" s="338" t="s">
        <v>269</v>
      </c>
      <c r="K16" s="338" t="s">
        <v>270</v>
      </c>
      <c r="L16" s="338" t="s">
        <v>172</v>
      </c>
      <c r="M16" s="338" t="s">
        <v>5</v>
      </c>
      <c r="N16" s="338"/>
      <c r="O16" s="47"/>
      <c r="P16" s="338">
        <v>33.313056000000003</v>
      </c>
      <c r="Q16" s="344">
        <v>-115.834444</v>
      </c>
      <c r="R16" s="344" t="s">
        <v>9071</v>
      </c>
      <c r="S16" s="98">
        <v>20000</v>
      </c>
      <c r="T16" s="65" t="s">
        <v>271</v>
      </c>
      <c r="U16" s="338" t="s">
        <v>266</v>
      </c>
      <c r="V16" s="828" t="s">
        <v>272</v>
      </c>
      <c r="W16" s="338" t="s">
        <v>273</v>
      </c>
      <c r="X16" s="338" t="s">
        <v>172</v>
      </c>
      <c r="Y16" s="338" t="s">
        <v>5</v>
      </c>
      <c r="Z16" s="58" t="s">
        <v>174</v>
      </c>
      <c r="AA16" s="91">
        <v>45289</v>
      </c>
      <c r="AB16" s="441" t="s">
        <v>274</v>
      </c>
      <c r="AC16" s="324" t="s">
        <v>275</v>
      </c>
      <c r="AD16" s="396">
        <f t="shared" si="0"/>
        <v>25</v>
      </c>
      <c r="AE16" s="254"/>
      <c r="AF16" s="11"/>
      <c r="AG16" s="11"/>
      <c r="AH16" s="11"/>
      <c r="AI16" s="7"/>
    </row>
    <row r="17" spans="1:35" ht="180">
      <c r="A17" s="61">
        <v>1016</v>
      </c>
      <c r="B17" s="337" t="s">
        <v>201</v>
      </c>
      <c r="C17" s="337" t="s">
        <v>164</v>
      </c>
      <c r="D17" s="337" t="s">
        <v>276</v>
      </c>
      <c r="E17" s="337" t="s">
        <v>166</v>
      </c>
      <c r="F17" s="337" t="s">
        <v>277</v>
      </c>
      <c r="G17" s="337" t="s">
        <v>167</v>
      </c>
      <c r="H17" s="337" t="s">
        <v>235</v>
      </c>
      <c r="I17" s="827" t="s">
        <v>278</v>
      </c>
      <c r="J17" s="65"/>
      <c r="K17" s="337" t="s">
        <v>279</v>
      </c>
      <c r="L17" s="337" t="s">
        <v>280</v>
      </c>
      <c r="M17" s="337" t="s">
        <v>6</v>
      </c>
      <c r="N17" s="337" t="s">
        <v>281</v>
      </c>
      <c r="O17" s="337" t="s">
        <v>282</v>
      </c>
      <c r="P17" s="342">
        <v>63.548011780000003</v>
      </c>
      <c r="Q17" s="342">
        <v>-116.7405737</v>
      </c>
      <c r="R17" s="342" t="s">
        <v>9072</v>
      </c>
      <c r="S17" s="337">
        <v>685</v>
      </c>
      <c r="T17" s="337" t="s">
        <v>283</v>
      </c>
      <c r="U17" s="337" t="s">
        <v>276</v>
      </c>
      <c r="V17" s="828" t="s">
        <v>278</v>
      </c>
      <c r="W17" s="337" t="s">
        <v>284</v>
      </c>
      <c r="X17" s="337" t="s">
        <v>217</v>
      </c>
      <c r="Y17" s="337" t="s">
        <v>6</v>
      </c>
      <c r="Z17" s="337" t="s">
        <v>174</v>
      </c>
      <c r="AA17" s="835">
        <v>45289</v>
      </c>
      <c r="AB17" s="354" t="s">
        <v>285</v>
      </c>
      <c r="AC17" s="254" t="s">
        <v>286</v>
      </c>
      <c r="AD17" s="395">
        <f t="shared" si="0"/>
        <v>26</v>
      </c>
      <c r="AE17" s="254" t="s">
        <v>287</v>
      </c>
      <c r="AF17" s="6"/>
      <c r="AG17" s="6"/>
      <c r="AI17" s="18"/>
    </row>
    <row r="18" spans="1:35" ht="165">
      <c r="A18" s="61">
        <v>1017</v>
      </c>
      <c r="B18" s="47" t="s">
        <v>201</v>
      </c>
      <c r="C18" s="47" t="s">
        <v>164</v>
      </c>
      <c r="D18" s="65" t="s">
        <v>288</v>
      </c>
      <c r="E18" s="47" t="s">
        <v>166</v>
      </c>
      <c r="F18" s="65" t="s">
        <v>289</v>
      </c>
      <c r="G18" s="65" t="s">
        <v>167</v>
      </c>
      <c r="H18" s="65" t="s">
        <v>214</v>
      </c>
      <c r="I18" s="326" t="s">
        <v>290</v>
      </c>
      <c r="J18" s="65" t="s">
        <v>291</v>
      </c>
      <c r="K18" s="65" t="s">
        <v>292</v>
      </c>
      <c r="L18" s="58" t="s">
        <v>230</v>
      </c>
      <c r="M18" s="58" t="s">
        <v>6</v>
      </c>
      <c r="N18" s="58"/>
      <c r="O18" s="47" t="s">
        <v>293</v>
      </c>
      <c r="P18" s="90">
        <v>54.446905300997301</v>
      </c>
      <c r="Q18" s="90">
        <v>-124.255666556428</v>
      </c>
      <c r="R18" s="205" t="s">
        <v>9073</v>
      </c>
      <c r="S18" s="98">
        <v>59100</v>
      </c>
      <c r="T18" s="65" t="s">
        <v>294</v>
      </c>
      <c r="U18" s="65" t="s">
        <v>295</v>
      </c>
      <c r="V18" s="583" t="s">
        <v>290</v>
      </c>
      <c r="W18" s="68" t="s">
        <v>229</v>
      </c>
      <c r="X18" s="58" t="s">
        <v>230</v>
      </c>
      <c r="Y18" s="58" t="s">
        <v>6</v>
      </c>
      <c r="Z18" s="58" t="s">
        <v>174</v>
      </c>
      <c r="AA18" s="91">
        <v>45095</v>
      </c>
      <c r="AB18" s="65" t="s">
        <v>296</v>
      </c>
      <c r="AC18" s="914" t="s">
        <v>297</v>
      </c>
      <c r="AD18" s="396">
        <f t="shared" si="0"/>
        <v>30</v>
      </c>
      <c r="AE18" s="65" t="s">
        <v>298</v>
      </c>
      <c r="AF18" s="18"/>
      <c r="AG18" s="18"/>
      <c r="AH18" s="18"/>
      <c r="AI18" s="18"/>
    </row>
    <row r="19" spans="1:35" ht="105">
      <c r="A19" s="61">
        <v>1018</v>
      </c>
      <c r="B19" t="s">
        <v>201</v>
      </c>
      <c r="C19" t="s">
        <v>164</v>
      </c>
      <c r="D19" t="s">
        <v>299</v>
      </c>
      <c r="E19" t="s">
        <v>166</v>
      </c>
      <c r="F19" s="1" t="s">
        <v>300</v>
      </c>
      <c r="G19" s="1" t="s">
        <v>167</v>
      </c>
      <c r="H19" s="1" t="s">
        <v>204</v>
      </c>
      <c r="I19" s="836" t="s">
        <v>301</v>
      </c>
      <c r="J19" t="s">
        <v>302</v>
      </c>
      <c r="K19" t="s">
        <v>302</v>
      </c>
      <c r="L19" t="s">
        <v>217</v>
      </c>
      <c r="M19" t="s">
        <v>6</v>
      </c>
      <c r="N19"/>
      <c r="O19"/>
      <c r="P19">
        <v>52.6</v>
      </c>
      <c r="Q19">
        <v>-93.37</v>
      </c>
      <c r="R19" s="943" t="s">
        <v>9074</v>
      </c>
      <c r="S19">
        <v>160000</v>
      </c>
      <c r="T19" s="1" t="s">
        <v>186</v>
      </c>
      <c r="U19" t="s">
        <v>299</v>
      </c>
      <c r="V19" s="265" t="s">
        <v>303</v>
      </c>
      <c r="W19" t="s">
        <v>304</v>
      </c>
      <c r="X19" t="s">
        <v>217</v>
      </c>
      <c r="Y19" t="s">
        <v>305</v>
      </c>
      <c r="Z19" s="72" t="s">
        <v>174</v>
      </c>
      <c r="AA19" s="264">
        <v>45291</v>
      </c>
      <c r="AB19" s="1" t="s">
        <v>306</v>
      </c>
      <c r="AC19" s="65" t="s">
        <v>307</v>
      </c>
      <c r="AD19" s="395">
        <f>IF(LEN(TRIM(AC9))=0,0,LEN(TRIM(AC9))-LEN(SUBSTITUTE(AC9," ",""))+1)</f>
        <v>22</v>
      </c>
      <c r="AE19" s="1" t="s">
        <v>308</v>
      </c>
      <c r="AF19" s="18"/>
      <c r="AG19" s="18"/>
      <c r="AH19" s="18"/>
      <c r="AI19" s="7"/>
    </row>
    <row r="20" spans="1:35" s="1020" customFormat="1" ht="124.5">
      <c r="A20" s="1003">
        <v>1019</v>
      </c>
      <c r="B20" s="1004" t="s">
        <v>176</v>
      </c>
      <c r="C20" s="1004" t="s">
        <v>164</v>
      </c>
      <c r="D20" s="1005" t="s">
        <v>8904</v>
      </c>
      <c r="E20" s="1004" t="s">
        <v>166</v>
      </c>
      <c r="F20" s="1006" t="s">
        <v>8906</v>
      </c>
      <c r="G20" s="1005" t="s">
        <v>352</v>
      </c>
      <c r="H20" s="1005" t="s">
        <v>474</v>
      </c>
      <c r="I20" s="1006" t="s">
        <v>8905</v>
      </c>
      <c r="J20" s="1005"/>
      <c r="K20" s="1005" t="s">
        <v>8908</v>
      </c>
      <c r="L20" s="1007" t="s">
        <v>217</v>
      </c>
      <c r="M20" s="1007" t="s">
        <v>6</v>
      </c>
      <c r="N20" s="1007" t="s">
        <v>8907</v>
      </c>
      <c r="O20" s="1004" t="s">
        <v>8909</v>
      </c>
      <c r="P20" s="1008">
        <v>45.631666742954401</v>
      </c>
      <c r="Q20" s="1008">
        <v>-79.115124159295604</v>
      </c>
      <c r="R20" s="1009">
        <v>20</v>
      </c>
      <c r="S20" s="1010">
        <v>48000</v>
      </c>
      <c r="T20" s="1005" t="s">
        <v>357</v>
      </c>
      <c r="U20" s="1011" t="s">
        <v>8904</v>
      </c>
      <c r="V20" s="1006" t="s">
        <v>8905</v>
      </c>
      <c r="W20" s="1011" t="s">
        <v>220</v>
      </c>
      <c r="X20" s="1007" t="s">
        <v>217</v>
      </c>
      <c r="Y20" s="1007" t="s">
        <v>6</v>
      </c>
      <c r="Z20" s="1012" t="s">
        <v>8245</v>
      </c>
      <c r="AA20" s="1012">
        <v>45688</v>
      </c>
      <c r="AB20" s="1005" t="s">
        <v>319</v>
      </c>
      <c r="AC20" s="1013" t="s">
        <v>9359</v>
      </c>
      <c r="AD20" s="1014">
        <f t="shared" ref="AD20:AD51" si="1">IF(LEN(TRIM(AC20))=0,0,LEN(TRIM(AC20))-LEN(SUBSTITUTE(AC20," ",""))+1)</f>
        <v>22</v>
      </c>
      <c r="AE20" s="1015" t="s">
        <v>8911</v>
      </c>
      <c r="AF20" s="1016" t="s">
        <v>8912</v>
      </c>
      <c r="AG20" s="1017" t="s">
        <v>8913</v>
      </c>
      <c r="AH20" s="1018" t="s">
        <v>8909</v>
      </c>
      <c r="AI20" s="1019"/>
    </row>
    <row r="21" spans="1:35" ht="162.6" customHeight="1" thickBot="1">
      <c r="A21" s="61">
        <v>1020</v>
      </c>
      <c r="B21" s="47" t="s">
        <v>176</v>
      </c>
      <c r="C21" s="47" t="s">
        <v>164</v>
      </c>
      <c r="D21" s="588" t="s">
        <v>309</v>
      </c>
      <c r="E21" s="47" t="s">
        <v>166</v>
      </c>
      <c r="F21" s="588" t="s">
        <v>309</v>
      </c>
      <c r="G21" s="65" t="s">
        <v>167</v>
      </c>
      <c r="H21" s="65" t="s">
        <v>310</v>
      </c>
      <c r="I21" s="446" t="s">
        <v>311</v>
      </c>
      <c r="J21" s="65" t="s">
        <v>312</v>
      </c>
      <c r="K21" s="65" t="s">
        <v>313</v>
      </c>
      <c r="L21" s="58" t="s">
        <v>314</v>
      </c>
      <c r="M21" s="58" t="s">
        <v>5</v>
      </c>
      <c r="N21" s="58">
        <v>37066</v>
      </c>
      <c r="O21" s="47" t="s">
        <v>315</v>
      </c>
      <c r="P21" s="90">
        <v>36.372206289453104</v>
      </c>
      <c r="Q21" s="90">
        <v>-86.422457557670299</v>
      </c>
      <c r="R21" s="94">
        <v>220</v>
      </c>
      <c r="S21" s="448">
        <v>250000</v>
      </c>
      <c r="T21" s="65" t="s">
        <v>7063</v>
      </c>
      <c r="U21" s="65" t="s">
        <v>316</v>
      </c>
      <c r="V21" s="826" t="s">
        <v>311</v>
      </c>
      <c r="W21" s="58" t="s">
        <v>284</v>
      </c>
      <c r="X21" s="58"/>
      <c r="Y21" s="58" t="s">
        <v>317</v>
      </c>
      <c r="Z21" s="58" t="s">
        <v>318</v>
      </c>
      <c r="AA21" s="91">
        <v>45429</v>
      </c>
      <c r="AB21" s="65" t="s">
        <v>319</v>
      </c>
      <c r="AC21" s="269" t="s">
        <v>8576</v>
      </c>
      <c r="AD21" s="395">
        <f t="shared" si="1"/>
        <v>30</v>
      </c>
      <c r="AE21" s="6"/>
      <c r="AF21" s="588" t="s">
        <v>320</v>
      </c>
      <c r="AG21" s="588" t="s">
        <v>321</v>
      </c>
      <c r="AH21" s="588" t="s">
        <v>322</v>
      </c>
      <c r="AI21" s="7"/>
    </row>
    <row r="22" spans="1:35" ht="60.75" thickBot="1">
      <c r="A22" s="61">
        <v>1021</v>
      </c>
      <c r="B22" s="259" t="s">
        <v>176</v>
      </c>
      <c r="C22" s="259" t="s">
        <v>164</v>
      </c>
      <c r="D22" s="258" t="s">
        <v>323</v>
      </c>
      <c r="E22" s="47" t="s">
        <v>178</v>
      </c>
      <c r="F22" s="258" t="s">
        <v>324</v>
      </c>
      <c r="G22" s="258" t="s">
        <v>167</v>
      </c>
      <c r="H22" s="258" t="s">
        <v>214</v>
      </c>
      <c r="I22" s="452" t="s">
        <v>325</v>
      </c>
      <c r="J22" s="258" t="s">
        <v>326</v>
      </c>
      <c r="K22" s="258" t="s">
        <v>327</v>
      </c>
      <c r="L22" s="256" t="s">
        <v>151</v>
      </c>
      <c r="M22" s="256" t="s">
        <v>6</v>
      </c>
      <c r="N22" s="256" t="s">
        <v>328</v>
      </c>
      <c r="O22" s="259" t="s">
        <v>329</v>
      </c>
      <c r="P22" s="343">
        <v>48.213816914046603</v>
      </c>
      <c r="Q22" s="343">
        <v>-78.828334002272499</v>
      </c>
      <c r="R22" s="912">
        <v>640</v>
      </c>
      <c r="S22" s="356">
        <v>40000</v>
      </c>
      <c r="T22" s="65" t="s">
        <v>294</v>
      </c>
      <c r="U22" s="255" t="s">
        <v>323</v>
      </c>
      <c r="V22" s="350" t="s">
        <v>330</v>
      </c>
      <c r="W22" s="255" t="s">
        <v>331</v>
      </c>
      <c r="X22" s="256" t="s">
        <v>332</v>
      </c>
      <c r="Y22" s="58" t="s">
        <v>333</v>
      </c>
      <c r="Z22" s="256" t="s">
        <v>174</v>
      </c>
      <c r="AA22" s="257">
        <v>44421</v>
      </c>
      <c r="AB22" s="258" t="s">
        <v>334</v>
      </c>
      <c r="AC22" s="913" t="s">
        <v>335</v>
      </c>
      <c r="AD22" s="220">
        <f t="shared" si="1"/>
        <v>30</v>
      </c>
      <c r="AE22" s="258"/>
      <c r="AF22" s="6"/>
      <c r="AG22" s="6"/>
      <c r="AI22" s="7"/>
    </row>
    <row r="23" spans="1:35" ht="106.35" customHeight="1">
      <c r="A23" s="61">
        <v>1022</v>
      </c>
      <c r="B23" s="47" t="s">
        <v>176</v>
      </c>
      <c r="C23" s="47" t="s">
        <v>164</v>
      </c>
      <c r="D23" s="65" t="s">
        <v>323</v>
      </c>
      <c r="E23" s="47" t="s">
        <v>178</v>
      </c>
      <c r="F23" s="65" t="s">
        <v>324</v>
      </c>
      <c r="G23" s="65" t="s">
        <v>167</v>
      </c>
      <c r="H23" s="65" t="s">
        <v>336</v>
      </c>
      <c r="I23" s="233" t="s">
        <v>325</v>
      </c>
      <c r="J23" s="65" t="s">
        <v>326</v>
      </c>
      <c r="K23" s="65" t="s">
        <v>327</v>
      </c>
      <c r="L23" s="58" t="s">
        <v>151</v>
      </c>
      <c r="M23" s="58" t="s">
        <v>6</v>
      </c>
      <c r="N23" s="58" t="s">
        <v>328</v>
      </c>
      <c r="O23" s="47" t="s">
        <v>329</v>
      </c>
      <c r="P23" s="90">
        <v>48.213816914046603</v>
      </c>
      <c r="Q23" s="90">
        <v>-78.828334002272499</v>
      </c>
      <c r="R23" s="197">
        <v>640</v>
      </c>
      <c r="S23" s="97">
        <v>827</v>
      </c>
      <c r="T23" s="65" t="s">
        <v>337</v>
      </c>
      <c r="U23" s="68" t="s">
        <v>323</v>
      </c>
      <c r="V23" s="204" t="s">
        <v>330</v>
      </c>
      <c r="W23" s="68" t="s">
        <v>331</v>
      </c>
      <c r="X23" s="58" t="s">
        <v>332</v>
      </c>
      <c r="Y23" s="58" t="s">
        <v>333</v>
      </c>
      <c r="Z23" s="58" t="s">
        <v>174</v>
      </c>
      <c r="AA23" s="91">
        <v>44421</v>
      </c>
      <c r="AB23" s="65" t="s">
        <v>338</v>
      </c>
      <c r="AC23" s="65" t="s">
        <v>335</v>
      </c>
      <c r="AD23" s="395">
        <f t="shared" si="1"/>
        <v>30</v>
      </c>
      <c r="AE23" s="65" t="s">
        <v>339</v>
      </c>
      <c r="AF23" s="6"/>
      <c r="AG23" s="6"/>
      <c r="AI23" s="7"/>
    </row>
    <row r="24" spans="1:35" ht="120">
      <c r="A24" s="61">
        <v>1023</v>
      </c>
      <c r="B24" s="47" t="s">
        <v>176</v>
      </c>
      <c r="C24" s="47" t="s">
        <v>164</v>
      </c>
      <c r="D24" s="65" t="s">
        <v>323</v>
      </c>
      <c r="E24" s="47" t="s">
        <v>178</v>
      </c>
      <c r="F24" s="65" t="s">
        <v>340</v>
      </c>
      <c r="G24" s="65" t="s">
        <v>167</v>
      </c>
      <c r="H24" s="65" t="s">
        <v>341</v>
      </c>
      <c r="I24" s="233" t="s">
        <v>342</v>
      </c>
      <c r="J24" s="65" t="s">
        <v>343</v>
      </c>
      <c r="K24" s="65" t="s">
        <v>344</v>
      </c>
      <c r="L24" s="58" t="s">
        <v>217</v>
      </c>
      <c r="M24" s="58" t="s">
        <v>6</v>
      </c>
      <c r="N24" s="58" t="s">
        <v>345</v>
      </c>
      <c r="O24" s="47" t="s">
        <v>346</v>
      </c>
      <c r="P24" s="90">
        <v>46.586931132891799</v>
      </c>
      <c r="Q24" s="90">
        <v>-80.769922486262203</v>
      </c>
      <c r="R24" s="197">
        <v>1200</v>
      </c>
      <c r="S24" s="97">
        <v>75695</v>
      </c>
      <c r="T24" s="65" t="s">
        <v>347</v>
      </c>
      <c r="U24" s="68" t="s">
        <v>323</v>
      </c>
      <c r="V24" s="204" t="s">
        <v>330</v>
      </c>
      <c r="W24" s="68" t="s">
        <v>331</v>
      </c>
      <c r="X24" s="58" t="s">
        <v>332</v>
      </c>
      <c r="Y24" s="58" t="s">
        <v>333</v>
      </c>
      <c r="Z24" s="58" t="s">
        <v>174</v>
      </c>
      <c r="AA24" s="91">
        <v>44421</v>
      </c>
      <c r="AB24" s="65" t="s">
        <v>348</v>
      </c>
      <c r="AC24" s="322" t="s">
        <v>335</v>
      </c>
      <c r="AD24" s="220">
        <f t="shared" si="1"/>
        <v>30</v>
      </c>
      <c r="AE24" s="65" t="s">
        <v>349</v>
      </c>
      <c r="AF24" s="6"/>
      <c r="AG24" s="6"/>
      <c r="AI24" s="7"/>
    </row>
    <row r="25" spans="1:35" ht="105">
      <c r="A25" s="61">
        <v>1024</v>
      </c>
      <c r="B25" s="47" t="s">
        <v>201</v>
      </c>
      <c r="C25" s="47" t="s">
        <v>164</v>
      </c>
      <c r="D25" s="65" t="s">
        <v>350</v>
      </c>
      <c r="E25" s="47" t="s">
        <v>166</v>
      </c>
      <c r="F25" s="65" t="s">
        <v>351</v>
      </c>
      <c r="G25" s="65" t="s">
        <v>352</v>
      </c>
      <c r="H25" s="65" t="s">
        <v>353</v>
      </c>
      <c r="I25" s="235" t="s">
        <v>354</v>
      </c>
      <c r="J25" s="65"/>
      <c r="K25" s="65" t="s">
        <v>355</v>
      </c>
      <c r="L25" s="58" t="s">
        <v>356</v>
      </c>
      <c r="M25" s="58" t="s">
        <v>5</v>
      </c>
      <c r="N25" s="58"/>
      <c r="O25" s="47"/>
      <c r="P25" s="90">
        <v>64.512432009549599</v>
      </c>
      <c r="Q25" s="90">
        <v>-165.426964405191</v>
      </c>
      <c r="R25" s="205" t="s">
        <v>9075</v>
      </c>
      <c r="S25" s="98">
        <f>60000*0.95</f>
        <v>57000</v>
      </c>
      <c r="T25" s="65" t="s">
        <v>357</v>
      </c>
      <c r="U25" s="68" t="s">
        <v>350</v>
      </c>
      <c r="V25" s="204" t="s">
        <v>354</v>
      </c>
      <c r="W25" s="68" t="s">
        <v>358</v>
      </c>
      <c r="X25" s="58" t="s">
        <v>356</v>
      </c>
      <c r="Y25" s="58" t="s">
        <v>5</v>
      </c>
      <c r="Z25" s="58" t="s">
        <v>174</v>
      </c>
      <c r="AA25" s="91">
        <v>45095</v>
      </c>
      <c r="AB25" s="65" t="s">
        <v>359</v>
      </c>
      <c r="AC25" s="65" t="s">
        <v>360</v>
      </c>
      <c r="AD25" s="395">
        <f t="shared" si="1"/>
        <v>22</v>
      </c>
      <c r="AE25" s="65" t="s">
        <v>361</v>
      </c>
      <c r="AF25" s="6"/>
      <c r="AG25" s="6"/>
      <c r="AI25" s="7"/>
    </row>
    <row r="26" spans="1:35" ht="60">
      <c r="A26" s="61">
        <v>1025</v>
      </c>
      <c r="B26" s="47" t="s">
        <v>201</v>
      </c>
      <c r="C26" s="47" t="s">
        <v>164</v>
      </c>
      <c r="D26" s="65" t="s">
        <v>362</v>
      </c>
      <c r="E26" s="47" t="s">
        <v>166</v>
      </c>
      <c r="F26" s="65" t="s">
        <v>363</v>
      </c>
      <c r="G26" s="65" t="s">
        <v>167</v>
      </c>
      <c r="H26" s="65" t="s">
        <v>204</v>
      </c>
      <c r="I26" s="266" t="s">
        <v>364</v>
      </c>
      <c r="J26" s="65" t="s">
        <v>365</v>
      </c>
      <c r="K26" s="65" t="s">
        <v>366</v>
      </c>
      <c r="L26" s="58" t="s">
        <v>217</v>
      </c>
      <c r="M26" s="58" t="s">
        <v>6</v>
      </c>
      <c r="N26" s="58"/>
      <c r="O26" s="47"/>
      <c r="P26" s="273">
        <v>48.382221000000001</v>
      </c>
      <c r="Q26" s="273">
        <v>-89.246099999999998</v>
      </c>
      <c r="R26" s="213"/>
      <c r="S26" s="98"/>
      <c r="T26" s="65"/>
      <c r="U26" s="65" t="s">
        <v>362</v>
      </c>
      <c r="V26" s="265" t="s">
        <v>367</v>
      </c>
      <c r="W26" s="68" t="s">
        <v>368</v>
      </c>
      <c r="X26" s="58" t="s">
        <v>369</v>
      </c>
      <c r="Y26" s="58" t="s">
        <v>251</v>
      </c>
      <c r="Z26" s="58" t="s">
        <v>174</v>
      </c>
      <c r="AA26" s="91">
        <v>45305</v>
      </c>
      <c r="AB26" s="268" t="s">
        <v>370</v>
      </c>
      <c r="AC26" s="324" t="s">
        <v>371</v>
      </c>
      <c r="AD26" s="47">
        <f t="shared" si="1"/>
        <v>24</v>
      </c>
      <c r="AE26" s="65" t="s">
        <v>372</v>
      </c>
      <c r="AF26" s="6"/>
      <c r="AG26" s="6"/>
      <c r="AI26" s="7"/>
    </row>
    <row r="27" spans="1:35" ht="75">
      <c r="A27" s="61">
        <v>1026</v>
      </c>
      <c r="B27" s="47" t="s">
        <v>201</v>
      </c>
      <c r="C27" s="47" t="s">
        <v>164</v>
      </c>
      <c r="D27" s="65" t="s">
        <v>373</v>
      </c>
      <c r="E27" s="47" t="s">
        <v>166</v>
      </c>
      <c r="F27" s="65" t="s">
        <v>374</v>
      </c>
      <c r="G27" s="65" t="s">
        <v>167</v>
      </c>
      <c r="H27" s="65" t="s">
        <v>214</v>
      </c>
      <c r="I27" s="235" t="s">
        <v>375</v>
      </c>
      <c r="J27" s="65"/>
      <c r="K27" s="65" t="s">
        <v>376</v>
      </c>
      <c r="L27" s="58" t="s">
        <v>230</v>
      </c>
      <c r="M27" s="58" t="s">
        <v>6</v>
      </c>
      <c r="N27" s="58" t="s">
        <v>377</v>
      </c>
      <c r="O27" s="47"/>
      <c r="P27" s="90">
        <v>58.474410542305598</v>
      </c>
      <c r="Q27" s="90">
        <v>-128.85263188822299</v>
      </c>
      <c r="R27" s="213">
        <v>9</v>
      </c>
      <c r="S27" s="98">
        <v>33000</v>
      </c>
      <c r="T27" s="65" t="s">
        <v>294</v>
      </c>
      <c r="U27" s="65" t="s">
        <v>378</v>
      </c>
      <c r="V27" s="235" t="s">
        <v>379</v>
      </c>
      <c r="W27" s="65" t="s">
        <v>380</v>
      </c>
      <c r="X27" s="47" t="s">
        <v>381</v>
      </c>
      <c r="Y27" s="47" t="s">
        <v>382</v>
      </c>
      <c r="Z27" s="58" t="s">
        <v>174</v>
      </c>
      <c r="AA27" s="91">
        <v>45095</v>
      </c>
      <c r="AB27" s="65" t="s">
        <v>383</v>
      </c>
      <c r="AC27" s="107" t="s">
        <v>384</v>
      </c>
      <c r="AD27" s="220">
        <f t="shared" si="1"/>
        <v>23</v>
      </c>
      <c r="AE27" s="65" t="s">
        <v>385</v>
      </c>
      <c r="AF27" s="6"/>
      <c r="AG27" s="6"/>
      <c r="AI27" s="7"/>
    </row>
    <row r="28" spans="1:35" ht="75">
      <c r="A28" s="61">
        <v>1027</v>
      </c>
      <c r="B28" s="47" t="s">
        <v>201</v>
      </c>
      <c r="C28" s="47" t="s">
        <v>164</v>
      </c>
      <c r="D28" s="65" t="s">
        <v>373</v>
      </c>
      <c r="E28" s="47" t="s">
        <v>166</v>
      </c>
      <c r="F28" s="65" t="s">
        <v>374</v>
      </c>
      <c r="G28" s="65" t="s">
        <v>167</v>
      </c>
      <c r="H28" s="65" t="s">
        <v>336</v>
      </c>
      <c r="I28" s="246" t="s">
        <v>375</v>
      </c>
      <c r="J28" s="65"/>
      <c r="K28" s="65" t="s">
        <v>376</v>
      </c>
      <c r="L28" s="58" t="s">
        <v>230</v>
      </c>
      <c r="M28" s="58" t="s">
        <v>6</v>
      </c>
      <c r="N28" s="58" t="s">
        <v>377</v>
      </c>
      <c r="O28" s="47"/>
      <c r="P28" s="90">
        <v>58.474410542305598</v>
      </c>
      <c r="Q28" s="90">
        <v>-128.85263188822299</v>
      </c>
      <c r="R28" s="213">
        <v>9</v>
      </c>
      <c r="S28" s="98">
        <v>1800</v>
      </c>
      <c r="T28" s="65" t="s">
        <v>337</v>
      </c>
      <c r="U28" s="65" t="s">
        <v>378</v>
      </c>
      <c r="V28" s="246" t="s">
        <v>379</v>
      </c>
      <c r="W28" s="65" t="s">
        <v>380</v>
      </c>
      <c r="X28" s="47" t="s">
        <v>381</v>
      </c>
      <c r="Y28" s="47" t="s">
        <v>382</v>
      </c>
      <c r="Z28" s="58" t="s">
        <v>174</v>
      </c>
      <c r="AA28" s="91">
        <v>45095</v>
      </c>
      <c r="AB28" s="65" t="s">
        <v>383</v>
      </c>
      <c r="AC28" s="324" t="s">
        <v>384</v>
      </c>
      <c r="AD28" s="396">
        <f t="shared" si="1"/>
        <v>23</v>
      </c>
      <c r="AE28" s="65" t="s">
        <v>385</v>
      </c>
      <c r="AF28" s="6"/>
      <c r="AG28" s="6"/>
      <c r="AI28" s="7"/>
    </row>
    <row r="29" spans="1:35" ht="75.75" thickBot="1">
      <c r="A29" s="61">
        <v>1028</v>
      </c>
      <c r="B29" s="47" t="s">
        <v>176</v>
      </c>
      <c r="C29" s="47" t="s">
        <v>164</v>
      </c>
      <c r="D29" s="65" t="s">
        <v>386</v>
      </c>
      <c r="E29" s="47" t="s">
        <v>178</v>
      </c>
      <c r="F29" s="65" t="s">
        <v>387</v>
      </c>
      <c r="G29" s="65" t="s">
        <v>352</v>
      </c>
      <c r="H29" s="65" t="s">
        <v>388</v>
      </c>
      <c r="I29" s="418" t="s">
        <v>389</v>
      </c>
      <c r="J29" s="65" t="s">
        <v>390</v>
      </c>
      <c r="K29" s="65" t="s">
        <v>391</v>
      </c>
      <c r="L29" s="58" t="s">
        <v>392</v>
      </c>
      <c r="M29" s="58" t="s">
        <v>5</v>
      </c>
      <c r="N29" s="58">
        <v>84601</v>
      </c>
      <c r="O29" s="47" t="s">
        <v>393</v>
      </c>
      <c r="P29" s="90">
        <v>40.224980320837297</v>
      </c>
      <c r="Q29" s="90">
        <v>-111.713837003827</v>
      </c>
      <c r="R29" s="128">
        <v>11</v>
      </c>
      <c r="S29" s="98">
        <v>2000</v>
      </c>
      <c r="T29" s="68" t="s">
        <v>394</v>
      </c>
      <c r="U29" s="65" t="s">
        <v>386</v>
      </c>
      <c r="V29" s="400" t="s">
        <v>389</v>
      </c>
      <c r="W29" s="65" t="s">
        <v>391</v>
      </c>
      <c r="X29" s="47" t="s">
        <v>392</v>
      </c>
      <c r="Y29" s="47" t="s">
        <v>5</v>
      </c>
      <c r="Z29" s="58" t="s">
        <v>174</v>
      </c>
      <c r="AA29" s="91">
        <v>45289</v>
      </c>
      <c r="AB29" s="65" t="s">
        <v>395</v>
      </c>
      <c r="AC29" s="107" t="s">
        <v>396</v>
      </c>
      <c r="AD29" s="220">
        <f t="shared" si="1"/>
        <v>28</v>
      </c>
      <c r="AE29" s="65" t="s">
        <v>397</v>
      </c>
      <c r="AF29" s="6"/>
      <c r="AG29" s="6"/>
      <c r="AI29" s="7"/>
    </row>
    <row r="30" spans="1:35" ht="75.75" thickBot="1">
      <c r="A30" s="61">
        <v>1029</v>
      </c>
      <c r="B30" s="259" t="s">
        <v>398</v>
      </c>
      <c r="C30" s="259" t="s">
        <v>164</v>
      </c>
      <c r="D30" s="258" t="s">
        <v>399</v>
      </c>
      <c r="E30" s="259" t="s">
        <v>166</v>
      </c>
      <c r="F30" s="258" t="s">
        <v>400</v>
      </c>
      <c r="G30" s="258" t="s">
        <v>167</v>
      </c>
      <c r="H30" s="258" t="s">
        <v>336</v>
      </c>
      <c r="I30" s="339" t="s">
        <v>401</v>
      </c>
      <c r="J30" s="258"/>
      <c r="K30" s="258" t="s">
        <v>402</v>
      </c>
      <c r="L30" s="256" t="s">
        <v>113</v>
      </c>
      <c r="M30" s="256" t="s">
        <v>5</v>
      </c>
      <c r="N30" s="58"/>
      <c r="O30" s="47" t="s">
        <v>403</v>
      </c>
      <c r="P30" s="343">
        <v>45.1306766849941</v>
      </c>
      <c r="Q30" s="343">
        <v>-114.3615808717</v>
      </c>
      <c r="R30" s="345">
        <v>38</v>
      </c>
      <c r="S30" s="346">
        <v>1915</v>
      </c>
      <c r="T30" s="65" t="s">
        <v>294</v>
      </c>
      <c r="U30" s="255" t="s">
        <v>399</v>
      </c>
      <c r="V30" s="339" t="s">
        <v>404</v>
      </c>
      <c r="W30" s="255" t="s">
        <v>405</v>
      </c>
      <c r="X30" s="256" t="s">
        <v>406</v>
      </c>
      <c r="Y30" s="256" t="s">
        <v>251</v>
      </c>
      <c r="Z30" s="256" t="s">
        <v>174</v>
      </c>
      <c r="AA30" s="257">
        <v>45092</v>
      </c>
      <c r="AB30" s="65" t="s">
        <v>407</v>
      </c>
      <c r="AC30" s="324" t="s">
        <v>408</v>
      </c>
      <c r="AD30" s="396">
        <f t="shared" si="1"/>
        <v>28</v>
      </c>
      <c r="AE30" s="65" t="s">
        <v>409</v>
      </c>
      <c r="AF30" s="6"/>
      <c r="AG30" s="6"/>
      <c r="AI30" s="7"/>
    </row>
    <row r="31" spans="1:35" ht="120">
      <c r="A31" s="61">
        <v>1030</v>
      </c>
      <c r="B31" s="338" t="s">
        <v>201</v>
      </c>
      <c r="C31" s="338" t="s">
        <v>164</v>
      </c>
      <c r="D31" s="338" t="s">
        <v>410</v>
      </c>
      <c r="E31" s="47" t="s">
        <v>166</v>
      </c>
      <c r="F31" s="337" t="s">
        <v>411</v>
      </c>
      <c r="G31" s="337" t="s">
        <v>167</v>
      </c>
      <c r="H31" s="337" t="s">
        <v>168</v>
      </c>
      <c r="I31" s="340" t="s">
        <v>412</v>
      </c>
      <c r="J31" s="338" t="s">
        <v>413</v>
      </c>
      <c r="K31" s="338" t="s">
        <v>414</v>
      </c>
      <c r="L31" s="338" t="s">
        <v>184</v>
      </c>
      <c r="M31" s="338" t="s">
        <v>5</v>
      </c>
      <c r="N31" s="338"/>
      <c r="O31" s="338"/>
      <c r="P31" s="344">
        <v>42.001389000000003</v>
      </c>
      <c r="Q31" s="344">
        <v>-117.996667</v>
      </c>
      <c r="R31" s="338">
        <v>5</v>
      </c>
      <c r="S31" s="347">
        <f>21500000/43/5.23</f>
        <v>95602.29445506692</v>
      </c>
      <c r="T31" s="65" t="s">
        <v>186</v>
      </c>
      <c r="U31" s="338" t="s">
        <v>410</v>
      </c>
      <c r="V31" s="349" t="s">
        <v>412</v>
      </c>
      <c r="W31" s="338" t="s">
        <v>415</v>
      </c>
      <c r="X31" s="338" t="s">
        <v>416</v>
      </c>
      <c r="Y31" s="58" t="s">
        <v>251</v>
      </c>
      <c r="Z31" s="338" t="s">
        <v>174</v>
      </c>
      <c r="AA31" s="352">
        <v>45289</v>
      </c>
      <c r="AB31" s="337" t="s">
        <v>417</v>
      </c>
      <c r="AC31" s="419" t="s">
        <v>418</v>
      </c>
      <c r="AD31" s="395">
        <f t="shared" si="1"/>
        <v>22</v>
      </c>
      <c r="AE31" s="254" t="s">
        <v>419</v>
      </c>
      <c r="AF31" s="6"/>
      <c r="AG31" s="6"/>
      <c r="AI31" s="7"/>
    </row>
    <row r="32" spans="1:35" ht="225">
      <c r="A32" s="61">
        <v>1031</v>
      </c>
      <c r="B32" s="47" t="s">
        <v>201</v>
      </c>
      <c r="C32" s="65" t="s">
        <v>164</v>
      </c>
      <c r="D32" s="65" t="s">
        <v>420</v>
      </c>
      <c r="E32" s="47" t="s">
        <v>166</v>
      </c>
      <c r="F32" s="65" t="s">
        <v>420</v>
      </c>
      <c r="G32" s="65" t="s">
        <v>167</v>
      </c>
      <c r="H32" s="65" t="s">
        <v>168</v>
      </c>
      <c r="I32" s="235" t="s">
        <v>421</v>
      </c>
      <c r="J32" s="65" t="s">
        <v>422</v>
      </c>
      <c r="K32" s="47" t="s">
        <v>423</v>
      </c>
      <c r="L32" s="65" t="s">
        <v>172</v>
      </c>
      <c r="M32" s="65" t="s">
        <v>5</v>
      </c>
      <c r="N32" s="65">
        <v>94607</v>
      </c>
      <c r="O32" s="65" t="s">
        <v>424</v>
      </c>
      <c r="P32" s="119">
        <v>37.799999999999997</v>
      </c>
      <c r="Q32" s="119">
        <v>-122.27</v>
      </c>
      <c r="R32" s="119" t="s">
        <v>9067</v>
      </c>
      <c r="S32" s="119"/>
      <c r="T32" s="65"/>
      <c r="U32" s="65" t="s">
        <v>420</v>
      </c>
      <c r="V32" s="235" t="s">
        <v>421</v>
      </c>
      <c r="W32" s="65" t="s">
        <v>423</v>
      </c>
      <c r="X32" s="65" t="s">
        <v>172</v>
      </c>
      <c r="Y32" s="65" t="s">
        <v>5</v>
      </c>
      <c r="Z32" s="65" t="s">
        <v>174</v>
      </c>
      <c r="AA32" s="108">
        <v>44899</v>
      </c>
      <c r="AB32" s="65" t="s">
        <v>425</v>
      </c>
      <c r="AC32" s="324" t="s">
        <v>426</v>
      </c>
      <c r="AD32" s="396">
        <f t="shared" si="1"/>
        <v>17</v>
      </c>
      <c r="AE32" s="65" t="s">
        <v>427</v>
      </c>
      <c r="AF32" s="11"/>
      <c r="AG32" s="6"/>
      <c r="AI32" s="7"/>
    </row>
    <row r="33" spans="1:35" ht="120">
      <c r="A33" s="61">
        <v>1032</v>
      </c>
      <c r="B33" s="47" t="s">
        <v>398</v>
      </c>
      <c r="C33" s="47" t="s">
        <v>164</v>
      </c>
      <c r="D33" s="65" t="s">
        <v>428</v>
      </c>
      <c r="E33" s="47" t="s">
        <v>166</v>
      </c>
      <c r="F33" s="65" t="s">
        <v>429</v>
      </c>
      <c r="G33" s="65" t="s">
        <v>167</v>
      </c>
      <c r="H33" s="65" t="s">
        <v>168</v>
      </c>
      <c r="I33" s="235" t="s">
        <v>430</v>
      </c>
      <c r="J33" s="65" t="s">
        <v>431</v>
      </c>
      <c r="K33" s="65" t="s">
        <v>432</v>
      </c>
      <c r="L33" s="58" t="s">
        <v>184</v>
      </c>
      <c r="M33" s="58" t="s">
        <v>5</v>
      </c>
      <c r="N33" s="58"/>
      <c r="O33" s="47" t="s">
        <v>433</v>
      </c>
      <c r="P33" s="90">
        <v>41.569975461099098</v>
      </c>
      <c r="Q33" s="90">
        <v>-117.785810940654</v>
      </c>
      <c r="R33" s="213">
        <v>65</v>
      </c>
      <c r="S33" s="98">
        <v>5640</v>
      </c>
      <c r="T33" s="68" t="s">
        <v>186</v>
      </c>
      <c r="U33" s="65" t="s">
        <v>434</v>
      </c>
      <c r="V33" s="235" t="s">
        <v>435</v>
      </c>
      <c r="W33" s="68" t="s">
        <v>229</v>
      </c>
      <c r="X33" s="58" t="s">
        <v>230</v>
      </c>
      <c r="Y33" s="58" t="s">
        <v>6</v>
      </c>
      <c r="Z33" s="58" t="s">
        <v>174</v>
      </c>
      <c r="AA33" s="91">
        <v>45092</v>
      </c>
      <c r="AB33" s="65" t="s">
        <v>436</v>
      </c>
      <c r="AC33" s="107" t="s">
        <v>437</v>
      </c>
      <c r="AD33" s="395">
        <f t="shared" si="1"/>
        <v>27</v>
      </c>
      <c r="AE33" s="65" t="s">
        <v>438</v>
      </c>
      <c r="AF33" s="11"/>
      <c r="AG33" s="6"/>
      <c r="AI33" s="7"/>
    </row>
    <row r="34" spans="1:35" s="1020" customFormat="1" ht="90">
      <c r="A34" s="1003">
        <v>1033</v>
      </c>
      <c r="B34" s="1004" t="s">
        <v>163</v>
      </c>
      <c r="C34" s="1004" t="s">
        <v>164</v>
      </c>
      <c r="D34" s="1005" t="s">
        <v>8800</v>
      </c>
      <c r="E34" s="1004" t="s">
        <v>166</v>
      </c>
      <c r="F34" s="1005" t="s">
        <v>8801</v>
      </c>
      <c r="G34" s="1005" t="s">
        <v>8731</v>
      </c>
      <c r="H34" s="1005" t="s">
        <v>8802</v>
      </c>
      <c r="I34" s="1021" t="s">
        <v>8803</v>
      </c>
      <c r="J34" s="1005"/>
      <c r="K34" s="1005" t="s">
        <v>8804</v>
      </c>
      <c r="L34" s="1007" t="s">
        <v>1035</v>
      </c>
      <c r="M34" s="1007" t="s">
        <v>6</v>
      </c>
      <c r="N34" s="1007" t="s">
        <v>8805</v>
      </c>
      <c r="O34" s="1004"/>
      <c r="P34" s="1006">
        <v>54.5</v>
      </c>
      <c r="Q34" s="1008">
        <v>-118.5</v>
      </c>
      <c r="R34" s="1022">
        <v>4</v>
      </c>
      <c r="S34" s="1023">
        <v>34005</v>
      </c>
      <c r="T34" s="1005" t="s">
        <v>186</v>
      </c>
      <c r="U34" s="1005" t="s">
        <v>8800</v>
      </c>
      <c r="V34" s="1024" t="s">
        <v>8803</v>
      </c>
      <c r="W34" s="1011" t="s">
        <v>1038</v>
      </c>
      <c r="X34" s="1007" t="s">
        <v>1035</v>
      </c>
      <c r="Y34" s="1007" t="s">
        <v>6</v>
      </c>
      <c r="Z34" s="1007" t="s">
        <v>8245</v>
      </c>
      <c r="AA34" s="1012">
        <v>45649</v>
      </c>
      <c r="AB34" s="1025" t="s">
        <v>8806</v>
      </c>
      <c r="AC34" s="1026" t="s">
        <v>9360</v>
      </c>
      <c r="AD34" s="1014">
        <f t="shared" si="1"/>
        <v>21</v>
      </c>
      <c r="AE34" s="1027" t="s">
        <v>8808</v>
      </c>
      <c r="AF34" s="1016"/>
      <c r="AH34" s="1028"/>
      <c r="AI34" s="1019"/>
    </row>
    <row r="35" spans="1:35" s="1043" customFormat="1" ht="90">
      <c r="A35" s="1029">
        <v>1034</v>
      </c>
      <c r="B35" s="1030" t="s">
        <v>163</v>
      </c>
      <c r="C35" s="1030" t="s">
        <v>164</v>
      </c>
      <c r="D35" s="331" t="s">
        <v>8800</v>
      </c>
      <c r="E35" s="1030" t="s">
        <v>166</v>
      </c>
      <c r="F35" s="331" t="s">
        <v>8809</v>
      </c>
      <c r="G35" s="331" t="s">
        <v>8731</v>
      </c>
      <c r="H35" s="331" t="s">
        <v>8802</v>
      </c>
      <c r="I35" s="1031" t="s">
        <v>8803</v>
      </c>
      <c r="J35" s="331"/>
      <c r="K35" s="331" t="s">
        <v>8810</v>
      </c>
      <c r="L35" s="1032" t="s">
        <v>1035</v>
      </c>
      <c r="M35" s="1032" t="s">
        <v>6</v>
      </c>
      <c r="N35" s="1032" t="s">
        <v>8811</v>
      </c>
      <c r="O35" s="1030"/>
      <c r="P35" s="1033">
        <v>54.411680165200202</v>
      </c>
      <c r="Q35" s="1033">
        <v>-116.807765738542</v>
      </c>
      <c r="R35" s="1034">
        <v>4</v>
      </c>
      <c r="S35" s="1035"/>
      <c r="T35" s="331"/>
      <c r="U35" s="331" t="s">
        <v>8800</v>
      </c>
      <c r="V35" s="1036" t="s">
        <v>8803</v>
      </c>
      <c r="W35" s="1037" t="s">
        <v>1038</v>
      </c>
      <c r="X35" s="1032" t="s">
        <v>1035</v>
      </c>
      <c r="Y35" s="1032" t="s">
        <v>6</v>
      </c>
      <c r="Z35" s="1032" t="s">
        <v>8245</v>
      </c>
      <c r="AA35" s="1038">
        <v>45667</v>
      </c>
      <c r="AB35" s="1039" t="s">
        <v>8812</v>
      </c>
      <c r="AC35" s="1040" t="s">
        <v>8807</v>
      </c>
      <c r="AD35" s="1041">
        <f t="shared" si="1"/>
        <v>20</v>
      </c>
      <c r="AE35" s="334" t="s">
        <v>8813</v>
      </c>
      <c r="AF35" s="1042"/>
      <c r="AH35" s="1044"/>
      <c r="AI35" s="1045"/>
    </row>
    <row r="36" spans="1:35" ht="60">
      <c r="A36" s="61">
        <v>1035</v>
      </c>
      <c r="B36" s="47" t="s">
        <v>176</v>
      </c>
      <c r="C36" s="47" t="s">
        <v>164</v>
      </c>
      <c r="D36" s="65" t="s">
        <v>439</v>
      </c>
      <c r="E36" s="47" t="s">
        <v>166</v>
      </c>
      <c r="F36" s="65" t="s">
        <v>440</v>
      </c>
      <c r="G36" s="65" t="s">
        <v>167</v>
      </c>
      <c r="H36" s="65" t="s">
        <v>441</v>
      </c>
      <c r="I36" s="235" t="s">
        <v>442</v>
      </c>
      <c r="J36" s="65"/>
      <c r="K36" s="65" t="s">
        <v>443</v>
      </c>
      <c r="L36" s="58" t="s">
        <v>444</v>
      </c>
      <c r="M36" s="58" t="s">
        <v>5</v>
      </c>
      <c r="N36" s="58"/>
      <c r="O36" s="47" t="s">
        <v>445</v>
      </c>
      <c r="P36" s="90">
        <v>46.750161705646597</v>
      </c>
      <c r="Q36" s="90">
        <v>-87.899989273491897</v>
      </c>
      <c r="R36" s="197">
        <v>200</v>
      </c>
      <c r="S36" s="97">
        <v>19000</v>
      </c>
      <c r="T36" s="65" t="s">
        <v>294</v>
      </c>
      <c r="U36" s="68" t="s">
        <v>439</v>
      </c>
      <c r="V36" s="204" t="s">
        <v>446</v>
      </c>
      <c r="W36" s="68" t="s">
        <v>220</v>
      </c>
      <c r="X36" s="58" t="s">
        <v>217</v>
      </c>
      <c r="Y36" s="58" t="s">
        <v>6</v>
      </c>
      <c r="Z36" s="47" t="s">
        <v>174</v>
      </c>
      <c r="AA36" s="91">
        <v>44422</v>
      </c>
      <c r="AB36" s="65" t="s">
        <v>447</v>
      </c>
      <c r="AC36" s="324" t="s">
        <v>448</v>
      </c>
      <c r="AD36" s="396">
        <f t="shared" si="1"/>
        <v>22</v>
      </c>
      <c r="AE36" s="65" t="s">
        <v>449</v>
      </c>
      <c r="AF36" s="11"/>
      <c r="AG36" s="6"/>
      <c r="AI36" s="7"/>
    </row>
    <row r="37" spans="1:35" ht="75">
      <c r="A37" s="61">
        <v>1036</v>
      </c>
      <c r="B37" s="47" t="s">
        <v>176</v>
      </c>
      <c r="C37" s="47" t="s">
        <v>164</v>
      </c>
      <c r="D37" s="65" t="s">
        <v>439</v>
      </c>
      <c r="E37" s="47" t="s">
        <v>166</v>
      </c>
      <c r="F37" s="65" t="s">
        <v>450</v>
      </c>
      <c r="G37" s="65" t="s">
        <v>167</v>
      </c>
      <c r="H37" s="65" t="s">
        <v>214</v>
      </c>
      <c r="I37" s="246" t="s">
        <v>442</v>
      </c>
      <c r="J37" s="65" t="s">
        <v>451</v>
      </c>
      <c r="K37" s="65" t="s">
        <v>452</v>
      </c>
      <c r="L37" s="58" t="s">
        <v>444</v>
      </c>
      <c r="M37" s="58" t="s">
        <v>5</v>
      </c>
      <c r="N37" s="58">
        <v>49814</v>
      </c>
      <c r="O37" s="47" t="s">
        <v>445</v>
      </c>
      <c r="P37" s="90">
        <v>46.484071153945202</v>
      </c>
      <c r="Q37" s="90">
        <v>-87.898236015829994</v>
      </c>
      <c r="R37" s="197">
        <v>200</v>
      </c>
      <c r="S37" s="97">
        <v>19000</v>
      </c>
      <c r="T37" s="65" t="s">
        <v>294</v>
      </c>
      <c r="U37" s="68" t="s">
        <v>439</v>
      </c>
      <c r="V37" s="247" t="s">
        <v>446</v>
      </c>
      <c r="W37" s="68" t="s">
        <v>220</v>
      </c>
      <c r="X37" s="58" t="s">
        <v>217</v>
      </c>
      <c r="Y37" s="58" t="s">
        <v>6</v>
      </c>
      <c r="Z37" s="47" t="s">
        <v>174</v>
      </c>
      <c r="AA37" s="91">
        <v>44422</v>
      </c>
      <c r="AB37" s="65" t="s">
        <v>453</v>
      </c>
      <c r="AC37" s="322" t="s">
        <v>448</v>
      </c>
      <c r="AD37" s="395">
        <f t="shared" si="1"/>
        <v>22</v>
      </c>
      <c r="AE37" s="65" t="s">
        <v>454</v>
      </c>
      <c r="AF37" s="11"/>
      <c r="AG37" s="6"/>
      <c r="AI37" s="7"/>
    </row>
    <row r="38" spans="1:35" ht="75">
      <c r="A38" s="61">
        <v>1037</v>
      </c>
      <c r="B38" s="47" t="s">
        <v>163</v>
      </c>
      <c r="C38" s="47" t="s">
        <v>164</v>
      </c>
      <c r="D38" s="65" t="s">
        <v>455</v>
      </c>
      <c r="E38" s="47" t="s">
        <v>166</v>
      </c>
      <c r="F38" s="65" t="s">
        <v>468</v>
      </c>
      <c r="G38" s="65" t="s">
        <v>167</v>
      </c>
      <c r="H38" s="65" t="s">
        <v>457</v>
      </c>
      <c r="I38" s="246" t="s">
        <v>458</v>
      </c>
      <c r="J38" s="65" t="s">
        <v>469</v>
      </c>
      <c r="K38" s="65" t="s">
        <v>470</v>
      </c>
      <c r="L38" s="58" t="s">
        <v>461</v>
      </c>
      <c r="M38" s="58" t="s">
        <v>6</v>
      </c>
      <c r="N38" s="58"/>
      <c r="O38" s="58" t="s">
        <v>462</v>
      </c>
      <c r="P38" s="90">
        <v>46.200426295978701</v>
      </c>
      <c r="Q38" s="90">
        <v>-67.6328207176917</v>
      </c>
      <c r="R38" s="213"/>
      <c r="S38" s="98"/>
      <c r="T38" s="65"/>
      <c r="U38" s="68" t="s">
        <v>455</v>
      </c>
      <c r="V38" s="246" t="s">
        <v>458</v>
      </c>
      <c r="W38" s="68" t="s">
        <v>464</v>
      </c>
      <c r="X38" s="58" t="s">
        <v>151</v>
      </c>
      <c r="Y38" s="58" t="s">
        <v>6</v>
      </c>
      <c r="Z38" s="58" t="s">
        <v>174</v>
      </c>
      <c r="AA38" s="91">
        <v>44422</v>
      </c>
      <c r="AB38" s="65" t="s">
        <v>471</v>
      </c>
      <c r="AC38" s="324" t="s">
        <v>466</v>
      </c>
      <c r="AD38" s="396">
        <f t="shared" si="1"/>
        <v>22</v>
      </c>
      <c r="AE38" s="65" t="s">
        <v>472</v>
      </c>
      <c r="AF38" s="11"/>
      <c r="AG38" s="6"/>
      <c r="AI38" s="7"/>
    </row>
    <row r="39" spans="1:35" ht="60">
      <c r="A39" s="61">
        <v>1038</v>
      </c>
      <c r="B39" s="47" t="s">
        <v>163</v>
      </c>
      <c r="C39" s="47" t="s">
        <v>164</v>
      </c>
      <c r="D39" s="65" t="s">
        <v>455</v>
      </c>
      <c r="E39" s="47" t="s">
        <v>166</v>
      </c>
      <c r="F39" s="65" t="s">
        <v>473</v>
      </c>
      <c r="G39" s="65" t="s">
        <v>352</v>
      </c>
      <c r="H39" s="65" t="s">
        <v>474</v>
      </c>
      <c r="I39" s="246" t="s">
        <v>458</v>
      </c>
      <c r="J39" s="65" t="s">
        <v>475</v>
      </c>
      <c r="K39" s="65" t="s">
        <v>476</v>
      </c>
      <c r="L39" s="58" t="s">
        <v>151</v>
      </c>
      <c r="M39" s="58" t="s">
        <v>6</v>
      </c>
      <c r="N39" s="58"/>
      <c r="O39" s="58" t="s">
        <v>462</v>
      </c>
      <c r="P39" s="90">
        <v>46.5492379916424</v>
      </c>
      <c r="Q39" s="90">
        <v>-75.504014390923501</v>
      </c>
      <c r="R39" s="213"/>
      <c r="S39" s="98"/>
      <c r="T39" s="65"/>
      <c r="U39" s="68" t="s">
        <v>455</v>
      </c>
      <c r="V39" s="246" t="s">
        <v>458</v>
      </c>
      <c r="W39" s="68" t="s">
        <v>464</v>
      </c>
      <c r="X39" s="58" t="s">
        <v>151</v>
      </c>
      <c r="Y39" s="58" t="s">
        <v>6</v>
      </c>
      <c r="Z39" s="58" t="s">
        <v>174</v>
      </c>
      <c r="AA39" s="91">
        <v>44422</v>
      </c>
      <c r="AB39" s="65" t="s">
        <v>477</v>
      </c>
      <c r="AC39" s="65" t="s">
        <v>478</v>
      </c>
      <c r="AD39" s="395">
        <f t="shared" si="1"/>
        <v>23</v>
      </c>
      <c r="AE39" s="65" t="s">
        <v>479</v>
      </c>
      <c r="AF39" s="11"/>
      <c r="AG39" s="6"/>
      <c r="AI39" s="7"/>
    </row>
    <row r="40" spans="1:35" ht="90">
      <c r="A40" s="61">
        <v>1039</v>
      </c>
      <c r="B40" s="47" t="s">
        <v>163</v>
      </c>
      <c r="C40" s="47" t="s">
        <v>164</v>
      </c>
      <c r="D40" s="65" t="s">
        <v>455</v>
      </c>
      <c r="E40" s="47" t="s">
        <v>166</v>
      </c>
      <c r="F40" s="65" t="s">
        <v>456</v>
      </c>
      <c r="G40" s="65" t="s">
        <v>167</v>
      </c>
      <c r="H40" s="65" t="s">
        <v>457</v>
      </c>
      <c r="I40" s="246" t="s">
        <v>458</v>
      </c>
      <c r="J40" s="65" t="s">
        <v>459</v>
      </c>
      <c r="K40" s="65" t="s">
        <v>460</v>
      </c>
      <c r="L40" s="58" t="s">
        <v>461</v>
      </c>
      <c r="M40" s="58" t="s">
        <v>6</v>
      </c>
      <c r="N40" s="58"/>
      <c r="O40" s="58" t="s">
        <v>462</v>
      </c>
      <c r="P40" s="90">
        <v>46.200433721811002</v>
      </c>
      <c r="Q40" s="90">
        <v>-67.632745615840605</v>
      </c>
      <c r="R40" s="213">
        <v>223</v>
      </c>
      <c r="S40" s="98">
        <v>2000</v>
      </c>
      <c r="T40" s="65" t="s">
        <v>463</v>
      </c>
      <c r="U40" s="68" t="s">
        <v>455</v>
      </c>
      <c r="V40" s="246" t="s">
        <v>458</v>
      </c>
      <c r="W40" s="68" t="s">
        <v>464</v>
      </c>
      <c r="X40" s="58" t="s">
        <v>151</v>
      </c>
      <c r="Y40" s="58" t="s">
        <v>6</v>
      </c>
      <c r="Z40" s="58" t="s">
        <v>174</v>
      </c>
      <c r="AA40" s="91">
        <v>45290</v>
      </c>
      <c r="AB40" s="65" t="s">
        <v>465</v>
      </c>
      <c r="AC40" s="322" t="s">
        <v>466</v>
      </c>
      <c r="AD40" s="394">
        <f t="shared" si="1"/>
        <v>22</v>
      </c>
      <c r="AE40" s="65" t="s">
        <v>467</v>
      </c>
      <c r="AF40" s="11"/>
      <c r="AG40" s="6"/>
      <c r="AI40" s="7"/>
    </row>
    <row r="41" spans="1:35" ht="60">
      <c r="A41" s="61">
        <v>1040</v>
      </c>
      <c r="B41" s="338" t="s">
        <v>201</v>
      </c>
      <c r="C41" s="338" t="s">
        <v>164</v>
      </c>
      <c r="D41" s="338" t="s">
        <v>480</v>
      </c>
      <c r="E41" s="338" t="s">
        <v>166</v>
      </c>
      <c r="F41" s="338" t="s">
        <v>481</v>
      </c>
      <c r="G41" s="337" t="s">
        <v>352</v>
      </c>
      <c r="H41" s="337" t="s">
        <v>474</v>
      </c>
      <c r="I41" s="341" t="s">
        <v>482</v>
      </c>
      <c r="J41" s="338" t="s">
        <v>483</v>
      </c>
      <c r="K41" s="338" t="s">
        <v>484</v>
      </c>
      <c r="L41" s="338" t="s">
        <v>151</v>
      </c>
      <c r="M41" s="338" t="s">
        <v>6</v>
      </c>
      <c r="N41" s="58"/>
      <c r="O41" s="47"/>
      <c r="P41" s="344">
        <v>51.1232477</v>
      </c>
      <c r="Q41" s="344">
        <v>-69.064514000000003</v>
      </c>
      <c r="R41" s="338">
        <v>100</v>
      </c>
      <c r="S41" s="348">
        <v>51900</v>
      </c>
      <c r="T41" s="65" t="s">
        <v>486</v>
      </c>
      <c r="U41" s="338" t="s">
        <v>480</v>
      </c>
      <c r="V41" s="349" t="s">
        <v>487</v>
      </c>
      <c r="W41" s="68" t="s">
        <v>220</v>
      </c>
      <c r="X41" s="58" t="s">
        <v>217</v>
      </c>
      <c r="Y41" s="58" t="s">
        <v>6</v>
      </c>
      <c r="Z41" s="58" t="s">
        <v>174</v>
      </c>
      <c r="AA41" s="91">
        <v>45290</v>
      </c>
      <c r="AB41" s="1" t="s">
        <v>488</v>
      </c>
      <c r="AC41" s="107" t="s">
        <v>489</v>
      </c>
      <c r="AD41" s="220">
        <f t="shared" si="1"/>
        <v>24</v>
      </c>
      <c r="AE41" s="65"/>
      <c r="AF41" s="11"/>
      <c r="AG41" s="6"/>
      <c r="AI41" s="7"/>
    </row>
    <row r="42" spans="1:35" ht="105">
      <c r="A42" s="61">
        <v>1041</v>
      </c>
      <c r="B42" s="47" t="s">
        <v>176</v>
      </c>
      <c r="C42" s="47" t="s">
        <v>164</v>
      </c>
      <c r="D42" s="65" t="s">
        <v>490</v>
      </c>
      <c r="E42" s="47" t="s">
        <v>166</v>
      </c>
      <c r="F42" s="65" t="s">
        <v>491</v>
      </c>
      <c r="G42" s="65" t="s">
        <v>167</v>
      </c>
      <c r="H42" s="65" t="s">
        <v>336</v>
      </c>
      <c r="I42" s="235" t="s">
        <v>492</v>
      </c>
      <c r="J42" s="65" t="s">
        <v>493</v>
      </c>
      <c r="K42" s="65" t="s">
        <v>494</v>
      </c>
      <c r="L42" s="58" t="s">
        <v>495</v>
      </c>
      <c r="M42" s="58" t="s">
        <v>5</v>
      </c>
      <c r="N42" s="58">
        <v>63645</v>
      </c>
      <c r="O42" s="47"/>
      <c r="P42" s="90">
        <v>37.5650966269463</v>
      </c>
      <c r="Q42" s="90">
        <v>-90.292589459047704</v>
      </c>
      <c r="R42" s="213">
        <v>50</v>
      </c>
      <c r="S42" s="98">
        <v>300</v>
      </c>
      <c r="T42" s="65" t="s">
        <v>496</v>
      </c>
      <c r="U42" s="68" t="s">
        <v>497</v>
      </c>
      <c r="V42" s="235" t="s">
        <v>498</v>
      </c>
      <c r="W42" s="68" t="s">
        <v>499</v>
      </c>
      <c r="X42" s="58" t="s">
        <v>495</v>
      </c>
      <c r="Y42" s="58" t="s">
        <v>5</v>
      </c>
      <c r="Z42" s="58" t="s">
        <v>174</v>
      </c>
      <c r="AA42" s="91">
        <v>45094</v>
      </c>
      <c r="AB42" s="65" t="s">
        <v>500</v>
      </c>
      <c r="AC42" s="324" t="s">
        <v>501</v>
      </c>
      <c r="AD42" s="396">
        <f t="shared" si="1"/>
        <v>16</v>
      </c>
      <c r="AE42" s="65" t="s">
        <v>502</v>
      </c>
      <c r="AF42" s="11"/>
      <c r="AG42" s="6"/>
      <c r="AI42" s="7"/>
    </row>
    <row r="43" spans="1:35" ht="75">
      <c r="A43" s="61">
        <v>1042</v>
      </c>
      <c r="B43" s="47" t="s">
        <v>176</v>
      </c>
      <c r="C43" s="47" t="s">
        <v>164</v>
      </c>
      <c r="D43" s="65" t="s">
        <v>503</v>
      </c>
      <c r="E43" s="47" t="s">
        <v>166</v>
      </c>
      <c r="F43" s="65" t="s">
        <v>504</v>
      </c>
      <c r="G43" s="65" t="s">
        <v>167</v>
      </c>
      <c r="H43" s="65" t="s">
        <v>336</v>
      </c>
      <c r="I43" s="235" t="s">
        <v>505</v>
      </c>
      <c r="J43" s="65" t="s">
        <v>506</v>
      </c>
      <c r="K43" s="65" t="s">
        <v>507</v>
      </c>
      <c r="L43" s="47" t="s">
        <v>508</v>
      </c>
      <c r="M43" s="47" t="s">
        <v>509</v>
      </c>
      <c r="N43" s="47"/>
      <c r="O43" s="47"/>
      <c r="P43" s="90">
        <v>20.657727320943099</v>
      </c>
      <c r="Q43" s="90">
        <v>-74.944692622390505</v>
      </c>
      <c r="R43" s="196"/>
      <c r="S43" s="162">
        <v>3800</v>
      </c>
      <c r="T43" s="65" t="s">
        <v>337</v>
      </c>
      <c r="U43" s="65" t="s">
        <v>510</v>
      </c>
      <c r="V43" s="235" t="s">
        <v>511</v>
      </c>
      <c r="W43" s="65" t="s">
        <v>220</v>
      </c>
      <c r="X43" s="47" t="s">
        <v>512</v>
      </c>
      <c r="Y43" s="47" t="s">
        <v>6</v>
      </c>
      <c r="Z43" s="47" t="s">
        <v>174</v>
      </c>
      <c r="AA43" s="91">
        <v>44422</v>
      </c>
      <c r="AB43" s="65" t="s">
        <v>513</v>
      </c>
      <c r="AC43" s="322" t="s">
        <v>514</v>
      </c>
      <c r="AD43" s="220">
        <f t="shared" si="1"/>
        <v>28</v>
      </c>
      <c r="AE43" s="65" t="s">
        <v>515</v>
      </c>
      <c r="AF43" s="11"/>
      <c r="AG43" s="6"/>
      <c r="AI43" s="7"/>
    </row>
    <row r="44" spans="1:35" ht="75">
      <c r="A44" s="61">
        <v>1043</v>
      </c>
      <c r="B44" s="47" t="s">
        <v>176</v>
      </c>
      <c r="C44" s="47" t="s">
        <v>164</v>
      </c>
      <c r="D44" s="65" t="s">
        <v>503</v>
      </c>
      <c r="E44" s="47" t="s">
        <v>166</v>
      </c>
      <c r="F44" s="65" t="s">
        <v>504</v>
      </c>
      <c r="G44" s="65" t="s">
        <v>167</v>
      </c>
      <c r="H44" s="65" t="s">
        <v>214</v>
      </c>
      <c r="I44" s="235" t="s">
        <v>505</v>
      </c>
      <c r="J44" s="65" t="s">
        <v>506</v>
      </c>
      <c r="K44" s="65" t="s">
        <v>507</v>
      </c>
      <c r="L44" s="47" t="s">
        <v>508</v>
      </c>
      <c r="M44" s="47" t="s">
        <v>509</v>
      </c>
      <c r="N44" s="47"/>
      <c r="O44" s="47"/>
      <c r="P44" s="90">
        <v>20.657727320943099</v>
      </c>
      <c r="Q44" s="90">
        <v>-74.944692622390505</v>
      </c>
      <c r="R44" s="196"/>
      <c r="S44" s="162">
        <v>35000</v>
      </c>
      <c r="T44" s="65" t="s">
        <v>294</v>
      </c>
      <c r="U44" s="65" t="s">
        <v>510</v>
      </c>
      <c r="V44" s="235" t="s">
        <v>511</v>
      </c>
      <c r="W44" s="65" t="s">
        <v>220</v>
      </c>
      <c r="X44" s="47" t="s">
        <v>217</v>
      </c>
      <c r="Y44" s="47" t="s">
        <v>6</v>
      </c>
      <c r="Z44" s="47" t="s">
        <v>174</v>
      </c>
      <c r="AA44" s="91">
        <v>44422</v>
      </c>
      <c r="AB44" s="65" t="s">
        <v>516</v>
      </c>
      <c r="AC44" s="65" t="s">
        <v>517</v>
      </c>
      <c r="AD44" s="395">
        <f t="shared" si="1"/>
        <v>17</v>
      </c>
      <c r="AE44" s="65" t="s">
        <v>515</v>
      </c>
      <c r="AF44" s="11"/>
      <c r="AG44" s="6"/>
      <c r="AI44" s="7"/>
    </row>
    <row r="45" spans="1:35" s="1043" customFormat="1" ht="90">
      <c r="A45" s="1029">
        <v>1044</v>
      </c>
      <c r="B45" s="1030" t="s">
        <v>201</v>
      </c>
      <c r="C45" s="1030" t="s">
        <v>164</v>
      </c>
      <c r="D45" s="331" t="s">
        <v>8762</v>
      </c>
      <c r="E45" s="1030" t="s">
        <v>166</v>
      </c>
      <c r="F45" s="331" t="s">
        <v>8762</v>
      </c>
      <c r="G45" s="331" t="s">
        <v>8731</v>
      </c>
      <c r="H45" s="331" t="s">
        <v>168</v>
      </c>
      <c r="I45" s="1031" t="s">
        <v>8763</v>
      </c>
      <c r="J45" s="331"/>
      <c r="K45" s="331" t="s">
        <v>183</v>
      </c>
      <c r="L45" s="1032" t="s">
        <v>184</v>
      </c>
      <c r="M45" s="1032" t="s">
        <v>5</v>
      </c>
      <c r="N45" s="1032">
        <v>89047</v>
      </c>
      <c r="O45" s="1030"/>
      <c r="P45" s="1033">
        <v>37.754616572854701</v>
      </c>
      <c r="Q45" s="1033">
        <v>-117.635290760293</v>
      </c>
      <c r="R45" s="1034"/>
      <c r="S45" s="1035"/>
      <c r="T45" s="331"/>
      <c r="U45" s="331" t="s">
        <v>8764</v>
      </c>
      <c r="V45" s="1036" t="s">
        <v>8763</v>
      </c>
      <c r="W45" s="1037" t="s">
        <v>1553</v>
      </c>
      <c r="X45" s="1032" t="s">
        <v>771</v>
      </c>
      <c r="Y45" s="1032" t="s">
        <v>5</v>
      </c>
      <c r="Z45" s="1032" t="s">
        <v>8245</v>
      </c>
      <c r="AA45" s="1038">
        <v>45649</v>
      </c>
      <c r="AB45" s="1039" t="s">
        <v>8765</v>
      </c>
      <c r="AC45" s="1040" t="s">
        <v>8766</v>
      </c>
      <c r="AD45" s="1046">
        <f t="shared" si="1"/>
        <v>20</v>
      </c>
      <c r="AE45" s="334" t="s">
        <v>8767</v>
      </c>
      <c r="AF45" s="1042"/>
      <c r="AH45" s="1044"/>
      <c r="AI45" s="1045"/>
    </row>
    <row r="46" spans="1:35" ht="60">
      <c r="A46" s="61">
        <v>1045</v>
      </c>
      <c r="B46" s="47" t="s">
        <v>201</v>
      </c>
      <c r="C46" s="47" t="s">
        <v>164</v>
      </c>
      <c r="D46" s="65" t="s">
        <v>518</v>
      </c>
      <c r="E46" s="47" t="s">
        <v>166</v>
      </c>
      <c r="F46" s="65" t="s">
        <v>519</v>
      </c>
      <c r="G46" s="65" t="s">
        <v>167</v>
      </c>
      <c r="H46" s="65" t="s">
        <v>214</v>
      </c>
      <c r="I46" s="235" t="s">
        <v>520</v>
      </c>
      <c r="J46" s="65"/>
      <c r="K46" s="65" t="s">
        <v>521</v>
      </c>
      <c r="L46" s="58" t="s">
        <v>217</v>
      </c>
      <c r="M46" s="58" t="s">
        <v>6</v>
      </c>
      <c r="N46" s="58"/>
      <c r="O46" s="47"/>
      <c r="P46" s="90">
        <v>48.4795864881577</v>
      </c>
      <c r="Q46" s="90">
        <v>-81.334261718573401</v>
      </c>
      <c r="R46" s="213"/>
      <c r="S46" s="98">
        <v>34000</v>
      </c>
      <c r="T46" s="65" t="s">
        <v>294</v>
      </c>
      <c r="U46" s="68" t="s">
        <v>522</v>
      </c>
      <c r="V46" s="204" t="s">
        <v>520</v>
      </c>
      <c r="W46" s="68" t="s">
        <v>220</v>
      </c>
      <c r="X46" s="58" t="s">
        <v>217</v>
      </c>
      <c r="Y46" s="58" t="s">
        <v>6</v>
      </c>
      <c r="Z46" s="58" t="s">
        <v>174</v>
      </c>
      <c r="AA46" s="91">
        <v>45095</v>
      </c>
      <c r="AB46" s="65" t="s">
        <v>523</v>
      </c>
      <c r="AC46" s="65" t="s">
        <v>524</v>
      </c>
      <c r="AD46" s="220">
        <f t="shared" si="1"/>
        <v>19</v>
      </c>
      <c r="AE46" s="65" t="s">
        <v>8312</v>
      </c>
      <c r="AF46" s="11"/>
      <c r="AG46" s="6"/>
      <c r="AI46" s="7"/>
    </row>
    <row r="47" spans="1:35" ht="60">
      <c r="A47" s="61">
        <v>1046</v>
      </c>
      <c r="B47" s="47" t="s">
        <v>201</v>
      </c>
      <c r="C47" s="47" t="s">
        <v>164</v>
      </c>
      <c r="D47" s="65" t="s">
        <v>518</v>
      </c>
      <c r="E47" s="47" t="s">
        <v>166</v>
      </c>
      <c r="F47" s="65" t="s">
        <v>519</v>
      </c>
      <c r="G47" s="65" t="s">
        <v>167</v>
      </c>
      <c r="H47" s="65" t="s">
        <v>336</v>
      </c>
      <c r="I47" s="235" t="s">
        <v>520</v>
      </c>
      <c r="J47" s="65"/>
      <c r="K47" s="65" t="s">
        <v>521</v>
      </c>
      <c r="L47" s="58" t="s">
        <v>217</v>
      </c>
      <c r="M47" s="58" t="s">
        <v>6</v>
      </c>
      <c r="N47" s="58"/>
      <c r="O47" s="47"/>
      <c r="P47" s="90">
        <v>48.4795864881577</v>
      </c>
      <c r="Q47" s="90">
        <v>-81.334261718573401</v>
      </c>
      <c r="R47" s="213"/>
      <c r="S47" s="98"/>
      <c r="T47" s="65"/>
      <c r="U47" s="68" t="s">
        <v>522</v>
      </c>
      <c r="V47" s="204" t="s">
        <v>520</v>
      </c>
      <c r="W47" s="68" t="s">
        <v>220</v>
      </c>
      <c r="X47" s="58" t="s">
        <v>217</v>
      </c>
      <c r="Y47" s="58" t="s">
        <v>6</v>
      </c>
      <c r="Z47" s="58" t="s">
        <v>174</v>
      </c>
      <c r="AA47" s="91">
        <v>45095</v>
      </c>
      <c r="AB47" s="65" t="s">
        <v>523</v>
      </c>
      <c r="AC47" s="322" t="s">
        <v>524</v>
      </c>
      <c r="AD47" s="394">
        <f t="shared" si="1"/>
        <v>19</v>
      </c>
      <c r="AE47" s="65" t="s">
        <v>8312</v>
      </c>
      <c r="AF47" s="11"/>
      <c r="AG47" s="6"/>
      <c r="AI47" s="7"/>
    </row>
    <row r="48" spans="1:35" s="1020" customFormat="1" ht="135">
      <c r="A48" s="1003">
        <v>1047</v>
      </c>
      <c r="B48" s="1004" t="s">
        <v>201</v>
      </c>
      <c r="C48" s="1004" t="s">
        <v>164</v>
      </c>
      <c r="D48" s="1005" t="s">
        <v>525</v>
      </c>
      <c r="E48" s="1004" t="s">
        <v>166</v>
      </c>
      <c r="F48" s="1005" t="s">
        <v>526</v>
      </c>
      <c r="G48" s="1005" t="s">
        <v>167</v>
      </c>
      <c r="H48" s="1005" t="s">
        <v>204</v>
      </c>
      <c r="I48" s="1047" t="s">
        <v>527</v>
      </c>
      <c r="J48" s="1005" t="s">
        <v>528</v>
      </c>
      <c r="K48" s="1005" t="s">
        <v>529</v>
      </c>
      <c r="L48" s="1007" t="s">
        <v>151</v>
      </c>
      <c r="M48" s="1007" t="s">
        <v>6</v>
      </c>
      <c r="N48" s="1007"/>
      <c r="O48" s="1004" t="s">
        <v>530</v>
      </c>
      <c r="P48" s="1008">
        <v>51.689020965356697</v>
      </c>
      <c r="Q48" s="1008">
        <v>-75.836361559272405</v>
      </c>
      <c r="R48" s="1022">
        <v>70</v>
      </c>
      <c r="S48" s="1023">
        <v>5160</v>
      </c>
      <c r="T48" s="1005" t="s">
        <v>186</v>
      </c>
      <c r="U48" s="1005" t="s">
        <v>8724</v>
      </c>
      <c r="V48" s="1047" t="s">
        <v>205</v>
      </c>
      <c r="W48" s="1005" t="s">
        <v>8725</v>
      </c>
      <c r="X48" s="1007" t="s">
        <v>151</v>
      </c>
      <c r="Y48" s="1004" t="s">
        <v>8726</v>
      </c>
      <c r="Z48" s="1004" t="s">
        <v>8727</v>
      </c>
      <c r="AA48" s="1012">
        <v>45649</v>
      </c>
      <c r="AB48" s="1005" t="s">
        <v>8728</v>
      </c>
      <c r="AC48" s="1005" t="s">
        <v>532</v>
      </c>
      <c r="AD48" s="1048">
        <f t="shared" si="1"/>
        <v>21</v>
      </c>
      <c r="AE48" s="1005" t="s">
        <v>533</v>
      </c>
      <c r="AF48" s="1016"/>
      <c r="AI48" s="1019"/>
    </row>
    <row r="49" spans="1:35" ht="45">
      <c r="A49" s="61">
        <v>1048</v>
      </c>
      <c r="B49" s="47" t="s">
        <v>398</v>
      </c>
      <c r="C49" s="47" t="s">
        <v>164</v>
      </c>
      <c r="D49" s="65" t="s">
        <v>534</v>
      </c>
      <c r="E49" s="47" t="s">
        <v>166</v>
      </c>
      <c r="F49" s="65" t="s">
        <v>535</v>
      </c>
      <c r="G49" s="65" t="s">
        <v>167</v>
      </c>
      <c r="H49" s="65" t="s">
        <v>214</v>
      </c>
      <c r="I49" s="235" t="s">
        <v>536</v>
      </c>
      <c r="J49" s="65" t="s">
        <v>537</v>
      </c>
      <c r="K49" s="65" t="s">
        <v>538</v>
      </c>
      <c r="L49" s="58" t="s">
        <v>539</v>
      </c>
      <c r="M49" s="58" t="s">
        <v>5</v>
      </c>
      <c r="N49" s="58">
        <v>55750</v>
      </c>
      <c r="O49" s="47" t="s">
        <v>540</v>
      </c>
      <c r="P49" s="90">
        <v>47.587207252328596</v>
      </c>
      <c r="Q49" s="90">
        <v>-92.149961392871504</v>
      </c>
      <c r="R49" s="213">
        <v>34</v>
      </c>
      <c r="S49" s="98"/>
      <c r="T49" s="65"/>
      <c r="U49" s="65" t="s">
        <v>541</v>
      </c>
      <c r="V49" s="235" t="s">
        <v>542</v>
      </c>
      <c r="W49" s="65" t="s">
        <v>543</v>
      </c>
      <c r="X49" s="47" t="s">
        <v>544</v>
      </c>
      <c r="Y49" s="47" t="s">
        <v>545</v>
      </c>
      <c r="Z49" s="58" t="s">
        <v>174</v>
      </c>
      <c r="AA49" s="91">
        <v>45095</v>
      </c>
      <c r="AB49" s="65" t="s">
        <v>546</v>
      </c>
      <c r="AC49" s="324" t="s">
        <v>547</v>
      </c>
      <c r="AD49" s="396">
        <f t="shared" si="1"/>
        <v>21</v>
      </c>
      <c r="AE49" s="65"/>
      <c r="AF49" s="11"/>
      <c r="AG49" s="6"/>
      <c r="AI49" s="7"/>
    </row>
    <row r="50" spans="1:35" ht="180">
      <c r="A50" s="61">
        <v>1049</v>
      </c>
      <c r="B50" s="47" t="s">
        <v>163</v>
      </c>
      <c r="C50" s="47" t="s">
        <v>164</v>
      </c>
      <c r="D50" s="65" t="s">
        <v>548</v>
      </c>
      <c r="E50" s="47" t="s">
        <v>166</v>
      </c>
      <c r="F50" s="65" t="s">
        <v>549</v>
      </c>
      <c r="G50" s="65" t="s">
        <v>167</v>
      </c>
      <c r="H50" s="65" t="s">
        <v>180</v>
      </c>
      <c r="I50" s="246" t="s">
        <v>550</v>
      </c>
      <c r="J50" s="65" t="s">
        <v>551</v>
      </c>
      <c r="K50" s="65" t="s">
        <v>552</v>
      </c>
      <c r="L50" s="58" t="s">
        <v>151</v>
      </c>
      <c r="M50" s="58" t="s">
        <v>6</v>
      </c>
      <c r="N50" s="58" t="s">
        <v>553</v>
      </c>
      <c r="O50" s="47" t="s">
        <v>554</v>
      </c>
      <c r="P50" s="18">
        <v>47.225568000000003</v>
      </c>
      <c r="Q50" s="18">
        <v>-77.786006999999998</v>
      </c>
      <c r="R50" s="213">
        <v>22</v>
      </c>
      <c r="S50" s="98">
        <f>2600000000/(30*2205)</f>
        <v>39304.610733182162</v>
      </c>
      <c r="T50" s="65" t="s">
        <v>294</v>
      </c>
      <c r="U50" s="65" t="s">
        <v>555</v>
      </c>
      <c r="V50" s="246" t="s">
        <v>550</v>
      </c>
      <c r="W50" s="65" t="s">
        <v>552</v>
      </c>
      <c r="X50" s="58" t="s">
        <v>151</v>
      </c>
      <c r="Y50" s="58" t="s">
        <v>6</v>
      </c>
      <c r="Z50" s="58" t="s">
        <v>174</v>
      </c>
      <c r="AA50" s="91">
        <v>45095</v>
      </c>
      <c r="AB50" s="65" t="s">
        <v>556</v>
      </c>
      <c r="AC50" s="65" t="s">
        <v>557</v>
      </c>
      <c r="AD50" s="220">
        <f t="shared" si="1"/>
        <v>20</v>
      </c>
      <c r="AE50" s="65" t="s">
        <v>558</v>
      </c>
      <c r="AF50" s="11"/>
      <c r="AG50" s="6"/>
      <c r="AI50" s="7"/>
    </row>
    <row r="51" spans="1:35" ht="45">
      <c r="A51" s="61">
        <v>1050</v>
      </c>
      <c r="B51" s="47" t="s">
        <v>163</v>
      </c>
      <c r="C51" s="47" t="s">
        <v>164</v>
      </c>
      <c r="D51" s="65" t="s">
        <v>559</v>
      </c>
      <c r="E51" s="47" t="s">
        <v>166</v>
      </c>
      <c r="F51" s="65" t="s">
        <v>560</v>
      </c>
      <c r="G51" s="65" t="s">
        <v>167</v>
      </c>
      <c r="H51" s="65" t="s">
        <v>180</v>
      </c>
      <c r="I51" s="326" t="s">
        <v>561</v>
      </c>
      <c r="J51" s="65"/>
      <c r="K51" s="65" t="s">
        <v>226</v>
      </c>
      <c r="L51" s="58" t="s">
        <v>184</v>
      </c>
      <c r="M51" s="58" t="s">
        <v>5</v>
      </c>
      <c r="N51" s="58">
        <v>89047</v>
      </c>
      <c r="O51" s="47"/>
      <c r="P51" s="90">
        <v>37.743499999999997</v>
      </c>
      <c r="Q51" s="90">
        <v>-117.5909</v>
      </c>
      <c r="R51" s="213">
        <v>300</v>
      </c>
      <c r="S51" s="98"/>
      <c r="T51" s="65"/>
      <c r="U51" s="65" t="s">
        <v>559</v>
      </c>
      <c r="V51" s="326" t="s">
        <v>561</v>
      </c>
      <c r="W51" s="65" t="s">
        <v>229</v>
      </c>
      <c r="X51" s="58" t="s">
        <v>230</v>
      </c>
      <c r="Y51" s="58" t="s">
        <v>6</v>
      </c>
      <c r="Z51" s="58" t="s">
        <v>318</v>
      </c>
      <c r="AA51" s="91">
        <v>45412</v>
      </c>
      <c r="AB51" s="65" t="s">
        <v>562</v>
      </c>
      <c r="AC51" s="324" t="s">
        <v>563</v>
      </c>
      <c r="AD51" s="396">
        <f t="shared" si="1"/>
        <v>21</v>
      </c>
      <c r="AE51" s="65" t="s">
        <v>564</v>
      </c>
      <c r="AF51" s="11"/>
      <c r="AG51" s="6"/>
      <c r="AI51" s="7"/>
    </row>
    <row r="52" spans="1:35" ht="185.85" customHeight="1">
      <c r="A52" s="61">
        <v>1051</v>
      </c>
      <c r="B52" s="47" t="s">
        <v>201</v>
      </c>
      <c r="C52" s="47" t="s">
        <v>164</v>
      </c>
      <c r="D52" s="65" t="s">
        <v>8239</v>
      </c>
      <c r="E52" s="47" t="s">
        <v>166</v>
      </c>
      <c r="F52" s="65" t="s">
        <v>8240</v>
      </c>
      <c r="G52" s="65" t="s">
        <v>8554</v>
      </c>
      <c r="H52" s="65" t="s">
        <v>1047</v>
      </c>
      <c r="I52" s="446" t="s">
        <v>8241</v>
      </c>
      <c r="J52" s="65"/>
      <c r="K52" s="65" t="s">
        <v>8242</v>
      </c>
      <c r="L52" s="58" t="s">
        <v>184</v>
      </c>
      <c r="M52" s="58" t="s">
        <v>6</v>
      </c>
      <c r="N52" s="58" t="s">
        <v>8243</v>
      </c>
      <c r="O52" s="47"/>
      <c r="P52" s="90">
        <v>66.835948000000002</v>
      </c>
      <c r="Q52" s="90">
        <v>-108.03086999999999</v>
      </c>
      <c r="R52" s="213">
        <v>5</v>
      </c>
      <c r="S52" s="98"/>
      <c r="T52" s="65"/>
      <c r="U52" s="65" t="s">
        <v>8239</v>
      </c>
      <c r="V52" s="446" t="s">
        <v>8241</v>
      </c>
      <c r="W52" s="65" t="s">
        <v>229</v>
      </c>
      <c r="X52" s="58" t="s">
        <v>230</v>
      </c>
      <c r="Y52" s="58" t="s">
        <v>6</v>
      </c>
      <c r="Z52" s="58" t="s">
        <v>8245</v>
      </c>
      <c r="AA52" s="91">
        <v>45551</v>
      </c>
      <c r="AB52" s="65" t="s">
        <v>8244</v>
      </c>
      <c r="AC52" s="65" t="s">
        <v>8246</v>
      </c>
      <c r="AD52" s="47">
        <f t="shared" ref="AD52:AD83" si="2">IF(LEN(TRIM(AC52))=0,0,LEN(TRIM(AC52))-LEN(SUBSTITUTE(AC52," ",""))+1)</f>
        <v>22</v>
      </c>
      <c r="AE52" s="65" t="s">
        <v>8247</v>
      </c>
      <c r="AF52" s="11"/>
      <c r="AG52" s="6"/>
      <c r="AH52" s="4"/>
      <c r="AI52" s="7"/>
    </row>
    <row r="53" spans="1:35" ht="45">
      <c r="A53" s="61">
        <v>1052</v>
      </c>
      <c r="B53" s="47" t="s">
        <v>398</v>
      </c>
      <c r="C53" s="47" t="s">
        <v>164</v>
      </c>
      <c r="D53" s="65" t="s">
        <v>565</v>
      </c>
      <c r="E53" s="47" t="s">
        <v>166</v>
      </c>
      <c r="F53" s="65" t="s">
        <v>576</v>
      </c>
      <c r="G53" s="65" t="s">
        <v>352</v>
      </c>
      <c r="H53" s="65" t="s">
        <v>353</v>
      </c>
      <c r="I53" s="235" t="s">
        <v>568</v>
      </c>
      <c r="J53" s="65"/>
      <c r="K53" s="65"/>
      <c r="L53" s="58" t="s">
        <v>217</v>
      </c>
      <c r="M53" s="58" t="s">
        <v>6</v>
      </c>
      <c r="N53" s="58" t="s">
        <v>577</v>
      </c>
      <c r="O53" s="47"/>
      <c r="P53" s="90">
        <v>46.225539987667197</v>
      </c>
      <c r="Q53" s="90">
        <v>-78.060393388531295</v>
      </c>
      <c r="R53" s="213"/>
      <c r="S53" s="98">
        <v>40000</v>
      </c>
      <c r="T53" s="65" t="s">
        <v>578</v>
      </c>
      <c r="U53" s="65" t="s">
        <v>570</v>
      </c>
      <c r="V53" s="204" t="s">
        <v>568</v>
      </c>
      <c r="W53" s="68" t="s">
        <v>571</v>
      </c>
      <c r="X53" s="58" t="s">
        <v>217</v>
      </c>
      <c r="Y53" s="58" t="s">
        <v>6</v>
      </c>
      <c r="Z53" s="58" t="s">
        <v>174</v>
      </c>
      <c r="AA53" s="91">
        <v>45092</v>
      </c>
      <c r="AB53" s="65" t="s">
        <v>579</v>
      </c>
      <c r="AC53" s="322" t="s">
        <v>574</v>
      </c>
      <c r="AD53" s="394">
        <f t="shared" si="2"/>
        <v>22</v>
      </c>
      <c r="AE53" s="65" t="s">
        <v>580</v>
      </c>
      <c r="AF53" s="11"/>
      <c r="AG53" s="6"/>
      <c r="AI53" s="7"/>
    </row>
    <row r="54" spans="1:35" ht="75">
      <c r="A54" s="61">
        <v>1053</v>
      </c>
      <c r="B54" s="47" t="s">
        <v>176</v>
      </c>
      <c r="C54" s="47" t="s">
        <v>164</v>
      </c>
      <c r="D54" s="65" t="s">
        <v>565</v>
      </c>
      <c r="E54" s="47" t="s">
        <v>166</v>
      </c>
      <c r="F54" s="65" t="s">
        <v>581</v>
      </c>
      <c r="G54" s="65" t="s">
        <v>352</v>
      </c>
      <c r="H54" s="65" t="s">
        <v>353</v>
      </c>
      <c r="I54" s="235" t="s">
        <v>568</v>
      </c>
      <c r="J54" s="65" t="s">
        <v>582</v>
      </c>
      <c r="K54" s="65" t="s">
        <v>583</v>
      </c>
      <c r="L54" s="58" t="s">
        <v>151</v>
      </c>
      <c r="M54" s="58" t="s">
        <v>6</v>
      </c>
      <c r="N54" s="58" t="s">
        <v>584</v>
      </c>
      <c r="O54" s="47" t="s">
        <v>585</v>
      </c>
      <c r="P54" s="90">
        <v>46.372127610125702</v>
      </c>
      <c r="Q54" s="90">
        <v>-75.528950488591803</v>
      </c>
      <c r="R54" s="213"/>
      <c r="S54" s="98">
        <v>15000</v>
      </c>
      <c r="T54" s="65" t="s">
        <v>578</v>
      </c>
      <c r="U54" s="65" t="s">
        <v>570</v>
      </c>
      <c r="V54" s="204" t="s">
        <v>568</v>
      </c>
      <c r="W54" s="68" t="s">
        <v>571</v>
      </c>
      <c r="X54" s="58" t="s">
        <v>217</v>
      </c>
      <c r="Y54" s="58" t="s">
        <v>6</v>
      </c>
      <c r="Z54" s="58" t="s">
        <v>174</v>
      </c>
      <c r="AA54" s="91">
        <v>45092</v>
      </c>
      <c r="AB54" s="65" t="s">
        <v>579</v>
      </c>
      <c r="AC54" s="65" t="s">
        <v>574</v>
      </c>
      <c r="AD54" s="395">
        <f t="shared" si="2"/>
        <v>22</v>
      </c>
      <c r="AE54" s="65" t="s">
        <v>586</v>
      </c>
      <c r="AF54" s="11"/>
      <c r="AG54" s="6"/>
      <c r="AI54" s="7"/>
    </row>
    <row r="55" spans="1:35" ht="90">
      <c r="A55" s="61">
        <v>1054</v>
      </c>
      <c r="B55" s="47" t="s">
        <v>201</v>
      </c>
      <c r="C55" s="47" t="s">
        <v>164</v>
      </c>
      <c r="D55" s="65" t="s">
        <v>565</v>
      </c>
      <c r="E55" s="47" t="s">
        <v>166</v>
      </c>
      <c r="F55" s="65" t="s">
        <v>566</v>
      </c>
      <c r="G55" s="65" t="s">
        <v>167</v>
      </c>
      <c r="H55" s="65" t="s">
        <v>567</v>
      </c>
      <c r="I55" s="246" t="s">
        <v>568</v>
      </c>
      <c r="J55" s="65"/>
      <c r="K55" s="65"/>
      <c r="L55" s="58" t="s">
        <v>569</v>
      </c>
      <c r="M55" s="58" t="s">
        <v>6</v>
      </c>
      <c r="N55" s="58"/>
      <c r="O55" s="47"/>
      <c r="P55">
        <v>56.352809000000001</v>
      </c>
      <c r="Q55" s="90">
        <v>-62.093719999999998</v>
      </c>
      <c r="R55" s="213"/>
      <c r="S55" s="98"/>
      <c r="T55" s="65"/>
      <c r="U55" s="65" t="s">
        <v>570</v>
      </c>
      <c r="V55" s="247" t="s">
        <v>568</v>
      </c>
      <c r="W55" s="68" t="s">
        <v>571</v>
      </c>
      <c r="X55" s="58" t="s">
        <v>217</v>
      </c>
      <c r="Y55" s="58" t="s">
        <v>6</v>
      </c>
      <c r="Z55" s="58" t="s">
        <v>572</v>
      </c>
      <c r="AA55" s="91">
        <v>45113</v>
      </c>
      <c r="AB55" s="65" t="s">
        <v>573</v>
      </c>
      <c r="AC55" s="322" t="s">
        <v>574</v>
      </c>
      <c r="AD55" s="394">
        <f t="shared" si="2"/>
        <v>22</v>
      </c>
      <c r="AE55" s="65" t="s">
        <v>575</v>
      </c>
      <c r="AF55" s="11"/>
      <c r="AG55" s="6"/>
      <c r="AI55" s="7"/>
    </row>
    <row r="56" spans="1:35" ht="75">
      <c r="A56" s="61">
        <v>1055</v>
      </c>
      <c r="B56" s="47" t="s">
        <v>398</v>
      </c>
      <c r="C56" s="47" t="s">
        <v>164</v>
      </c>
      <c r="D56" s="65" t="s">
        <v>587</v>
      </c>
      <c r="E56" s="47" t="s">
        <v>166</v>
      </c>
      <c r="F56" s="65" t="s">
        <v>588</v>
      </c>
      <c r="G56" s="65" t="s">
        <v>352</v>
      </c>
      <c r="H56" s="65" t="s">
        <v>589</v>
      </c>
      <c r="I56" s="234" t="s">
        <v>590</v>
      </c>
      <c r="J56" s="65" t="s">
        <v>591</v>
      </c>
      <c r="K56" s="65" t="s">
        <v>592</v>
      </c>
      <c r="L56" s="58" t="s">
        <v>151</v>
      </c>
      <c r="M56" s="58" t="s">
        <v>6</v>
      </c>
      <c r="N56" s="58" t="s">
        <v>593</v>
      </c>
      <c r="O56" s="47" t="s">
        <v>594</v>
      </c>
      <c r="P56" s="90">
        <v>46.63</v>
      </c>
      <c r="Q56" s="90">
        <v>-73.959999999999994</v>
      </c>
      <c r="R56" s="213">
        <v>50</v>
      </c>
      <c r="S56" s="98">
        <v>100000</v>
      </c>
      <c r="T56" s="65" t="s">
        <v>357</v>
      </c>
      <c r="U56" s="65" t="s">
        <v>587</v>
      </c>
      <c r="V56" s="235" t="s">
        <v>595</v>
      </c>
      <c r="W56" s="18" t="s">
        <v>259</v>
      </c>
      <c r="X56" s="58" t="s">
        <v>151</v>
      </c>
      <c r="Y56" s="58" t="s">
        <v>6</v>
      </c>
      <c r="Z56" s="58" t="s">
        <v>174</v>
      </c>
      <c r="AA56" s="91">
        <v>44422</v>
      </c>
      <c r="AB56" s="65" t="s">
        <v>596</v>
      </c>
      <c r="AC56" s="65" t="s">
        <v>597</v>
      </c>
      <c r="AD56" s="395">
        <f t="shared" si="2"/>
        <v>20</v>
      </c>
      <c r="AE56" s="65" t="s">
        <v>598</v>
      </c>
      <c r="AF56" s="11"/>
      <c r="AG56" s="6"/>
      <c r="AI56" s="7"/>
    </row>
    <row r="57" spans="1:35" ht="45">
      <c r="A57" s="61">
        <v>1056</v>
      </c>
      <c r="B57" s="47" t="s">
        <v>201</v>
      </c>
      <c r="C57" s="47" t="s">
        <v>164</v>
      </c>
      <c r="D57" s="65" t="s">
        <v>599</v>
      </c>
      <c r="E57" s="47" t="s">
        <v>166</v>
      </c>
      <c r="F57" s="65" t="s">
        <v>600</v>
      </c>
      <c r="G57" s="65" t="s">
        <v>167</v>
      </c>
      <c r="H57" s="65" t="s">
        <v>204</v>
      </c>
      <c r="I57" s="266" t="s">
        <v>601</v>
      </c>
      <c r="J57" s="1" t="s">
        <v>602</v>
      </c>
      <c r="K57" t="s">
        <v>603</v>
      </c>
      <c r="L57" t="s">
        <v>151</v>
      </c>
      <c r="M57" t="s">
        <v>6</v>
      </c>
      <c r="N57" s="58"/>
      <c r="O57" s="47" t="s">
        <v>604</v>
      </c>
      <c r="P57" s="273">
        <v>53.520499999999998</v>
      </c>
      <c r="Q57" s="273">
        <v>-73.939300000000003</v>
      </c>
      <c r="R57" s="213">
        <v>30</v>
      </c>
      <c r="S57" s="98"/>
      <c r="T57" s="65"/>
      <c r="U57" s="65" t="s">
        <v>599</v>
      </c>
      <c r="V57" s="275" t="s">
        <v>605</v>
      </c>
      <c r="W57" s="68" t="s">
        <v>229</v>
      </c>
      <c r="X57" s="58" t="s">
        <v>230</v>
      </c>
      <c r="Y57" s="58" t="s">
        <v>6</v>
      </c>
      <c r="Z57" s="58" t="s">
        <v>174</v>
      </c>
      <c r="AA57" s="91">
        <v>45305</v>
      </c>
      <c r="AB57" s="65"/>
      <c r="AC57" s="324" t="s">
        <v>606</v>
      </c>
      <c r="AD57" s="456">
        <f t="shared" si="2"/>
        <v>22</v>
      </c>
      <c r="AE57" s="65"/>
      <c r="AF57" s="11"/>
      <c r="AG57" s="6"/>
      <c r="AI57" s="7"/>
    </row>
    <row r="58" spans="1:35" s="1020" customFormat="1" ht="45">
      <c r="A58" s="1003">
        <v>1057</v>
      </c>
      <c r="B58" s="1004" t="s">
        <v>176</v>
      </c>
      <c r="C58" s="1004" t="s">
        <v>164</v>
      </c>
      <c r="D58" s="1005" t="s">
        <v>8752</v>
      </c>
      <c r="E58" s="1004" t="s">
        <v>166</v>
      </c>
      <c r="F58" s="1005" t="s">
        <v>8755</v>
      </c>
      <c r="G58" s="1005" t="s">
        <v>167</v>
      </c>
      <c r="H58" s="1005" t="s">
        <v>8753</v>
      </c>
      <c r="I58" s="1021" t="s">
        <v>8760</v>
      </c>
      <c r="J58" s="1005" t="s">
        <v>8757</v>
      </c>
      <c r="K58" s="1005" t="s">
        <v>8756</v>
      </c>
      <c r="L58" s="1007" t="s">
        <v>172</v>
      </c>
      <c r="M58" s="1007" t="s">
        <v>5</v>
      </c>
      <c r="N58" s="1007">
        <v>93516</v>
      </c>
      <c r="O58" s="1004" t="s">
        <v>8758</v>
      </c>
      <c r="P58" s="1008">
        <v>35.166478769291601</v>
      </c>
      <c r="Q58" s="1008">
        <v>-117.67930043003101</v>
      </c>
      <c r="R58" s="1022">
        <v>1000</v>
      </c>
      <c r="S58" s="1023">
        <v>10000</v>
      </c>
      <c r="T58" s="1005" t="s">
        <v>186</v>
      </c>
      <c r="U58" s="1005" t="s">
        <v>8752</v>
      </c>
      <c r="V58" s="1024" t="s">
        <v>8754</v>
      </c>
      <c r="W58" s="1011" t="s">
        <v>284</v>
      </c>
      <c r="X58" s="1007" t="s">
        <v>1411</v>
      </c>
      <c r="Y58" s="1007" t="s">
        <v>317</v>
      </c>
      <c r="Z58" s="1007" t="s">
        <v>8245</v>
      </c>
      <c r="AA58" s="1012">
        <v>45649</v>
      </c>
      <c r="AB58" s="1047" t="s">
        <v>8759</v>
      </c>
      <c r="AC58" s="1027" t="s">
        <v>8761</v>
      </c>
      <c r="AD58" s="1048">
        <f t="shared" si="2"/>
        <v>18</v>
      </c>
      <c r="AE58" s="1027"/>
      <c r="AF58" s="1016"/>
      <c r="AH58" s="1028"/>
      <c r="AI58" s="1019"/>
    </row>
    <row r="59" spans="1:35" ht="75">
      <c r="A59" s="61">
        <v>1058</v>
      </c>
      <c r="B59" s="47" t="s">
        <v>201</v>
      </c>
      <c r="C59" s="47" t="s">
        <v>164</v>
      </c>
      <c r="D59" s="65" t="s">
        <v>607</v>
      </c>
      <c r="E59" s="47" t="s">
        <v>166</v>
      </c>
      <c r="F59" s="65" t="s">
        <v>608</v>
      </c>
      <c r="G59" s="65" t="s">
        <v>167</v>
      </c>
      <c r="H59" s="65" t="s">
        <v>102</v>
      </c>
      <c r="I59" s="235" t="s">
        <v>609</v>
      </c>
      <c r="J59" s="65" t="s">
        <v>610</v>
      </c>
      <c r="K59" s="65" t="s">
        <v>611</v>
      </c>
      <c r="L59" s="58" t="s">
        <v>151</v>
      </c>
      <c r="M59" s="58" t="s">
        <v>6</v>
      </c>
      <c r="N59" s="58"/>
      <c r="O59" s="47" t="s">
        <v>612</v>
      </c>
      <c r="P59" s="90">
        <v>48.327012417476297</v>
      </c>
      <c r="Q59" s="90">
        <v>-78.135632944176706</v>
      </c>
      <c r="R59" s="205" t="s">
        <v>9076</v>
      </c>
      <c r="S59" s="98">
        <v>3181</v>
      </c>
      <c r="T59" s="65" t="s">
        <v>186</v>
      </c>
      <c r="U59" s="68" t="s">
        <v>613</v>
      </c>
      <c r="V59" s="204" t="s">
        <v>614</v>
      </c>
      <c r="W59" s="68" t="s">
        <v>615</v>
      </c>
      <c r="X59" s="58" t="s">
        <v>616</v>
      </c>
      <c r="Y59" s="58" t="s">
        <v>251</v>
      </c>
      <c r="Z59" s="58" t="s">
        <v>174</v>
      </c>
      <c r="AA59" s="91">
        <v>44422</v>
      </c>
      <c r="AB59" s="65" t="s">
        <v>617</v>
      </c>
      <c r="AC59" s="322" t="s">
        <v>618</v>
      </c>
      <c r="AD59" s="394">
        <f t="shared" si="2"/>
        <v>28</v>
      </c>
      <c r="AE59" s="65" t="s">
        <v>619</v>
      </c>
      <c r="AF59" s="11"/>
      <c r="AG59" s="6"/>
      <c r="AI59" s="7"/>
    </row>
    <row r="60" spans="1:35" ht="45">
      <c r="A60" s="61">
        <v>1059</v>
      </c>
      <c r="B60" s="47" t="s">
        <v>201</v>
      </c>
      <c r="C60" s="47" t="s">
        <v>164</v>
      </c>
      <c r="D60" s="65" t="s">
        <v>620</v>
      </c>
      <c r="E60" s="47" t="s">
        <v>166</v>
      </c>
      <c r="F60" s="65" t="s">
        <v>637</v>
      </c>
      <c r="G60" s="65" t="s">
        <v>167</v>
      </c>
      <c r="H60" s="65" t="s">
        <v>180</v>
      </c>
      <c r="I60" s="235" t="s">
        <v>638</v>
      </c>
      <c r="J60" s="65" t="s">
        <v>639</v>
      </c>
      <c r="K60" s="65" t="s">
        <v>640</v>
      </c>
      <c r="L60" s="58" t="s">
        <v>151</v>
      </c>
      <c r="M60" s="58" t="s">
        <v>6</v>
      </c>
      <c r="N60" s="58"/>
      <c r="O60" s="47" t="s">
        <v>612</v>
      </c>
      <c r="P60" s="90">
        <v>47.685977731046201</v>
      </c>
      <c r="Q60" s="90">
        <v>-78.648664746471894</v>
      </c>
      <c r="R60" s="128"/>
      <c r="S60" s="98"/>
      <c r="T60" s="65"/>
      <c r="U60" s="68" t="s">
        <v>613</v>
      </c>
      <c r="V60" s="204" t="s">
        <v>614</v>
      </c>
      <c r="W60" s="68" t="s">
        <v>615</v>
      </c>
      <c r="X60" s="58" t="s">
        <v>616</v>
      </c>
      <c r="Y60" s="58" t="s">
        <v>251</v>
      </c>
      <c r="Z60" s="58" t="s">
        <v>174</v>
      </c>
      <c r="AA60" s="91">
        <v>44422</v>
      </c>
      <c r="AB60" s="65" t="s">
        <v>641</v>
      </c>
      <c r="AC60" s="65" t="s">
        <v>625</v>
      </c>
      <c r="AD60" s="395">
        <f t="shared" si="2"/>
        <v>22</v>
      </c>
      <c r="AE60" s="65" t="s">
        <v>642</v>
      </c>
      <c r="AF60" s="11"/>
      <c r="AG60" s="6"/>
      <c r="AI60" s="7"/>
    </row>
    <row r="61" spans="1:35" ht="195">
      <c r="A61" s="61">
        <v>1060</v>
      </c>
      <c r="B61" s="47" t="s">
        <v>201</v>
      </c>
      <c r="C61" s="47" t="s">
        <v>164</v>
      </c>
      <c r="D61" s="65" t="s">
        <v>620</v>
      </c>
      <c r="E61" s="47" t="s">
        <v>166</v>
      </c>
      <c r="F61" s="65" t="s">
        <v>630</v>
      </c>
      <c r="G61" s="65" t="s">
        <v>167</v>
      </c>
      <c r="H61" s="65" t="s">
        <v>204</v>
      </c>
      <c r="I61" s="246" t="s">
        <v>631</v>
      </c>
      <c r="J61" s="65" t="s">
        <v>632</v>
      </c>
      <c r="K61" s="65" t="s">
        <v>633</v>
      </c>
      <c r="L61" s="58" t="s">
        <v>151</v>
      </c>
      <c r="M61" s="58" t="s">
        <v>6</v>
      </c>
      <c r="N61" s="58" t="s">
        <v>634</v>
      </c>
      <c r="O61" s="47" t="s">
        <v>624</v>
      </c>
      <c r="P61" s="90">
        <v>48.591560114431601</v>
      </c>
      <c r="Q61" s="90">
        <v>-77.882121308775794</v>
      </c>
      <c r="R61" s="205" t="s">
        <v>9077</v>
      </c>
      <c r="S61" s="98">
        <v>4324</v>
      </c>
      <c r="T61" s="65" t="s">
        <v>186</v>
      </c>
      <c r="U61" s="65" t="s">
        <v>613</v>
      </c>
      <c r="V61" s="246" t="s">
        <v>614</v>
      </c>
      <c r="W61" s="65" t="s">
        <v>615</v>
      </c>
      <c r="X61" s="47" t="s">
        <v>616</v>
      </c>
      <c r="Y61" s="47" t="s">
        <v>251</v>
      </c>
      <c r="Z61" s="58" t="s">
        <v>174</v>
      </c>
      <c r="AA61" s="91">
        <v>44890</v>
      </c>
      <c r="AB61" s="65" t="s">
        <v>635</v>
      </c>
      <c r="AC61" s="322" t="s">
        <v>625</v>
      </c>
      <c r="AD61" s="394">
        <f t="shared" si="2"/>
        <v>22</v>
      </c>
      <c r="AE61" s="65" t="s">
        <v>636</v>
      </c>
      <c r="AF61" s="11"/>
      <c r="AG61" s="6"/>
      <c r="AI61" s="7"/>
    </row>
    <row r="62" spans="1:35" ht="90">
      <c r="A62" s="61">
        <v>1061</v>
      </c>
      <c r="B62" s="47" t="s">
        <v>201</v>
      </c>
      <c r="C62" s="47" t="s">
        <v>164</v>
      </c>
      <c r="D62" s="65" t="s">
        <v>620</v>
      </c>
      <c r="E62" s="47" t="s">
        <v>166</v>
      </c>
      <c r="F62" s="65" t="s">
        <v>621</v>
      </c>
      <c r="G62" s="65" t="s">
        <v>167</v>
      </c>
      <c r="H62" s="65" t="s">
        <v>102</v>
      </c>
      <c r="I62" s="235" t="s">
        <v>622</v>
      </c>
      <c r="J62" s="65" t="s">
        <v>623</v>
      </c>
      <c r="K62" s="65" t="s">
        <v>602</v>
      </c>
      <c r="L62" s="58" t="s">
        <v>151</v>
      </c>
      <c r="M62" s="58" t="s">
        <v>6</v>
      </c>
      <c r="N62" s="58"/>
      <c r="O62" s="47" t="s">
        <v>624</v>
      </c>
      <c r="P62" s="90">
        <v>50.424276999999996</v>
      </c>
      <c r="Q62" s="90">
        <v>-74.717904000000004</v>
      </c>
      <c r="R62" s="213"/>
      <c r="S62" s="98"/>
      <c r="T62" s="65"/>
      <c r="U62" s="65" t="s">
        <v>613</v>
      </c>
      <c r="V62" s="235" t="s">
        <v>614</v>
      </c>
      <c r="W62" s="65" t="s">
        <v>615</v>
      </c>
      <c r="X62" s="47" t="s">
        <v>616</v>
      </c>
      <c r="Y62" s="47" t="s">
        <v>251</v>
      </c>
      <c r="Z62" s="58" t="s">
        <v>572</v>
      </c>
      <c r="AA62" s="91">
        <v>45114</v>
      </c>
      <c r="AB62" s="65" t="s">
        <v>622</v>
      </c>
      <c r="AC62" s="65" t="s">
        <v>625</v>
      </c>
      <c r="AD62" s="395">
        <f t="shared" si="2"/>
        <v>22</v>
      </c>
      <c r="AE62" s="65" t="s">
        <v>626</v>
      </c>
      <c r="AF62" s="11"/>
      <c r="AG62" s="6"/>
      <c r="AI62" s="7"/>
    </row>
    <row r="63" spans="1:35" ht="45">
      <c r="A63" s="61">
        <v>1062</v>
      </c>
      <c r="B63" s="47" t="s">
        <v>201</v>
      </c>
      <c r="C63" s="47" t="s">
        <v>164</v>
      </c>
      <c r="D63" s="65" t="s">
        <v>620</v>
      </c>
      <c r="E63" s="47" t="s">
        <v>166</v>
      </c>
      <c r="F63" s="65" t="s">
        <v>627</v>
      </c>
      <c r="G63" s="65" t="s">
        <v>167</v>
      </c>
      <c r="H63" s="65" t="s">
        <v>102</v>
      </c>
      <c r="I63" s="235" t="s">
        <v>628</v>
      </c>
      <c r="J63" s="65" t="s">
        <v>623</v>
      </c>
      <c r="K63" s="65" t="s">
        <v>602</v>
      </c>
      <c r="L63" s="58" t="s">
        <v>151</v>
      </c>
      <c r="M63" s="58" t="s">
        <v>6</v>
      </c>
      <c r="N63" s="58"/>
      <c r="O63" s="47" t="s">
        <v>624</v>
      </c>
      <c r="P63" s="90">
        <v>50.424276999999996</v>
      </c>
      <c r="Q63" s="90">
        <v>-74.717904000000004</v>
      </c>
      <c r="R63" s="213"/>
      <c r="S63" s="98"/>
      <c r="T63" s="65"/>
      <c r="U63" s="65" t="s">
        <v>613</v>
      </c>
      <c r="V63" s="235" t="s">
        <v>614</v>
      </c>
      <c r="W63" s="65" t="s">
        <v>615</v>
      </c>
      <c r="X63" s="47" t="s">
        <v>616</v>
      </c>
      <c r="Y63" s="47" t="s">
        <v>251</v>
      </c>
      <c r="Z63" s="58" t="s">
        <v>572</v>
      </c>
      <c r="AA63" s="91">
        <v>45114</v>
      </c>
      <c r="AB63" s="65" t="s">
        <v>628</v>
      </c>
      <c r="AC63" s="322" t="s">
        <v>625</v>
      </c>
      <c r="AD63" s="394">
        <f t="shared" si="2"/>
        <v>22</v>
      </c>
      <c r="AE63" s="65" t="s">
        <v>629</v>
      </c>
      <c r="AF63" s="11"/>
      <c r="AG63" s="6"/>
      <c r="AI63" s="7"/>
    </row>
    <row r="64" spans="1:35" ht="120">
      <c r="A64" s="61">
        <v>1063</v>
      </c>
      <c r="B64" s="47" t="s">
        <v>163</v>
      </c>
      <c r="C64" s="47" t="s">
        <v>164</v>
      </c>
      <c r="D64" s="65" t="s">
        <v>643</v>
      </c>
      <c r="E64" s="47" t="s">
        <v>166</v>
      </c>
      <c r="F64" s="65" t="s">
        <v>658</v>
      </c>
      <c r="G64" s="65" t="s">
        <v>167</v>
      </c>
      <c r="H64" s="65" t="s">
        <v>168</v>
      </c>
      <c r="I64" s="235" t="s">
        <v>650</v>
      </c>
      <c r="J64" s="65" t="s">
        <v>659</v>
      </c>
      <c r="K64" s="220" t="s">
        <v>647</v>
      </c>
      <c r="L64" s="107" t="s">
        <v>648</v>
      </c>
      <c r="M64" s="221" t="s">
        <v>6</v>
      </c>
      <c r="N64" s="220" t="s">
        <v>660</v>
      </c>
      <c r="O64" s="220" t="s">
        <v>661</v>
      </c>
      <c r="P64" s="107">
        <v>53.76</v>
      </c>
      <c r="Q64" s="90">
        <v>-99</v>
      </c>
      <c r="R64" s="213">
        <v>10</v>
      </c>
      <c r="S64" s="98">
        <v>9600</v>
      </c>
      <c r="T64" s="65" t="s">
        <v>186</v>
      </c>
      <c r="U64" s="65" t="s">
        <v>643</v>
      </c>
      <c r="V64" s="65" t="s">
        <v>650</v>
      </c>
      <c r="W64" s="65" t="s">
        <v>651</v>
      </c>
      <c r="X64" s="65" t="s">
        <v>648</v>
      </c>
      <c r="Y64" s="65" t="s">
        <v>241</v>
      </c>
      <c r="Z64" s="65" t="s">
        <v>662</v>
      </c>
      <c r="AA64" s="91">
        <v>44774</v>
      </c>
      <c r="AB64" s="65" t="s">
        <v>663</v>
      </c>
      <c r="AC64" s="324" t="s">
        <v>652</v>
      </c>
      <c r="AD64" s="395">
        <f t="shared" si="2"/>
        <v>15</v>
      </c>
      <c r="AE64" s="65" t="s">
        <v>664</v>
      </c>
      <c r="AF64" s="11"/>
      <c r="AG64" s="6"/>
      <c r="AI64" s="7"/>
    </row>
    <row r="65" spans="1:90" ht="105">
      <c r="A65" s="61">
        <v>1064</v>
      </c>
      <c r="B65" s="47" t="s">
        <v>163</v>
      </c>
      <c r="C65" s="47" t="s">
        <v>164</v>
      </c>
      <c r="D65" s="65" t="s">
        <v>643</v>
      </c>
      <c r="E65" s="47" t="s">
        <v>166</v>
      </c>
      <c r="F65" s="65" t="s">
        <v>644</v>
      </c>
      <c r="G65" s="65" t="s">
        <v>167</v>
      </c>
      <c r="H65" s="65" t="s">
        <v>102</v>
      </c>
      <c r="I65" s="65" t="s">
        <v>645</v>
      </c>
      <c r="J65" s="65" t="s">
        <v>646</v>
      </c>
      <c r="K65" s="65" t="s">
        <v>647</v>
      </c>
      <c r="L65" s="65" t="s">
        <v>648</v>
      </c>
      <c r="M65" s="65" t="s">
        <v>6</v>
      </c>
      <c r="N65" s="65"/>
      <c r="O65" s="65" t="s">
        <v>649</v>
      </c>
      <c r="P65" s="65">
        <v>53.76</v>
      </c>
      <c r="Q65" s="65">
        <v>-99</v>
      </c>
      <c r="R65" s="119">
        <v>10</v>
      </c>
      <c r="S65" s="65"/>
      <c r="T65" s="65"/>
      <c r="U65" s="65" t="s">
        <v>643</v>
      </c>
      <c r="V65" s="65" t="s">
        <v>650</v>
      </c>
      <c r="W65" s="65" t="s">
        <v>651</v>
      </c>
      <c r="X65" s="65" t="s">
        <v>648</v>
      </c>
      <c r="Y65" s="65" t="s">
        <v>241</v>
      </c>
      <c r="Z65" s="65" t="s">
        <v>572</v>
      </c>
      <c r="AA65" s="68">
        <v>45114</v>
      </c>
      <c r="AB65" s="65" t="s">
        <v>645</v>
      </c>
      <c r="AC65" s="322" t="s">
        <v>652</v>
      </c>
      <c r="AD65" s="394">
        <f t="shared" si="2"/>
        <v>15</v>
      </c>
      <c r="AE65" s="65" t="s">
        <v>653</v>
      </c>
      <c r="AF65" s="11"/>
      <c r="AG65" s="6"/>
      <c r="AI65" s="7"/>
    </row>
    <row r="66" spans="1:90" ht="120">
      <c r="A66" s="61">
        <v>1065</v>
      </c>
      <c r="B66" s="47" t="s">
        <v>163</v>
      </c>
      <c r="C66" s="47" t="s">
        <v>164</v>
      </c>
      <c r="D66" s="65" t="s">
        <v>643</v>
      </c>
      <c r="E66" s="47" t="s">
        <v>166</v>
      </c>
      <c r="F66" s="65" t="s">
        <v>654</v>
      </c>
      <c r="G66" s="65" t="s">
        <v>167</v>
      </c>
      <c r="H66" s="65" t="s">
        <v>102</v>
      </c>
      <c r="I66" s="235" t="s">
        <v>655</v>
      </c>
      <c r="J66" s="65" t="s">
        <v>646</v>
      </c>
      <c r="K66" s="65" t="s">
        <v>647</v>
      </c>
      <c r="L66" s="65" t="s">
        <v>648</v>
      </c>
      <c r="M66" s="65" t="s">
        <v>6</v>
      </c>
      <c r="N66" s="65"/>
      <c r="O66" s="65" t="s">
        <v>656</v>
      </c>
      <c r="P66" s="65">
        <v>54.872010000000003</v>
      </c>
      <c r="Q66" s="65">
        <f>RawMatl[[#This Row],[Facility Workforce]]-100.149549</f>
        <v>-90.149548999999993</v>
      </c>
      <c r="R66" s="119">
        <v>10</v>
      </c>
      <c r="S66" s="98"/>
      <c r="T66" s="65"/>
      <c r="U66" s="65" t="s">
        <v>643</v>
      </c>
      <c r="V66" s="65" t="s">
        <v>650</v>
      </c>
      <c r="W66" s="65" t="s">
        <v>651</v>
      </c>
      <c r="X66" s="65" t="s">
        <v>648</v>
      </c>
      <c r="Y66" s="65" t="s">
        <v>241</v>
      </c>
      <c r="Z66" s="65" t="s">
        <v>572</v>
      </c>
      <c r="AA66" s="68">
        <v>45114</v>
      </c>
      <c r="AB66" s="65" t="s">
        <v>655</v>
      </c>
      <c r="AC66" s="324" t="s">
        <v>652</v>
      </c>
      <c r="AD66" s="47">
        <f t="shared" si="2"/>
        <v>15</v>
      </c>
      <c r="AE66" s="65" t="s">
        <v>657</v>
      </c>
      <c r="AF66" s="11"/>
      <c r="AG66" s="6"/>
      <c r="AI66" s="7"/>
    </row>
    <row r="67" spans="1:90" ht="225">
      <c r="A67" s="61">
        <v>1066</v>
      </c>
      <c r="B67" s="47" t="s">
        <v>176</v>
      </c>
      <c r="C67" s="47" t="s">
        <v>164</v>
      </c>
      <c r="D67" s="65" t="s">
        <v>6602</v>
      </c>
      <c r="E67" s="47" t="s">
        <v>178</v>
      </c>
      <c r="F67" s="65" t="s">
        <v>6603</v>
      </c>
      <c r="G67" s="65" t="s">
        <v>352</v>
      </c>
      <c r="H67" s="65" t="s">
        <v>6604</v>
      </c>
      <c r="I67" s="446" t="s">
        <v>6605</v>
      </c>
      <c r="J67" s="65"/>
      <c r="K67" s="65" t="s">
        <v>735</v>
      </c>
      <c r="L67" s="58" t="s">
        <v>736</v>
      </c>
      <c r="M67" s="58" t="s">
        <v>5</v>
      </c>
      <c r="N67" s="58">
        <v>35151</v>
      </c>
      <c r="O67" s="47"/>
      <c r="P67" s="90">
        <v>32.957258000000003</v>
      </c>
      <c r="Q67" s="90">
        <v>-86.173889000000003</v>
      </c>
      <c r="R67" s="94">
        <v>50</v>
      </c>
      <c r="S67" s="448"/>
      <c r="T67" s="65"/>
      <c r="U67" s="65" t="s">
        <v>6602</v>
      </c>
      <c r="V67" s="580" t="s">
        <v>6606</v>
      </c>
      <c r="W67" s="68" t="s">
        <v>229</v>
      </c>
      <c r="X67" s="58" t="s">
        <v>6607</v>
      </c>
      <c r="Y67" s="58" t="s">
        <v>6</v>
      </c>
      <c r="Z67" s="91" t="s">
        <v>6608</v>
      </c>
      <c r="AA67" s="91">
        <v>45475</v>
      </c>
      <c r="AB67" s="326" t="s">
        <v>6609</v>
      </c>
      <c r="AC67" s="324" t="s">
        <v>6610</v>
      </c>
      <c r="AD67" s="396">
        <f t="shared" si="2"/>
        <v>25</v>
      </c>
      <c r="AE67" s="324" t="s">
        <v>6611</v>
      </c>
      <c r="AF67" s="11"/>
      <c r="AH67" s="4"/>
      <c r="AI67" s="7"/>
    </row>
    <row r="68" spans="1:90" ht="135">
      <c r="A68" s="61">
        <v>1067</v>
      </c>
      <c r="B68" s="47" t="s">
        <v>176</v>
      </c>
      <c r="C68" s="47" t="s">
        <v>164</v>
      </c>
      <c r="D68" s="65" t="s">
        <v>8188</v>
      </c>
      <c r="E68" s="47" t="s">
        <v>178</v>
      </c>
      <c r="F68" s="65" t="s">
        <v>8188</v>
      </c>
      <c r="G68" s="65" t="s">
        <v>8554</v>
      </c>
      <c r="H68" s="65" t="s">
        <v>6622</v>
      </c>
      <c r="I68" s="581" t="s">
        <v>6623</v>
      </c>
      <c r="J68" s="65" t="s">
        <v>6624</v>
      </c>
      <c r="K68" s="65" t="s">
        <v>1639</v>
      </c>
      <c r="L68" s="58" t="s">
        <v>1089</v>
      </c>
      <c r="M68" s="58" t="s">
        <v>5</v>
      </c>
      <c r="N68" s="58">
        <v>85718</v>
      </c>
      <c r="O68" s="208" t="s">
        <v>6625</v>
      </c>
      <c r="P68" s="90">
        <v>32.286360000000002</v>
      </c>
      <c r="Q68" s="90">
        <v>-110.944512</v>
      </c>
      <c r="R68" s="951">
        <v>100</v>
      </c>
      <c r="S68" s="448"/>
      <c r="T68" s="65"/>
      <c r="U68" s="68" t="s">
        <v>8188</v>
      </c>
      <c r="V68" s="580" t="s">
        <v>6627</v>
      </c>
      <c r="W68" s="68" t="s">
        <v>6628</v>
      </c>
      <c r="X68" s="58"/>
      <c r="Y68" s="58" t="s">
        <v>251</v>
      </c>
      <c r="Z68" s="91" t="s">
        <v>8166</v>
      </c>
      <c r="AA68" s="91">
        <v>45545</v>
      </c>
      <c r="AB68" s="373" t="s">
        <v>6627</v>
      </c>
      <c r="AC68" s="65" t="s">
        <v>8552</v>
      </c>
      <c r="AD68" s="47">
        <f t="shared" si="2"/>
        <v>27</v>
      </c>
      <c r="AE68" s="47"/>
      <c r="AF68" s="11"/>
      <c r="AH68" s="4"/>
      <c r="AI68" s="7" t="s">
        <v>8347</v>
      </c>
    </row>
    <row r="69" spans="1:90" ht="99.95" customHeight="1">
      <c r="A69" s="61">
        <v>1068</v>
      </c>
      <c r="B69" s="47" t="s">
        <v>163</v>
      </c>
      <c r="C69" s="47" t="s">
        <v>164</v>
      </c>
      <c r="D69" s="65" t="s">
        <v>8630</v>
      </c>
      <c r="E69" s="47" t="s">
        <v>166</v>
      </c>
      <c r="F69" s="65" t="s">
        <v>8634</v>
      </c>
      <c r="G69" s="65" t="s">
        <v>167</v>
      </c>
      <c r="H69" s="65" t="s">
        <v>8635</v>
      </c>
      <c r="I69" s="354" t="s">
        <v>8636</v>
      </c>
      <c r="J69" t="s">
        <v>8637</v>
      </c>
      <c r="K69" t="s">
        <v>8638</v>
      </c>
      <c r="L69" s="58" t="s">
        <v>739</v>
      </c>
      <c r="M69" s="58" t="s">
        <v>5</v>
      </c>
      <c r="N69" s="58">
        <v>80026</v>
      </c>
      <c r="O69" s="47" t="s">
        <v>8633</v>
      </c>
      <c r="P69" s="90">
        <v>39.980103743183598</v>
      </c>
      <c r="Q69" s="90">
        <v>-105.06823446181799</v>
      </c>
      <c r="R69" s="213">
        <v>100</v>
      </c>
      <c r="S69" s="98"/>
      <c r="T69" s="65"/>
      <c r="U69" s="65" t="s">
        <v>8630</v>
      </c>
      <c r="V69" s="450" t="s">
        <v>8636</v>
      </c>
      <c r="W69" s="68" t="s">
        <v>1038</v>
      </c>
      <c r="X69" s="58" t="s">
        <v>1035</v>
      </c>
      <c r="Y69" s="58" t="s">
        <v>5</v>
      </c>
      <c r="Z69" s="58" t="s">
        <v>8245</v>
      </c>
      <c r="AA69" s="91">
        <v>45584</v>
      </c>
      <c r="AB69" s="65" t="s">
        <v>319</v>
      </c>
      <c r="AC69" s="65" t="s">
        <v>8639</v>
      </c>
      <c r="AD69" s="395">
        <f t="shared" si="2"/>
        <v>23</v>
      </c>
      <c r="AE69" s="65"/>
      <c r="AF69" t="s">
        <v>8631</v>
      </c>
      <c r="AG69" t="s">
        <v>8632</v>
      </c>
      <c r="AH69" s="945" t="s">
        <v>8633</v>
      </c>
      <c r="AI69" s="960" t="s">
        <v>8640</v>
      </c>
    </row>
    <row r="70" spans="1:90" ht="45">
      <c r="A70" s="61">
        <v>1069</v>
      </c>
      <c r="B70" s="47" t="s">
        <v>163</v>
      </c>
      <c r="C70" s="47" t="s">
        <v>164</v>
      </c>
      <c r="D70" s="65" t="s">
        <v>8963</v>
      </c>
      <c r="E70" s="47" t="s">
        <v>166</v>
      </c>
      <c r="F70" s="1" t="s">
        <v>8964</v>
      </c>
      <c r="G70" s="65" t="s">
        <v>167</v>
      </c>
      <c r="H70" s="65" t="s">
        <v>8753</v>
      </c>
      <c r="I70" s="450" t="s">
        <v>8965</v>
      </c>
      <c r="J70" s="65"/>
      <c r="K70" t="s">
        <v>8972</v>
      </c>
      <c r="L70" s="58" t="s">
        <v>184</v>
      </c>
      <c r="M70" s="58" t="s">
        <v>5</v>
      </c>
      <c r="N70" s="58">
        <v>89801</v>
      </c>
      <c r="O70" s="47" t="s">
        <v>8971</v>
      </c>
      <c r="P70" s="90">
        <v>40.832562312263001</v>
      </c>
      <c r="Q70" s="90">
        <v>-115.76183264021</v>
      </c>
      <c r="R70" s="94">
        <v>15</v>
      </c>
      <c r="S70" s="448"/>
      <c r="T70" s="65"/>
      <c r="U70" s="68" t="s">
        <v>8963</v>
      </c>
      <c r="V70" s="450" t="s">
        <v>8965</v>
      </c>
      <c r="W70" s="68" t="s">
        <v>8966</v>
      </c>
      <c r="X70" s="58" t="s">
        <v>230</v>
      </c>
      <c r="Y70" s="58" t="s">
        <v>6</v>
      </c>
      <c r="Z70" s="91" t="s">
        <v>8245</v>
      </c>
      <c r="AA70" s="91">
        <v>45689</v>
      </c>
      <c r="AB70" s="65" t="s">
        <v>319</v>
      </c>
      <c r="AC70" s="65" t="s">
        <v>9361</v>
      </c>
      <c r="AD70" s="396">
        <f t="shared" si="2"/>
        <v>15</v>
      </c>
      <c r="AF70" s="11" t="s">
        <v>8967</v>
      </c>
      <c r="AG70" s="1049" t="s">
        <v>8968</v>
      </c>
      <c r="AH70" s="4" t="s">
        <v>8969</v>
      </c>
      <c r="AI70" s="7"/>
    </row>
    <row r="71" spans="1:90" s="18" customFormat="1" ht="60">
      <c r="A71" s="61">
        <v>1070</v>
      </c>
      <c r="B71" s="47" t="s">
        <v>201</v>
      </c>
      <c r="C71" s="47" t="s">
        <v>164</v>
      </c>
      <c r="D71" s="65" t="s">
        <v>8494</v>
      </c>
      <c r="E71" s="47" t="s">
        <v>166</v>
      </c>
      <c r="F71" s="65" t="s">
        <v>8495</v>
      </c>
      <c r="G71" s="65" t="s">
        <v>8555</v>
      </c>
      <c r="H71" s="65" t="s">
        <v>8496</v>
      </c>
      <c r="I71" s="446" t="s">
        <v>1222</v>
      </c>
      <c r="J71" s="65"/>
      <c r="K71" s="65" t="s">
        <v>8497</v>
      </c>
      <c r="L71" s="58" t="s">
        <v>1208</v>
      </c>
      <c r="M71" s="58" t="s">
        <v>5</v>
      </c>
      <c r="N71" s="58"/>
      <c r="O71" s="47"/>
      <c r="P71" s="90">
        <v>33.360199999999999</v>
      </c>
      <c r="Q71" s="90">
        <v>-93.577399999999997</v>
      </c>
      <c r="R71" s="951" t="s">
        <v>9072</v>
      </c>
      <c r="S71" s="448"/>
      <c r="T71" s="65"/>
      <c r="U71" s="68"/>
      <c r="V71" s="826" t="s">
        <v>1222</v>
      </c>
      <c r="W71" s="68"/>
      <c r="X71" s="58"/>
      <c r="Y71" s="58"/>
      <c r="Z71" s="91" t="s">
        <v>8166</v>
      </c>
      <c r="AA71" s="91">
        <v>45560</v>
      </c>
      <c r="AB71" s="65"/>
      <c r="AC71" s="1" t="s">
        <v>8553</v>
      </c>
      <c r="AD71" s="949">
        <f t="shared" si="2"/>
        <v>29</v>
      </c>
      <c r="AE71" s="3"/>
      <c r="AF71" s="11"/>
      <c r="AG71" s="3"/>
      <c r="AH71" s="4"/>
      <c r="AI71" s="7"/>
    </row>
    <row r="72" spans="1:90" ht="135">
      <c r="A72" s="61">
        <v>1071</v>
      </c>
      <c r="B72" s="47" t="s">
        <v>201</v>
      </c>
      <c r="C72" s="47" t="s">
        <v>164</v>
      </c>
      <c r="D72" s="65" t="s">
        <v>665</v>
      </c>
      <c r="E72" s="47" t="s">
        <v>166</v>
      </c>
      <c r="F72" s="65" t="s">
        <v>666</v>
      </c>
      <c r="G72" s="65" t="s">
        <v>167</v>
      </c>
      <c r="H72" s="65" t="s">
        <v>214</v>
      </c>
      <c r="I72" s="235" t="s">
        <v>667</v>
      </c>
      <c r="J72" s="65"/>
      <c r="K72" s="65" t="s">
        <v>668</v>
      </c>
      <c r="L72" s="58" t="s">
        <v>669</v>
      </c>
      <c r="M72" s="58" t="s">
        <v>5</v>
      </c>
      <c r="N72" s="58"/>
      <c r="O72" s="47"/>
      <c r="P72" s="90">
        <v>47.393915125199101</v>
      </c>
      <c r="Q72" s="90">
        <v>-101.787751704907</v>
      </c>
      <c r="R72" s="199">
        <v>45</v>
      </c>
      <c r="S72" s="97">
        <v>75000</v>
      </c>
      <c r="T72" s="65" t="s">
        <v>670</v>
      </c>
      <c r="U72" s="65" t="s">
        <v>671</v>
      </c>
      <c r="V72" s="204" t="s">
        <v>667</v>
      </c>
      <c r="W72" s="68" t="s">
        <v>672</v>
      </c>
      <c r="X72" s="58" t="s">
        <v>673</v>
      </c>
      <c r="Y72" s="58" t="s">
        <v>674</v>
      </c>
      <c r="Z72" s="68" t="s">
        <v>174</v>
      </c>
      <c r="AA72" s="108">
        <v>44899</v>
      </c>
      <c r="AB72" s="65" t="s">
        <v>675</v>
      </c>
      <c r="AC72" s="322" t="s">
        <v>676</v>
      </c>
      <c r="AD72" s="220">
        <f t="shared" si="2"/>
        <v>28</v>
      </c>
      <c r="AE72" s="65" t="s">
        <v>677</v>
      </c>
      <c r="AF72" s="11"/>
      <c r="AG72" s="6"/>
      <c r="AI72" s="7"/>
    </row>
    <row r="73" spans="1:90" ht="60">
      <c r="A73" s="61">
        <v>1072</v>
      </c>
      <c r="B73" s="47" t="s">
        <v>201</v>
      </c>
      <c r="C73" s="47" t="s">
        <v>164</v>
      </c>
      <c r="D73" s="65" t="s">
        <v>8498</v>
      </c>
      <c r="E73" s="47" t="s">
        <v>166</v>
      </c>
      <c r="F73" s="65" t="s">
        <v>8498</v>
      </c>
      <c r="G73" s="65" t="s">
        <v>8555</v>
      </c>
      <c r="H73" s="65" t="s">
        <v>8496</v>
      </c>
      <c r="I73" s="446" t="s">
        <v>6665</v>
      </c>
      <c r="J73" s="65"/>
      <c r="K73" s="65" t="s">
        <v>4047</v>
      </c>
      <c r="L73" s="58" t="s">
        <v>771</v>
      </c>
      <c r="M73" s="58" t="s">
        <v>5</v>
      </c>
      <c r="N73" s="58"/>
      <c r="O73" s="47"/>
      <c r="P73" s="90">
        <v>33.4251</v>
      </c>
      <c r="Q73" s="90">
        <v>-94.047700000000006</v>
      </c>
      <c r="R73" s="94">
        <v>8</v>
      </c>
      <c r="S73" s="448"/>
      <c r="T73" s="65"/>
      <c r="U73" s="68"/>
      <c r="V73" s="826" t="s">
        <v>6665</v>
      </c>
      <c r="W73" s="68"/>
      <c r="X73" s="58"/>
      <c r="Y73" s="58"/>
      <c r="Z73" s="91" t="s">
        <v>8166</v>
      </c>
      <c r="AA73" s="91">
        <v>45560</v>
      </c>
      <c r="AB73" s="65"/>
      <c r="AC73" s="324" t="s">
        <v>8500</v>
      </c>
      <c r="AD73" s="61">
        <f t="shared" si="2"/>
        <v>23</v>
      </c>
      <c r="AE73" s="47"/>
      <c r="AF73" s="11"/>
      <c r="AH73" s="4"/>
      <c r="AI73" s="7"/>
    </row>
    <row r="74" spans="1:90" ht="105">
      <c r="A74" s="61">
        <v>1073</v>
      </c>
      <c r="B74" s="47" t="s">
        <v>201</v>
      </c>
      <c r="C74" s="47" t="s">
        <v>164</v>
      </c>
      <c r="D74" s="65" t="s">
        <v>678</v>
      </c>
      <c r="E74" s="47" t="s">
        <v>178</v>
      </c>
      <c r="F74" s="65" t="s">
        <v>679</v>
      </c>
      <c r="G74" s="65" t="s">
        <v>167</v>
      </c>
      <c r="H74" s="65" t="s">
        <v>235</v>
      </c>
      <c r="I74" s="235" t="s">
        <v>680</v>
      </c>
      <c r="J74" s="65" t="s">
        <v>681</v>
      </c>
      <c r="K74" s="47" t="s">
        <v>682</v>
      </c>
      <c r="L74" s="47" t="s">
        <v>682</v>
      </c>
      <c r="M74" s="47" t="s">
        <v>682</v>
      </c>
      <c r="N74" s="47" t="s">
        <v>682</v>
      </c>
      <c r="O74" s="47"/>
      <c r="P74" s="222">
        <v>10.48</v>
      </c>
      <c r="Q74" s="222">
        <v>-116.95</v>
      </c>
      <c r="R74" s="213" t="s">
        <v>9082</v>
      </c>
      <c r="S74" s="98">
        <v>10025</v>
      </c>
      <c r="T74" s="65" t="s">
        <v>337</v>
      </c>
      <c r="U74" s="93" t="s">
        <v>678</v>
      </c>
      <c r="V74" s="235" t="s">
        <v>680</v>
      </c>
      <c r="W74" s="65" t="s">
        <v>229</v>
      </c>
      <c r="X74" s="47" t="s">
        <v>230</v>
      </c>
      <c r="Y74" s="61" t="s">
        <v>6</v>
      </c>
      <c r="Z74" s="58" t="s">
        <v>174</v>
      </c>
      <c r="AA74" s="91">
        <v>44780</v>
      </c>
      <c r="AB74" s="65" t="s">
        <v>683</v>
      </c>
      <c r="AC74" s="823" t="s">
        <v>684</v>
      </c>
      <c r="AD74" s="395">
        <f t="shared" si="2"/>
        <v>30</v>
      </c>
      <c r="AE74" s="93" t="s">
        <v>685</v>
      </c>
      <c r="AF74" s="11"/>
      <c r="AG74" s="6"/>
      <c r="AI74" s="7"/>
    </row>
    <row r="75" spans="1:90" ht="91.35" customHeight="1">
      <c r="A75" s="61">
        <v>1074</v>
      </c>
      <c r="B75" s="47" t="s">
        <v>201</v>
      </c>
      <c r="C75" s="47" t="s">
        <v>164</v>
      </c>
      <c r="D75" s="65" t="s">
        <v>678</v>
      </c>
      <c r="E75" s="47" t="s">
        <v>178</v>
      </c>
      <c r="F75" s="65" t="s">
        <v>679</v>
      </c>
      <c r="G75" s="65" t="s">
        <v>167</v>
      </c>
      <c r="H75" s="65" t="s">
        <v>441</v>
      </c>
      <c r="I75" s="235" t="s">
        <v>680</v>
      </c>
      <c r="J75" s="65" t="s">
        <v>681</v>
      </c>
      <c r="K75" s="47" t="s">
        <v>682</v>
      </c>
      <c r="L75" s="47" t="s">
        <v>682</v>
      </c>
      <c r="M75" s="47" t="s">
        <v>682</v>
      </c>
      <c r="N75" s="47" t="s">
        <v>682</v>
      </c>
      <c r="O75" s="47"/>
      <c r="P75" s="222">
        <v>10.48</v>
      </c>
      <c r="Q75" s="222">
        <v>-116.95</v>
      </c>
      <c r="R75" s="213" t="s">
        <v>9082</v>
      </c>
      <c r="S75" s="98">
        <v>99500</v>
      </c>
      <c r="T75" s="65" t="s">
        <v>294</v>
      </c>
      <c r="U75" s="93" t="s">
        <v>678</v>
      </c>
      <c r="V75" s="235" t="s">
        <v>680</v>
      </c>
      <c r="W75" s="65" t="s">
        <v>229</v>
      </c>
      <c r="X75" s="47" t="s">
        <v>230</v>
      </c>
      <c r="Y75" s="61" t="s">
        <v>6</v>
      </c>
      <c r="Z75" s="58" t="s">
        <v>174</v>
      </c>
      <c r="AA75" s="91">
        <v>44780</v>
      </c>
      <c r="AB75" s="65" t="s">
        <v>683</v>
      </c>
      <c r="AC75" s="899" t="s">
        <v>684</v>
      </c>
      <c r="AD75" s="221">
        <f t="shared" si="2"/>
        <v>30</v>
      </c>
      <c r="AE75" s="93" t="s">
        <v>685</v>
      </c>
      <c r="AF75" s="11"/>
      <c r="AG75" s="6"/>
      <c r="AI75" s="7"/>
    </row>
    <row r="76" spans="1:90" s="11" customFormat="1" ht="105">
      <c r="A76" s="61">
        <v>1075</v>
      </c>
      <c r="B76" s="47" t="s">
        <v>201</v>
      </c>
      <c r="C76" s="47" t="s">
        <v>164</v>
      </c>
      <c r="D76" s="417" t="s">
        <v>678</v>
      </c>
      <c r="E76" s="47" t="s">
        <v>178</v>
      </c>
      <c r="F76" s="417" t="s">
        <v>679</v>
      </c>
      <c r="G76" s="65" t="s">
        <v>167</v>
      </c>
      <c r="H76" s="65" t="s">
        <v>686</v>
      </c>
      <c r="I76" s="235" t="s">
        <v>680</v>
      </c>
      <c r="J76" s="65" t="s">
        <v>681</v>
      </c>
      <c r="K76" s="47" t="s">
        <v>682</v>
      </c>
      <c r="L76" s="47" t="s">
        <v>682</v>
      </c>
      <c r="M76" s="47" t="s">
        <v>682</v>
      </c>
      <c r="N76" s="47" t="s">
        <v>682</v>
      </c>
      <c r="O76" s="47"/>
      <c r="P76" s="222">
        <v>10.48</v>
      </c>
      <c r="Q76" s="222">
        <v>-116.95</v>
      </c>
      <c r="R76" s="213" t="s">
        <v>9081</v>
      </c>
      <c r="S76" s="98">
        <v>2222000</v>
      </c>
      <c r="T76" s="65" t="s">
        <v>687</v>
      </c>
      <c r="U76" s="93" t="s">
        <v>678</v>
      </c>
      <c r="V76" s="235" t="s">
        <v>680</v>
      </c>
      <c r="W76" s="65" t="s">
        <v>229</v>
      </c>
      <c r="X76" s="47" t="s">
        <v>230</v>
      </c>
      <c r="Y76" s="61" t="s">
        <v>6</v>
      </c>
      <c r="Z76" s="58" t="s">
        <v>174</v>
      </c>
      <c r="AA76" s="91">
        <v>44780</v>
      </c>
      <c r="AB76" s="65" t="s">
        <v>683</v>
      </c>
      <c r="AC76" s="948" t="s">
        <v>684</v>
      </c>
      <c r="AD76" s="395">
        <f t="shared" si="2"/>
        <v>30</v>
      </c>
      <c r="AE76" s="93" t="s">
        <v>685</v>
      </c>
      <c r="AF76" s="824"/>
      <c r="AG76" s="825"/>
      <c r="AH76" s="825"/>
      <c r="AI76" s="7"/>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row>
    <row r="77" spans="1:90" ht="88.5" customHeight="1">
      <c r="A77" s="61">
        <v>1076</v>
      </c>
      <c r="B77" s="47" t="s">
        <v>201</v>
      </c>
      <c r="C77" s="47" t="s">
        <v>164</v>
      </c>
      <c r="D77" s="65" t="s">
        <v>678</v>
      </c>
      <c r="E77" s="47" t="s">
        <v>178</v>
      </c>
      <c r="F77" s="65" t="s">
        <v>688</v>
      </c>
      <c r="G77" s="65" t="s">
        <v>167</v>
      </c>
      <c r="H77" s="65" t="s">
        <v>235</v>
      </c>
      <c r="I77" s="235" t="s">
        <v>680</v>
      </c>
      <c r="J77" s="65" t="s">
        <v>689</v>
      </c>
      <c r="K77" s="47" t="s">
        <v>682</v>
      </c>
      <c r="L77" s="47" t="s">
        <v>682</v>
      </c>
      <c r="M77" s="47" t="s">
        <v>682</v>
      </c>
      <c r="N77" s="47" t="s">
        <v>682</v>
      </c>
      <c r="O77" s="47"/>
      <c r="P77" s="47">
        <v>10.489000000000001</v>
      </c>
      <c r="Q77" s="90">
        <v>-118.367</v>
      </c>
      <c r="R77" s="213" t="s">
        <v>9079</v>
      </c>
      <c r="S77" s="98">
        <v>6800</v>
      </c>
      <c r="T77" s="65" t="s">
        <v>337</v>
      </c>
      <c r="U77" s="93" t="s">
        <v>678</v>
      </c>
      <c r="V77" s="235" t="s">
        <v>680</v>
      </c>
      <c r="W77" s="65" t="s">
        <v>229</v>
      </c>
      <c r="X77" s="47" t="s">
        <v>230</v>
      </c>
      <c r="Y77" s="61" t="s">
        <v>6</v>
      </c>
      <c r="Z77" s="58" t="s">
        <v>174</v>
      </c>
      <c r="AA77" s="91">
        <v>44780</v>
      </c>
      <c r="AB77" s="65" t="s">
        <v>683</v>
      </c>
      <c r="AC77" s="899" t="s">
        <v>684</v>
      </c>
      <c r="AD77" s="221">
        <f t="shared" si="2"/>
        <v>30</v>
      </c>
      <c r="AE77" s="93" t="s">
        <v>690</v>
      </c>
      <c r="AF77" s="11"/>
      <c r="AG77" s="6"/>
      <c r="AI77" s="7"/>
    </row>
    <row r="78" spans="1:90" ht="60">
      <c r="A78" s="61">
        <v>1077</v>
      </c>
      <c r="B78" s="47" t="s">
        <v>201</v>
      </c>
      <c r="C78" s="47" t="s">
        <v>164</v>
      </c>
      <c r="D78" s="65" t="s">
        <v>678</v>
      </c>
      <c r="E78" s="47" t="s">
        <v>178</v>
      </c>
      <c r="F78" s="65" t="s">
        <v>688</v>
      </c>
      <c r="G78" s="65" t="s">
        <v>167</v>
      </c>
      <c r="H78" s="65" t="s">
        <v>441</v>
      </c>
      <c r="I78" s="246" t="s">
        <v>680</v>
      </c>
      <c r="J78" s="65" t="s">
        <v>689</v>
      </c>
      <c r="K78" s="47" t="s">
        <v>682</v>
      </c>
      <c r="L78" s="47" t="s">
        <v>682</v>
      </c>
      <c r="M78" s="47" t="s">
        <v>682</v>
      </c>
      <c r="N78" s="47" t="s">
        <v>682</v>
      </c>
      <c r="O78" s="47"/>
      <c r="P78" s="90">
        <v>10.489000000000001</v>
      </c>
      <c r="Q78" s="90">
        <v>-118.367</v>
      </c>
      <c r="R78" s="213" t="s">
        <v>9080</v>
      </c>
      <c r="S78" s="98">
        <v>67900</v>
      </c>
      <c r="T78" s="65" t="s">
        <v>294</v>
      </c>
      <c r="U78" s="93" t="s">
        <v>678</v>
      </c>
      <c r="V78" s="246" t="s">
        <v>680</v>
      </c>
      <c r="W78" s="65" t="s">
        <v>229</v>
      </c>
      <c r="X78" s="47" t="s">
        <v>230</v>
      </c>
      <c r="Y78" s="61" t="s">
        <v>6</v>
      </c>
      <c r="Z78" s="58" t="s">
        <v>174</v>
      </c>
      <c r="AA78" s="91">
        <v>44780</v>
      </c>
      <c r="AB78" s="65" t="s">
        <v>683</v>
      </c>
      <c r="AC78" s="93" t="s">
        <v>684</v>
      </c>
      <c r="AD78" s="395">
        <f t="shared" si="2"/>
        <v>30</v>
      </c>
      <c r="AE78" s="93" t="s">
        <v>690</v>
      </c>
      <c r="AF78" s="11"/>
      <c r="AG78" s="6"/>
      <c r="AI78" s="7"/>
    </row>
    <row r="79" spans="1:90" ht="60">
      <c r="A79" s="61">
        <v>1078</v>
      </c>
      <c r="B79" s="47" t="s">
        <v>201</v>
      </c>
      <c r="C79" s="47" t="s">
        <v>164</v>
      </c>
      <c r="D79" s="65" t="s">
        <v>678</v>
      </c>
      <c r="E79" s="47" t="s">
        <v>178</v>
      </c>
      <c r="F79" s="65" t="s">
        <v>688</v>
      </c>
      <c r="G79" s="65" t="s">
        <v>167</v>
      </c>
      <c r="H79" s="65" t="s">
        <v>686</v>
      </c>
      <c r="I79" s="235" t="s">
        <v>680</v>
      </c>
      <c r="J79" s="65" t="s">
        <v>689</v>
      </c>
      <c r="K79" s="47" t="s">
        <v>682</v>
      </c>
      <c r="L79" s="47" t="s">
        <v>682</v>
      </c>
      <c r="M79" s="47" t="s">
        <v>682</v>
      </c>
      <c r="N79" s="47" t="s">
        <v>682</v>
      </c>
      <c r="O79" s="47"/>
      <c r="P79" s="47">
        <v>10.489000000000001</v>
      </c>
      <c r="Q79" s="90">
        <v>-118.367</v>
      </c>
      <c r="R79" s="213" t="s">
        <v>9080</v>
      </c>
      <c r="S79" s="98">
        <v>1515600</v>
      </c>
      <c r="T79" s="65" t="s">
        <v>687</v>
      </c>
      <c r="U79" s="93" t="s">
        <v>678</v>
      </c>
      <c r="V79" s="235" t="s">
        <v>680</v>
      </c>
      <c r="W79" s="65" t="s">
        <v>229</v>
      </c>
      <c r="X79" s="47" t="s">
        <v>230</v>
      </c>
      <c r="Y79" s="61" t="s">
        <v>6</v>
      </c>
      <c r="Z79" s="58" t="s">
        <v>174</v>
      </c>
      <c r="AA79" s="91">
        <v>44780</v>
      </c>
      <c r="AB79" s="65" t="s">
        <v>683</v>
      </c>
      <c r="AC79" s="899" t="s">
        <v>684</v>
      </c>
      <c r="AD79" s="221">
        <f t="shared" si="2"/>
        <v>30</v>
      </c>
      <c r="AE79" s="93" t="s">
        <v>690</v>
      </c>
      <c r="AF79" s="11"/>
      <c r="AG79" s="6"/>
      <c r="AI79" s="7"/>
    </row>
    <row r="80" spans="1:90" ht="45" customHeight="1">
      <c r="A80" s="61">
        <v>1079</v>
      </c>
      <c r="B80" s="47" t="s">
        <v>201</v>
      </c>
      <c r="C80" s="47" t="s">
        <v>164</v>
      </c>
      <c r="D80" s="65" t="s">
        <v>691</v>
      </c>
      <c r="E80" s="47" t="s">
        <v>166</v>
      </c>
      <c r="F80" s="65" t="s">
        <v>692</v>
      </c>
      <c r="G80" s="65" t="s">
        <v>8554</v>
      </c>
      <c r="H80" s="65" t="s">
        <v>214</v>
      </c>
      <c r="I80" s="449" t="s">
        <v>693</v>
      </c>
      <c r="J80" s="65" t="s">
        <v>8303</v>
      </c>
      <c r="K80" s="65" t="s">
        <v>694</v>
      </c>
      <c r="L80" s="58" t="s">
        <v>539</v>
      </c>
      <c r="M80" s="58" t="s">
        <v>5</v>
      </c>
      <c r="N80" s="58">
        <v>55731</v>
      </c>
      <c r="O80" s="47"/>
      <c r="P80" s="47">
        <v>47.901717069029303</v>
      </c>
      <c r="Q80" s="90">
        <v>-91.8525174764941</v>
      </c>
      <c r="R80" s="205" t="s">
        <v>9078</v>
      </c>
      <c r="S80" s="98"/>
      <c r="T80" s="65"/>
      <c r="U80" s="93" t="s">
        <v>695</v>
      </c>
      <c r="V80" s="449" t="s">
        <v>696</v>
      </c>
      <c r="W80" s="65" t="s">
        <v>531</v>
      </c>
      <c r="X80" s="47" t="s">
        <v>284</v>
      </c>
      <c r="Y80" s="61" t="s">
        <v>317</v>
      </c>
      <c r="Z80" s="58" t="s">
        <v>8207</v>
      </c>
      <c r="AA80" s="91">
        <v>45524</v>
      </c>
      <c r="AB80" s="65" t="s">
        <v>697</v>
      </c>
      <c r="AC80" s="93" t="s">
        <v>698</v>
      </c>
      <c r="AD80" s="395">
        <f t="shared" si="2"/>
        <v>19</v>
      </c>
      <c r="AE80" s="93" t="s">
        <v>8313</v>
      </c>
      <c r="AF80" s="11"/>
      <c r="AG80" s="6"/>
      <c r="AI80" s="7"/>
    </row>
    <row r="81" spans="1:35" ht="45">
      <c r="A81" s="61">
        <v>1080</v>
      </c>
      <c r="B81" s="47" t="s">
        <v>176</v>
      </c>
      <c r="C81" s="47" t="s">
        <v>164</v>
      </c>
      <c r="D81" s="65" t="s">
        <v>699</v>
      </c>
      <c r="E81" s="47" t="s">
        <v>166</v>
      </c>
      <c r="F81" s="65" t="s">
        <v>700</v>
      </c>
      <c r="G81" s="65" t="s">
        <v>167</v>
      </c>
      <c r="H81" s="65" t="s">
        <v>336</v>
      </c>
      <c r="I81" s="449" t="s">
        <v>701</v>
      </c>
      <c r="J81" s="65" t="s">
        <v>702</v>
      </c>
      <c r="K81" s="65" t="s">
        <v>703</v>
      </c>
      <c r="L81" s="47" t="s">
        <v>217</v>
      </c>
      <c r="M81" s="58" t="s">
        <v>6</v>
      </c>
      <c r="N81" s="47" t="s">
        <v>704</v>
      </c>
      <c r="O81" s="47" t="s">
        <v>705</v>
      </c>
      <c r="P81" s="90">
        <v>46.477488638805397</v>
      </c>
      <c r="Q81" s="90">
        <v>-81.064097430404004</v>
      </c>
      <c r="R81" s="189">
        <v>1200</v>
      </c>
      <c r="S81" s="143">
        <v>1000</v>
      </c>
      <c r="T81" s="65" t="s">
        <v>337</v>
      </c>
      <c r="U81" s="65" t="s">
        <v>706</v>
      </c>
      <c r="V81" s="449" t="s">
        <v>701</v>
      </c>
      <c r="W81" s="65" t="s">
        <v>707</v>
      </c>
      <c r="X81" s="47" t="s">
        <v>707</v>
      </c>
      <c r="Y81" s="47" t="s">
        <v>708</v>
      </c>
      <c r="Z81" s="58" t="s">
        <v>174</v>
      </c>
      <c r="AA81" s="91">
        <v>44425</v>
      </c>
      <c r="AB81" s="65" t="s">
        <v>709</v>
      </c>
      <c r="AC81" s="65" t="s">
        <v>710</v>
      </c>
      <c r="AD81" s="47">
        <f t="shared" si="2"/>
        <v>26</v>
      </c>
      <c r="AE81" s="65"/>
      <c r="AF81" s="11"/>
      <c r="AG81" s="6"/>
      <c r="AI81" s="7"/>
    </row>
    <row r="82" spans="1:35" ht="105">
      <c r="A82" s="61">
        <v>1081</v>
      </c>
      <c r="B82" s="47" t="s">
        <v>176</v>
      </c>
      <c r="C82" s="47" t="s">
        <v>164</v>
      </c>
      <c r="D82" s="65" t="s">
        <v>699</v>
      </c>
      <c r="E82" s="47" t="s">
        <v>166</v>
      </c>
      <c r="F82" s="65" t="s">
        <v>711</v>
      </c>
      <c r="G82" s="65" t="s">
        <v>167</v>
      </c>
      <c r="H82" s="65" t="s">
        <v>336</v>
      </c>
      <c r="I82" s="326" t="s">
        <v>712</v>
      </c>
      <c r="J82" s="65" t="s">
        <v>713</v>
      </c>
      <c r="K82" s="65" t="s">
        <v>711</v>
      </c>
      <c r="L82" s="47" t="s">
        <v>648</v>
      </c>
      <c r="M82" s="58" t="s">
        <v>6</v>
      </c>
      <c r="N82" s="47" t="s">
        <v>714</v>
      </c>
      <c r="O82" s="47" t="s">
        <v>715</v>
      </c>
      <c r="P82" s="90">
        <v>55.712888176444302</v>
      </c>
      <c r="Q82" s="90">
        <v>-97.850710299462804</v>
      </c>
      <c r="R82" s="65">
        <v>450</v>
      </c>
      <c r="S82" s="65">
        <v>800</v>
      </c>
      <c r="T82" s="65" t="s">
        <v>337</v>
      </c>
      <c r="U82" s="65" t="s">
        <v>706</v>
      </c>
      <c r="V82" s="326" t="s">
        <v>701</v>
      </c>
      <c r="W82" s="65" t="s">
        <v>707</v>
      </c>
      <c r="X82" s="47" t="s">
        <v>707</v>
      </c>
      <c r="Y82" s="47" t="s">
        <v>708</v>
      </c>
      <c r="Z82" s="47" t="s">
        <v>174</v>
      </c>
      <c r="AA82" s="91">
        <v>44425</v>
      </c>
      <c r="AB82" s="65" t="s">
        <v>716</v>
      </c>
      <c r="AC82" s="65" t="s">
        <v>710</v>
      </c>
      <c r="AD82" s="395">
        <f t="shared" si="2"/>
        <v>26</v>
      </c>
      <c r="AE82" s="65" t="s">
        <v>717</v>
      </c>
      <c r="AF82" s="11"/>
      <c r="AG82" s="6"/>
      <c r="AI82" s="7"/>
    </row>
    <row r="83" spans="1:35" ht="90">
      <c r="A83" s="61">
        <v>1082</v>
      </c>
      <c r="B83" s="47" t="s">
        <v>176</v>
      </c>
      <c r="C83" s="47" t="s">
        <v>164</v>
      </c>
      <c r="D83" s="65" t="s">
        <v>699</v>
      </c>
      <c r="E83" s="47" t="s">
        <v>166</v>
      </c>
      <c r="F83" s="65" t="s">
        <v>718</v>
      </c>
      <c r="G83" s="65" t="s">
        <v>167</v>
      </c>
      <c r="H83" s="65" t="s">
        <v>336</v>
      </c>
      <c r="I83" s="326" t="s">
        <v>712</v>
      </c>
      <c r="J83" s="65" t="s">
        <v>719</v>
      </c>
      <c r="K83" s="65" t="s">
        <v>720</v>
      </c>
      <c r="L83" s="47" t="s">
        <v>569</v>
      </c>
      <c r="M83" s="58" t="s">
        <v>6</v>
      </c>
      <c r="N83" s="47" t="s">
        <v>721</v>
      </c>
      <c r="O83" s="47" t="s">
        <v>722</v>
      </c>
      <c r="P83" s="90">
        <v>56.4943818645081</v>
      </c>
      <c r="Q83" s="90">
        <v>-62.069510044715997</v>
      </c>
      <c r="R83" s="65">
        <v>450</v>
      </c>
      <c r="S83" s="65">
        <v>2000</v>
      </c>
      <c r="T83" s="65" t="s">
        <v>337</v>
      </c>
      <c r="U83" s="65" t="s">
        <v>706</v>
      </c>
      <c r="V83" s="326" t="s">
        <v>701</v>
      </c>
      <c r="W83" s="65" t="s">
        <v>707</v>
      </c>
      <c r="X83" s="47" t="s">
        <v>707</v>
      </c>
      <c r="Y83" s="47" t="s">
        <v>708</v>
      </c>
      <c r="Z83" s="58" t="s">
        <v>174</v>
      </c>
      <c r="AA83" s="91">
        <v>44425</v>
      </c>
      <c r="AB83" s="65" t="s">
        <v>723</v>
      </c>
      <c r="AC83" s="65" t="s">
        <v>710</v>
      </c>
      <c r="AD83" s="47">
        <f t="shared" si="2"/>
        <v>26</v>
      </c>
      <c r="AE83" s="65" t="s">
        <v>724</v>
      </c>
      <c r="AF83" s="11"/>
      <c r="AG83" s="6"/>
      <c r="AI83" s="7"/>
    </row>
    <row r="84" spans="1:35" ht="45">
      <c r="A84" s="61">
        <v>1083</v>
      </c>
      <c r="B84" s="47" t="s">
        <v>176</v>
      </c>
      <c r="C84" s="47" t="s">
        <v>164</v>
      </c>
      <c r="D84" s="65" t="s">
        <v>699</v>
      </c>
      <c r="E84" s="47" t="s">
        <v>166</v>
      </c>
      <c r="F84" s="65" t="s">
        <v>700</v>
      </c>
      <c r="G84" s="65" t="s">
        <v>167</v>
      </c>
      <c r="H84" s="65" t="s">
        <v>214</v>
      </c>
      <c r="I84" s="449" t="s">
        <v>701</v>
      </c>
      <c r="J84" s="65" t="s">
        <v>702</v>
      </c>
      <c r="K84" s="65" t="s">
        <v>703</v>
      </c>
      <c r="L84" s="47" t="s">
        <v>217</v>
      </c>
      <c r="M84" s="58" t="s">
        <v>6</v>
      </c>
      <c r="N84" s="47" t="s">
        <v>704</v>
      </c>
      <c r="O84" s="47" t="s">
        <v>705</v>
      </c>
      <c r="P84" s="90">
        <v>46.477488638805397</v>
      </c>
      <c r="Q84" s="90">
        <v>-81.064097430404004</v>
      </c>
      <c r="R84" s="65">
        <v>1200</v>
      </c>
      <c r="S84" s="65">
        <v>66000</v>
      </c>
      <c r="T84" s="65" t="s">
        <v>294</v>
      </c>
      <c r="U84" s="65" t="s">
        <v>706</v>
      </c>
      <c r="V84" s="459" t="s">
        <v>701</v>
      </c>
      <c r="W84" s="65" t="s">
        <v>707</v>
      </c>
      <c r="X84" s="47" t="s">
        <v>707</v>
      </c>
      <c r="Y84" s="47" t="s">
        <v>708</v>
      </c>
      <c r="Z84" s="58" t="s">
        <v>174</v>
      </c>
      <c r="AA84" s="91">
        <v>44425</v>
      </c>
      <c r="AB84" s="65" t="s">
        <v>725</v>
      </c>
      <c r="AC84" s="65" t="s">
        <v>710</v>
      </c>
      <c r="AD84" s="395">
        <f t="shared" ref="AD84:AD89" si="3">IF(LEN(TRIM(AC84))=0,0,LEN(TRIM(AC84))-LEN(SUBSTITUTE(AC84," ",""))+1)</f>
        <v>26</v>
      </c>
      <c r="AE84" s="65" t="s">
        <v>726</v>
      </c>
      <c r="AF84" s="11"/>
      <c r="AG84" s="6"/>
      <c r="AI84" s="7"/>
    </row>
    <row r="85" spans="1:35" ht="105">
      <c r="A85" s="61">
        <v>1084</v>
      </c>
      <c r="B85" s="47" t="s">
        <v>176</v>
      </c>
      <c r="C85" s="47" t="s">
        <v>164</v>
      </c>
      <c r="D85" s="65" t="s">
        <v>699</v>
      </c>
      <c r="E85" s="47" t="s">
        <v>166</v>
      </c>
      <c r="F85" s="65" t="s">
        <v>711</v>
      </c>
      <c r="G85" s="65" t="s">
        <v>167</v>
      </c>
      <c r="H85" s="65" t="s">
        <v>214</v>
      </c>
      <c r="I85" s="326" t="s">
        <v>712</v>
      </c>
      <c r="J85" s="65" t="s">
        <v>713</v>
      </c>
      <c r="K85" s="65" t="s">
        <v>711</v>
      </c>
      <c r="L85" s="47" t="s">
        <v>648</v>
      </c>
      <c r="M85" s="58" t="s">
        <v>6</v>
      </c>
      <c r="N85" s="47" t="s">
        <v>714</v>
      </c>
      <c r="O85" s="47" t="s">
        <v>715</v>
      </c>
      <c r="P85" s="90">
        <v>55.712888176444302</v>
      </c>
      <c r="Q85" s="90">
        <v>-97.850710299462804</v>
      </c>
      <c r="R85" s="65">
        <v>450</v>
      </c>
      <c r="S85" s="65">
        <v>14800</v>
      </c>
      <c r="T85" s="65" t="s">
        <v>294</v>
      </c>
      <c r="U85" s="65" t="s">
        <v>706</v>
      </c>
      <c r="V85" s="583" t="s">
        <v>701</v>
      </c>
      <c r="W85" s="65" t="s">
        <v>707</v>
      </c>
      <c r="X85" s="47" t="s">
        <v>707</v>
      </c>
      <c r="Y85" s="47" t="s">
        <v>708</v>
      </c>
      <c r="Z85" s="47" t="s">
        <v>174</v>
      </c>
      <c r="AA85" s="91">
        <v>44425</v>
      </c>
      <c r="AB85" s="65" t="s">
        <v>727</v>
      </c>
      <c r="AC85" s="93" t="s">
        <v>728</v>
      </c>
      <c r="AD85" s="61">
        <f t="shared" si="3"/>
        <v>26</v>
      </c>
      <c r="AE85" s="65"/>
      <c r="AF85" s="11"/>
      <c r="AG85" s="6"/>
      <c r="AI85" s="7"/>
    </row>
    <row r="86" spans="1:35" ht="46.5" customHeight="1">
      <c r="A86" s="61">
        <v>1085</v>
      </c>
      <c r="B86" s="47" t="s">
        <v>176</v>
      </c>
      <c r="C86" s="47" t="s">
        <v>164</v>
      </c>
      <c r="D86" s="65" t="s">
        <v>699</v>
      </c>
      <c r="E86" s="47" t="s">
        <v>166</v>
      </c>
      <c r="F86" s="65" t="s">
        <v>718</v>
      </c>
      <c r="G86" s="65" t="s">
        <v>167</v>
      </c>
      <c r="H86" s="65" t="s">
        <v>214</v>
      </c>
      <c r="I86" s="449" t="s">
        <v>712</v>
      </c>
      <c r="J86" s="65" t="s">
        <v>719</v>
      </c>
      <c r="K86" s="65" t="s">
        <v>720</v>
      </c>
      <c r="L86" s="47" t="s">
        <v>569</v>
      </c>
      <c r="M86" s="58" t="s">
        <v>6</v>
      </c>
      <c r="N86" s="47" t="s">
        <v>721</v>
      </c>
      <c r="O86" s="47" t="s">
        <v>722</v>
      </c>
      <c r="P86" s="90">
        <v>56.4943818645081</v>
      </c>
      <c r="Q86" s="90">
        <v>-62.069510044715997</v>
      </c>
      <c r="R86" s="65">
        <v>450</v>
      </c>
      <c r="S86" s="65">
        <v>80000</v>
      </c>
      <c r="T86" s="65" t="s">
        <v>294</v>
      </c>
      <c r="U86" s="65" t="s">
        <v>706</v>
      </c>
      <c r="V86" s="459" t="s">
        <v>701</v>
      </c>
      <c r="W86" s="65" t="s">
        <v>707</v>
      </c>
      <c r="X86" s="47" t="s">
        <v>707</v>
      </c>
      <c r="Y86" s="47" t="s">
        <v>708</v>
      </c>
      <c r="Z86" s="47" t="s">
        <v>174</v>
      </c>
      <c r="AA86" s="91">
        <v>44425</v>
      </c>
      <c r="AB86" s="65" t="s">
        <v>729</v>
      </c>
      <c r="AC86" s="65" t="s">
        <v>728</v>
      </c>
      <c r="AD86" s="395">
        <f t="shared" si="3"/>
        <v>26</v>
      </c>
      <c r="AE86" s="65" t="s">
        <v>730</v>
      </c>
      <c r="AF86" s="11"/>
      <c r="AG86" s="6"/>
      <c r="AI86" s="7"/>
    </row>
    <row r="87" spans="1:35" ht="45.6" customHeight="1">
      <c r="A87" s="61">
        <v>1086</v>
      </c>
      <c r="B87" s="47" t="s">
        <v>163</v>
      </c>
      <c r="C87" s="47" t="s">
        <v>164</v>
      </c>
      <c r="D87" s="65" t="s">
        <v>731</v>
      </c>
      <c r="E87" s="47" t="s">
        <v>178</v>
      </c>
      <c r="F87" s="65" t="s">
        <v>732</v>
      </c>
      <c r="G87" s="65" t="s">
        <v>352</v>
      </c>
      <c r="H87" s="65" t="s">
        <v>474</v>
      </c>
      <c r="I87" s="326" t="s">
        <v>733</v>
      </c>
      <c r="J87" s="65" t="s">
        <v>734</v>
      </c>
      <c r="K87" s="65" t="s">
        <v>735</v>
      </c>
      <c r="L87" s="58" t="s">
        <v>736</v>
      </c>
      <c r="M87" s="58" t="s">
        <v>5</v>
      </c>
      <c r="N87" s="58"/>
      <c r="O87" s="47"/>
      <c r="P87" s="90">
        <v>32.889675547795903</v>
      </c>
      <c r="Q87" s="90">
        <v>-86.220333522339104</v>
      </c>
      <c r="R87" s="213">
        <v>15</v>
      </c>
      <c r="S87" s="98">
        <v>3700</v>
      </c>
      <c r="T87" s="65" t="s">
        <v>357</v>
      </c>
      <c r="U87" s="65" t="s">
        <v>731</v>
      </c>
      <c r="V87" s="449" t="s">
        <v>737</v>
      </c>
      <c r="W87" s="68" t="s">
        <v>738</v>
      </c>
      <c r="X87" s="58" t="s">
        <v>739</v>
      </c>
      <c r="Y87" s="58" t="s">
        <v>5</v>
      </c>
      <c r="Z87" s="58" t="s">
        <v>174</v>
      </c>
      <c r="AA87" s="91">
        <v>44422</v>
      </c>
      <c r="AB87" s="65" t="s">
        <v>740</v>
      </c>
      <c r="AC87" s="65" t="s">
        <v>741</v>
      </c>
      <c r="AD87" s="47">
        <f t="shared" si="3"/>
        <v>26</v>
      </c>
      <c r="AE87" s="65" t="s">
        <v>742</v>
      </c>
      <c r="AF87" s="11"/>
      <c r="AG87" s="6"/>
      <c r="AI87" s="7"/>
    </row>
    <row r="88" spans="1:35" ht="48" customHeight="1">
      <c r="A88" s="61">
        <v>1087</v>
      </c>
      <c r="B88" s="47" t="s">
        <v>163</v>
      </c>
      <c r="C88" s="47" t="s">
        <v>164</v>
      </c>
      <c r="D88" s="65" t="s">
        <v>731</v>
      </c>
      <c r="E88" s="47" t="s">
        <v>178</v>
      </c>
      <c r="F88" s="65" t="s">
        <v>743</v>
      </c>
      <c r="G88" s="65" t="s">
        <v>352</v>
      </c>
      <c r="H88" s="65" t="s">
        <v>474</v>
      </c>
      <c r="I88" s="326" t="s">
        <v>733</v>
      </c>
      <c r="J88" s="65" t="s">
        <v>734</v>
      </c>
      <c r="K88" s="65" t="s">
        <v>744</v>
      </c>
      <c r="L88" s="58" t="s">
        <v>745</v>
      </c>
      <c r="M88" s="58" t="s">
        <v>5</v>
      </c>
      <c r="N88" s="58"/>
      <c r="O88" s="47"/>
      <c r="P88" s="90">
        <v>32.8404283525322</v>
      </c>
      <c r="Q88" s="90">
        <v>-86.632351082348194</v>
      </c>
      <c r="R88" s="213">
        <v>15</v>
      </c>
      <c r="S88" s="98">
        <v>3700</v>
      </c>
      <c r="T88" s="65" t="s">
        <v>357</v>
      </c>
      <c r="U88" s="65" t="s">
        <v>731</v>
      </c>
      <c r="V88" s="326" t="s">
        <v>737</v>
      </c>
      <c r="W88" s="68" t="s">
        <v>738</v>
      </c>
      <c r="X88" s="58" t="s">
        <v>739</v>
      </c>
      <c r="Y88" s="58" t="s">
        <v>5</v>
      </c>
      <c r="Z88" s="58" t="s">
        <v>174</v>
      </c>
      <c r="AA88" s="91">
        <v>44422</v>
      </c>
      <c r="AB88" s="65" t="s">
        <v>746</v>
      </c>
      <c r="AC88" s="65" t="s">
        <v>741</v>
      </c>
      <c r="AD88" s="395">
        <f t="shared" si="3"/>
        <v>26</v>
      </c>
      <c r="AE88" s="65" t="s">
        <v>747</v>
      </c>
      <c r="AF88" s="11"/>
      <c r="AG88" s="6"/>
      <c r="AI88" s="7"/>
    </row>
    <row r="89" spans="1:35" ht="60">
      <c r="A89" s="61">
        <v>1088</v>
      </c>
      <c r="B89" s="47" t="s">
        <v>176</v>
      </c>
      <c r="C89" s="47" t="s">
        <v>164</v>
      </c>
      <c r="D89" s="65" t="s">
        <v>9353</v>
      </c>
      <c r="E89" s="47"/>
      <c r="F89" s="65" t="s">
        <v>9353</v>
      </c>
      <c r="G89" s="65" t="s">
        <v>168</v>
      </c>
      <c r="H89" s="65"/>
      <c r="I89" s="581" t="s">
        <v>9354</v>
      </c>
      <c r="J89" s="65" t="s">
        <v>9355</v>
      </c>
      <c r="K89" s="65" t="s">
        <v>9356</v>
      </c>
      <c r="L89" s="58" t="s">
        <v>184</v>
      </c>
      <c r="M89" s="58" t="s">
        <v>5</v>
      </c>
      <c r="N89" s="58">
        <v>89118</v>
      </c>
      <c r="O89" s="47" t="s">
        <v>9357</v>
      </c>
      <c r="P89" s="90">
        <v>36.097388177324603</v>
      </c>
      <c r="Q89" s="90">
        <v>-115.192834826986</v>
      </c>
      <c r="R89" s="94">
        <v>200</v>
      </c>
      <c r="S89" s="448"/>
      <c r="T89" s="65"/>
      <c r="U89" s="68" t="s">
        <v>9352</v>
      </c>
      <c r="V89" s="826" t="s">
        <v>9351</v>
      </c>
      <c r="W89" s="68"/>
      <c r="X89" s="58"/>
      <c r="Y89" s="58" t="s">
        <v>1138</v>
      </c>
      <c r="Z89" s="91" t="s">
        <v>318</v>
      </c>
      <c r="AA89" s="91">
        <v>45699</v>
      </c>
      <c r="AB89" s="1050" t="s">
        <v>9338</v>
      </c>
      <c r="AC89" s="65" t="s">
        <v>9362</v>
      </c>
      <c r="AD89" s="395">
        <f t="shared" si="3"/>
        <v>24</v>
      </c>
      <c r="AF89" s="11"/>
      <c r="AH89" s="4"/>
      <c r="AI89" s="7"/>
    </row>
  </sheetData>
  <sortState xmlns:xlrd2="http://schemas.microsoft.com/office/spreadsheetml/2017/richdata2" ref="AI2:AK76">
    <sortCondition ref="AI2:AI76"/>
  </sortState>
  <phoneticPr fontId="8" type="noConversion"/>
  <dataValidations count="3">
    <dataValidation type="list" allowBlank="1" showInputMessage="1" showErrorMessage="1" sqref="F53 F72 F69" xr:uid="{3D5A2B34-8435-42D8-BAD6-A7B72CEE1D3D}">
      <formula1>IF(H53="Cathode",Cathode_Raw_Matl,IF(H53="Anode",Anode_Raw_Matl,IF(H53="Liquid electrolyte",Liquid_Electrolyte,IF(H53="Solid electrolyte",Solid_Electrolyte,IF(H53="Current collectors",Current_Collectors,"")))))</formula1>
    </dataValidation>
    <dataValidation type="list" allowBlank="1" showInputMessage="1" showErrorMessage="1" sqref="G53 G72 G76:G86" xr:uid="{A620651E-B780-470A-ADDB-DB1CD2D32686}">
      <formula1>IF(#REF!="Housing",Housing_Type,IF(#REF!="Electrode materials",Electrode_Material,""))</formula1>
    </dataValidation>
    <dataValidation type="list" allowBlank="1" showInputMessage="1" showErrorMessage="1" sqref="H53 H72 H69 H76:H86" xr:uid="{4DC7C345-003E-49E4-9FAA-39A935B075D0}">
      <formula1>IF(G53="Cathode",Cathode_Raw_Matl,IF(G53="Anode",Anode_Raw_Matl,IF(G53="Liquid electrolyte",Liquid_Electrolyte,IF(G53="Solid electrolyte",Solid_Electrolyte,IF(G53="Current collectors",Current_Collectors,"")))))</formula1>
    </dataValidation>
  </dataValidations>
  <hyperlinks>
    <hyperlink ref="I31" r:id="rId1" display="https://www.jindaleelithium.com/" xr:uid="{6EF59E6D-74FA-4D50-81AC-84111C199D1B}"/>
    <hyperlink ref="V31" r:id="rId2" display="https://www.jindaleelithium.com/" xr:uid="{130809B1-6FD6-4B98-A41F-931D5148DBE8}"/>
    <hyperlink ref="I16" r:id="rId3" xr:uid="{50DB966A-5BF9-4814-A89F-526116D616D5}"/>
    <hyperlink ref="V16" r:id="rId4" xr:uid="{1FC6ECA1-F462-4823-9424-46BBBC6DCBDF}"/>
    <hyperlink ref="I41" r:id="rId5" xr:uid="{690CC579-AD23-4987-879D-AFD37B1E6302}"/>
    <hyperlink ref="V41" r:id="rId6" xr:uid="{A13523A8-6CC5-4F65-B46C-7CC714A5E7E7}"/>
    <hyperlink ref="I17" r:id="rId7" xr:uid="{FC838C01-B2C3-4638-BB5D-D76B30645A6B}"/>
    <hyperlink ref="V17" r:id="rId8" xr:uid="{64191318-1979-484B-A1BB-BC5E70828210}"/>
    <hyperlink ref="I8" r:id="rId9" xr:uid="{A79BA4E4-B766-421E-99E3-8483A228B8B0}"/>
    <hyperlink ref="V8" r:id="rId10" xr:uid="{F3234312-6E77-4AAF-8273-2F24E749C92D}"/>
    <hyperlink ref="I19" r:id="rId11" xr:uid="{85F22216-4C4E-47C8-B7C4-2C359D5402B4}"/>
    <hyperlink ref="V19" r:id="rId12" xr:uid="{D1426495-AB84-4E1F-A0DA-0FC14CB76712}"/>
    <hyperlink ref="AB16" r:id="rId13" location=":~:text=Project%20ATLiS%20in%20California's%20Salton,the%20auto%20industry%20per%20year" display="https://www.esminerals.com/ https://www.prnewswire.com/news-releases/energysource-minerals-receives-approvals-on-project-atlis-salton-sea-based-geothermal-extraction-operation-301428234.html; https://www.prnewswire.com/news-releases/energysource-minerals-esm-announces-contract-with-ford-for-geothermal-lithium-301830259.html#:~:text=Project%20ATLiS%20in%20California's%20Salton,the%20auto%20industry%20per%20year." xr:uid="{198B49BC-F1E2-415C-996D-64D0097E8C5C}"/>
    <hyperlink ref="AB17" r:id="rId14" display="https://www.fortuneminerals.com/; https://s1.q4cdn.com/337451660/files/doc_presentations/2023/231001-fortune-minerals-nico-project-presentation.pdf; https://www.miningweekly.com/print-version/nico-goldcobaltbismuthcopper-mine-project-canada-update-2023-12-15" xr:uid="{0C57DC2F-41CA-4CBC-812A-C628234333A3}"/>
    <hyperlink ref="V26" r:id="rId15" xr:uid="{74AA1B87-D699-42AA-980E-5F7A5CEBCB74}"/>
    <hyperlink ref="I26" r:id="rId16" xr:uid="{483BC611-7346-4D2C-8E00-4A9DE46728EA}"/>
    <hyperlink ref="I57" r:id="rId17" xr:uid="{E5492A21-CB3A-4C3B-9E0A-0F116670DE9E}"/>
    <hyperlink ref="V57" r:id="rId18" xr:uid="{D4CC5482-E3C2-44C9-8A81-7BCF9688ADFB}"/>
    <hyperlink ref="V21" r:id="rId19" xr:uid="{34D51255-9EFE-4407-8AE9-B3F1F18C7478}"/>
    <hyperlink ref="I21" r:id="rId20" xr:uid="{FD0E4C42-3C1E-40B9-8CF4-839EC92B879F}"/>
    <hyperlink ref="I11" r:id="rId21" xr:uid="{9588D0CF-95E1-46AA-B859-AD46AB5258A8}"/>
    <hyperlink ref="AB11" r:id="rId22" location=":~:text=Cobalt%2027%20Capital%20Corp.%20is,portfolio%20of%206%20cobalt%20royalties." xr:uid="{195F347E-A638-4B05-993F-FA3EADCDC3AC}"/>
    <hyperlink ref="I80" r:id="rId23" xr:uid="{F8B808BA-BF77-4972-B150-A9D026EE9538}"/>
    <hyperlink ref="I68" r:id="rId24" xr:uid="{DC387B2A-0590-4729-B5E2-D0E40B0B029F}"/>
    <hyperlink ref="V68" r:id="rId25" xr:uid="{5488C19C-94CD-47CA-AC58-7561F4CF4B78}"/>
    <hyperlink ref="AB68" r:id="rId26" xr:uid="{63DFECEC-5266-4EB1-ABF5-C3214CC3CFE9}"/>
    <hyperlink ref="I67" r:id="rId27" xr:uid="{7121971A-1449-CF4B-8FE5-2726AA101ED1}"/>
    <hyperlink ref="AB67" r:id="rId28" xr:uid="{B212383F-D376-2747-A9B8-529532709FBE}"/>
    <hyperlink ref="I52" r:id="rId29" xr:uid="{E1918B4E-70B0-4B5D-B7A1-FBBBCFB05F1B}"/>
    <hyperlink ref="V52" r:id="rId30" xr:uid="{2DD07A12-CE6D-48A8-B428-EA85DA25FDD6}"/>
    <hyperlink ref="I71" r:id="rId31" xr:uid="{EBB9F7F0-531D-8B49-8C54-7A4E69001491}"/>
    <hyperlink ref="V71" r:id="rId32" xr:uid="{F5EF290C-AD92-E74F-89DE-99AFF74BD5D1}"/>
    <hyperlink ref="I73" r:id="rId33" xr:uid="{AC076059-7539-0744-B878-9A5C6376174A}"/>
    <hyperlink ref="V73" r:id="rId34" xr:uid="{D23483CE-C700-AA44-80E0-6846ACC753A4}"/>
    <hyperlink ref="I69" r:id="rId35" xr:uid="{1AE0AEA9-46F3-4D66-AA15-D5BBBB70188C}"/>
    <hyperlink ref="V69" r:id="rId36" xr:uid="{C467BA53-9CF2-4590-A1B7-F3A7DA80C840}"/>
    <hyperlink ref="V48" r:id="rId37" xr:uid="{0E06689C-AF84-47CC-995A-2CA75760FB3C}"/>
    <hyperlink ref="I12" r:id="rId38" xr:uid="{2C59896B-12E9-408E-8D96-374C8DC4797A}"/>
    <hyperlink ref="V12" r:id="rId39" xr:uid="{4D566E0A-A997-48C5-8EC6-C16071B075AD}"/>
    <hyperlink ref="I7" r:id="rId40" xr:uid="{C02488A8-BC1A-4D47-A307-5E7BB7BEBFAA}"/>
    <hyperlink ref="AG7" r:id="rId41" display="mailto:dan.winters@bherenewables.com" xr:uid="{1AB1757A-21C8-4486-AE18-7A8DF58DDEA8}"/>
    <hyperlink ref="AH7" r:id="rId42" display="tel:+1-515-240-8395" xr:uid="{262D8524-023A-457D-9285-E8FADA8FAB1B}"/>
    <hyperlink ref="V7" r:id="rId43" xr:uid="{A3A58114-61F9-481E-8708-B7CEAEF8A392}"/>
    <hyperlink ref="AB58" r:id="rId44" xr:uid="{2488638F-50A7-41DA-B365-CBEE659D5130}"/>
    <hyperlink ref="I58" r:id="rId45" xr:uid="{88B47E98-B70A-4E9E-B61B-9281ED3191B5}"/>
    <hyperlink ref="V58" r:id="rId46" xr:uid="{F007E730-D918-4E34-955A-B6AF7DB7748F}"/>
    <hyperlink ref="I45" r:id="rId47" xr:uid="{50053690-1286-43D3-82C3-BAD0D1BA748B}"/>
    <hyperlink ref="V45" r:id="rId48" xr:uid="{90B2A92F-BA50-4EED-BBE8-7CF9B56FE360}"/>
    <hyperlink ref="I9" r:id="rId49" xr:uid="{CE3EED3E-7067-4D04-868F-E2A52E072D89}"/>
    <hyperlink ref="V9" r:id="rId50" xr:uid="{B5287FE8-1E3C-4F45-BA65-89C44ED5F9CD}"/>
    <hyperlink ref="I15" r:id="rId51" xr:uid="{6DA525B9-0F4E-4F7E-85CA-1216493F7D5E}"/>
    <hyperlink ref="V15" r:id="rId52" xr:uid="{67983996-E9BA-40CF-B34C-6585752B9BBD}"/>
    <hyperlink ref="I5" r:id="rId53" xr:uid="{2C66AB47-E7DA-4387-91C9-9B8C735A763E}"/>
    <hyperlink ref="V5" r:id="rId54" xr:uid="{85482F18-4003-43D7-8282-77FA1EF7F456}"/>
    <hyperlink ref="I34" r:id="rId55" xr:uid="{9313D428-62CE-49B4-8687-9699F0E7DE73}"/>
    <hyperlink ref="V34" r:id="rId56" xr:uid="{93D1ACD1-D0CC-4538-9800-0B879CC6A524}"/>
    <hyperlink ref="I35" r:id="rId57" xr:uid="{91207302-EEDC-4EF2-949D-DA91890951DD}"/>
    <hyperlink ref="V35" r:id="rId58" xr:uid="{1B368C75-949E-444D-91F4-6A32E521B779}"/>
    <hyperlink ref="AG20" r:id="rId59" xr:uid="{DB3C4C35-D2CD-41F1-85F6-8B9A536BC803}"/>
    <hyperlink ref="I70" r:id="rId60" xr:uid="{35B2DA1C-30F4-41EE-A663-60C1E22FA204}"/>
    <hyperlink ref="AG70" r:id="rId61" xr:uid="{FB32048E-5E93-4196-B263-026FA6E9A07C}"/>
    <hyperlink ref="V70" r:id="rId62" xr:uid="{0AB30F3E-69AB-4529-8407-DE5CB1DA20EB}"/>
    <hyperlink ref="V89" r:id="rId63" xr:uid="{46ADDFA4-6F8A-4DA2-920A-FBD100DEFBEF}"/>
  </hyperlinks>
  <pageMargins left="0.7" right="0.7" top="0.75" bottom="0.75" header="0.3" footer="0.3"/>
  <pageSetup orientation="portrait" r:id="rId64"/>
  <tableParts count="1">
    <tablePart r:id="rId6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23605-6900-4253-8919-DCA2D8BA01E9}">
  <sheetPr codeName="Sheet9">
    <tabColor theme="7" tint="-0.249977111117893"/>
  </sheetPr>
  <dimension ref="A1:CL131"/>
  <sheetViews>
    <sheetView topLeftCell="G1" zoomScale="130" zoomScaleNormal="130" workbookViewId="0">
      <pane ySplit="1" topLeftCell="A128" activePane="bottomLeft" state="frozen"/>
      <selection activeCell="A2" sqref="A2"/>
      <selection pane="bottomLeft" activeCell="O130" sqref="O130"/>
    </sheetView>
  </sheetViews>
  <sheetFormatPr defaultColWidth="9.140625" defaultRowHeight="11.25" customHeight="1"/>
  <cols>
    <col min="1" max="1" width="7.140625" style="51" customWidth="1"/>
    <col min="2" max="2" width="11.7109375" style="9" customWidth="1"/>
    <col min="3" max="3" width="15" style="9" customWidth="1"/>
    <col min="4" max="4" width="24.42578125" style="11" customWidth="1"/>
    <col min="5" max="5" width="10.42578125" style="3" customWidth="1"/>
    <col min="6" max="6" width="18.140625" style="4" customWidth="1"/>
    <col min="7" max="7" width="21.7109375" style="11" customWidth="1"/>
    <col min="8" max="8" width="18.140625" style="11" customWidth="1"/>
    <col min="9" max="9" width="20.42578125" style="11" customWidth="1"/>
    <col min="10" max="10" width="19.140625" style="11" customWidth="1"/>
    <col min="11" max="11" width="24.42578125" style="11" customWidth="1"/>
    <col min="12" max="12" width="8.7109375" style="9" customWidth="1"/>
    <col min="13" max="13" width="9" style="569" customWidth="1"/>
    <col min="14" max="14" width="17.7109375" style="9" customWidth="1"/>
    <col min="15" max="15" width="23.7109375" style="12" customWidth="1"/>
    <col min="16" max="17" width="17.42578125" style="6" customWidth="1"/>
    <col min="18" max="18" width="14.42578125" style="10" bestFit="1" customWidth="1"/>
    <col min="19" max="19" width="17.42578125" style="37" customWidth="1"/>
    <col min="20" max="20" width="14.28515625" style="6" customWidth="1"/>
    <col min="21" max="21" width="28" style="11" customWidth="1"/>
    <col min="22" max="22" width="26.42578125" style="6" customWidth="1"/>
    <col min="23" max="23" width="10.28515625" style="6" customWidth="1"/>
    <col min="24" max="24" width="16.7109375" style="9" customWidth="1"/>
    <col min="25" max="25" width="13.140625" style="9" customWidth="1"/>
    <col min="26" max="26" width="9" style="6" customWidth="1"/>
    <col min="27" max="27" width="13.140625" style="513" customWidth="1"/>
    <col min="28" max="28" width="53.7109375" style="11" customWidth="1"/>
    <col min="29" max="29" width="53" style="6" customWidth="1"/>
    <col min="30" max="30" width="55" style="6" customWidth="1"/>
    <col min="31" max="31" width="16.7109375" style="9" customWidth="1"/>
    <col min="32" max="32" width="16.140625" style="6" customWidth="1"/>
    <col min="33" max="33" width="12.42578125" style="11" customWidth="1"/>
    <col min="34" max="34" width="17" style="6" customWidth="1"/>
    <col min="35" max="35" width="35.7109375" style="6" customWidth="1"/>
    <col min="36" max="16384" width="9.140625" style="6"/>
  </cols>
  <sheetData>
    <row r="1" spans="1:35" s="42" customFormat="1" ht="45">
      <c r="A1" s="110" t="s">
        <v>113</v>
      </c>
      <c r="B1" s="111" t="s">
        <v>135</v>
      </c>
      <c r="C1" s="111" t="s">
        <v>4</v>
      </c>
      <c r="D1" s="111" t="s">
        <v>112</v>
      </c>
      <c r="E1" s="111" t="s">
        <v>136</v>
      </c>
      <c r="F1" s="111" t="s">
        <v>116</v>
      </c>
      <c r="G1" s="111" t="s">
        <v>137</v>
      </c>
      <c r="H1" s="111" t="s">
        <v>133</v>
      </c>
      <c r="I1" s="111" t="s">
        <v>138</v>
      </c>
      <c r="J1" s="111" t="s">
        <v>139</v>
      </c>
      <c r="K1" s="111" t="s">
        <v>117</v>
      </c>
      <c r="L1" s="111" t="s">
        <v>118</v>
      </c>
      <c r="M1" s="565" t="s">
        <v>119</v>
      </c>
      <c r="N1" s="111" t="s">
        <v>140</v>
      </c>
      <c r="O1" s="113" t="s">
        <v>141</v>
      </c>
      <c r="P1" s="111" t="s">
        <v>142</v>
      </c>
      <c r="Q1" s="111" t="s">
        <v>143</v>
      </c>
      <c r="R1" s="115" t="s">
        <v>144</v>
      </c>
      <c r="S1" s="121" t="s">
        <v>122</v>
      </c>
      <c r="T1" s="111" t="s">
        <v>145</v>
      </c>
      <c r="U1" s="111" t="s">
        <v>146</v>
      </c>
      <c r="V1" s="111" t="s">
        <v>147</v>
      </c>
      <c r="W1" s="111" t="s">
        <v>148</v>
      </c>
      <c r="X1" s="111" t="s">
        <v>149</v>
      </c>
      <c r="Y1" s="111" t="s">
        <v>150</v>
      </c>
      <c r="Z1" s="111" t="s">
        <v>151</v>
      </c>
      <c r="AA1" s="116" t="s">
        <v>152</v>
      </c>
      <c r="AB1" s="111" t="s">
        <v>153</v>
      </c>
      <c r="AC1" s="111" t="s">
        <v>156</v>
      </c>
      <c r="AD1" s="111" t="s">
        <v>154</v>
      </c>
      <c r="AE1" s="122" t="s">
        <v>155</v>
      </c>
      <c r="AF1" s="386" t="s">
        <v>157</v>
      </c>
      <c r="AG1" s="386" t="s">
        <v>158</v>
      </c>
      <c r="AH1" s="387" t="s">
        <v>159</v>
      </c>
      <c r="AI1" s="111" t="s">
        <v>6601</v>
      </c>
    </row>
    <row r="2" spans="1:35" s="434" customFormat="1" ht="60">
      <c r="A2" s="61">
        <v>2001</v>
      </c>
      <c r="B2" s="47" t="s">
        <v>201</v>
      </c>
      <c r="C2" s="47" t="s">
        <v>748</v>
      </c>
      <c r="D2" s="65" t="s">
        <v>749</v>
      </c>
      <c r="E2" s="47" t="s">
        <v>178</v>
      </c>
      <c r="F2" s="65" t="s">
        <v>750</v>
      </c>
      <c r="G2" s="65" t="s">
        <v>751</v>
      </c>
      <c r="H2" s="65" t="s">
        <v>752</v>
      </c>
      <c r="I2" s="235" t="s">
        <v>753</v>
      </c>
      <c r="J2" s="101" t="s">
        <v>754</v>
      </c>
      <c r="K2" s="101" t="s">
        <v>755</v>
      </c>
      <c r="L2" s="100" t="s">
        <v>756</v>
      </c>
      <c r="M2" s="566" t="s">
        <v>5</v>
      </c>
      <c r="N2" s="223" t="s">
        <v>757</v>
      </c>
      <c r="O2" s="100" t="s">
        <v>758</v>
      </c>
      <c r="P2" s="90">
        <v>42.718565880453497</v>
      </c>
      <c r="Q2" s="90">
        <v>-71.114521729456996</v>
      </c>
      <c r="R2" s="128" t="s">
        <v>9083</v>
      </c>
      <c r="S2" s="98">
        <v>10000</v>
      </c>
      <c r="T2" s="68" t="s">
        <v>759</v>
      </c>
      <c r="U2" s="65" t="s">
        <v>760</v>
      </c>
      <c r="V2" s="204" t="s">
        <v>753</v>
      </c>
      <c r="W2" s="65" t="s">
        <v>755</v>
      </c>
      <c r="X2" s="47" t="s">
        <v>756</v>
      </c>
      <c r="Y2" s="47" t="s">
        <v>5</v>
      </c>
      <c r="Z2" s="58" t="s">
        <v>174</v>
      </c>
      <c r="AA2" s="59">
        <v>44899</v>
      </c>
      <c r="AB2" s="1" t="s">
        <v>761</v>
      </c>
      <c r="AC2" s="65" t="s">
        <v>763</v>
      </c>
      <c r="AD2" s="65" t="s">
        <v>762</v>
      </c>
      <c r="AE2" s="47">
        <f t="shared" ref="AE2:AE21" si="0">IF(LEN(TRIM(AD2))=0,0,LEN(TRIM(AD2))-LEN(SUBSTITUTE(AD2," ",""))+1)</f>
        <v>25</v>
      </c>
      <c r="AF2" s="111"/>
      <c r="AG2" s="111"/>
      <c r="AH2" s="111"/>
      <c r="AI2" s="431"/>
    </row>
    <row r="3" spans="1:35" s="13" customFormat="1" ht="60">
      <c r="A3" s="61">
        <v>2002</v>
      </c>
      <c r="B3" s="47" t="s">
        <v>201</v>
      </c>
      <c r="C3" s="47" t="s">
        <v>748</v>
      </c>
      <c r="D3" s="65" t="s">
        <v>749</v>
      </c>
      <c r="E3" s="47" t="s">
        <v>178</v>
      </c>
      <c r="F3" s="65" t="s">
        <v>750</v>
      </c>
      <c r="G3" s="65" t="s">
        <v>751</v>
      </c>
      <c r="H3" s="65" t="s">
        <v>752</v>
      </c>
      <c r="I3" s="446" t="s">
        <v>753</v>
      </c>
      <c r="J3" s="65" t="s">
        <v>754</v>
      </c>
      <c r="K3" s="65" t="s">
        <v>6661</v>
      </c>
      <c r="L3" s="58" t="s">
        <v>314</v>
      </c>
      <c r="M3" s="567" t="s">
        <v>5</v>
      </c>
      <c r="N3" s="587" t="s">
        <v>1047</v>
      </c>
      <c r="O3" s="47" t="s">
        <v>1047</v>
      </c>
      <c r="P3" s="90" t="s">
        <v>1047</v>
      </c>
      <c r="Q3" s="90" t="s">
        <v>1047</v>
      </c>
      <c r="R3" s="106" t="s">
        <v>9084</v>
      </c>
      <c r="S3" s="448">
        <v>13000</v>
      </c>
      <c r="T3" s="68" t="s">
        <v>759</v>
      </c>
      <c r="U3" s="65" t="s">
        <v>760</v>
      </c>
      <c r="V3" s="580" t="s">
        <v>753</v>
      </c>
      <c r="W3" s="65" t="s">
        <v>755</v>
      </c>
      <c r="X3" s="47" t="s">
        <v>756</v>
      </c>
      <c r="Y3" s="47" t="s">
        <v>5</v>
      </c>
      <c r="Z3" s="58" t="s">
        <v>318</v>
      </c>
      <c r="AA3" s="59">
        <v>45497</v>
      </c>
      <c r="AB3" s="373" t="s">
        <v>6662</v>
      </c>
      <c r="AC3" s="65"/>
      <c r="AD3" s="174" t="s">
        <v>762</v>
      </c>
      <c r="AE3" s="47">
        <f t="shared" si="0"/>
        <v>25</v>
      </c>
      <c r="AF3" s="111"/>
      <c r="AG3" s="111"/>
      <c r="AH3" s="111"/>
      <c r="AI3" s="101"/>
    </row>
    <row r="4" spans="1:35" s="434" customFormat="1" ht="58.7" customHeight="1">
      <c r="A4" s="61">
        <v>2003</v>
      </c>
      <c r="B4" s="47" t="s">
        <v>163</v>
      </c>
      <c r="C4" s="47" t="s">
        <v>748</v>
      </c>
      <c r="D4" s="7" t="s">
        <v>764</v>
      </c>
      <c r="E4" s="58" t="s">
        <v>166</v>
      </c>
      <c r="F4" s="68" t="s">
        <v>765</v>
      </c>
      <c r="G4" s="47" t="s">
        <v>766</v>
      </c>
      <c r="H4" s="47" t="s">
        <v>767</v>
      </c>
      <c r="I4" s="354" t="s">
        <v>768</v>
      </c>
      <c r="J4" s="18" t="s">
        <v>769</v>
      </c>
      <c r="K4" s="18" t="s">
        <v>770</v>
      </c>
      <c r="L4" s="58" t="s">
        <v>771</v>
      </c>
      <c r="M4" s="567" t="s">
        <v>5</v>
      </c>
      <c r="N4" s="58" t="s">
        <v>772</v>
      </c>
      <c r="O4" s="390" t="s">
        <v>773</v>
      </c>
      <c r="P4" s="18">
        <v>32.7876378062318</v>
      </c>
      <c r="Q4" s="18">
        <v>-96.802447804174093</v>
      </c>
      <c r="R4" s="106">
        <v>5</v>
      </c>
      <c r="S4" s="448" t="s">
        <v>6642</v>
      </c>
      <c r="T4" s="18" t="s">
        <v>774</v>
      </c>
      <c r="U4" s="18" t="s">
        <v>775</v>
      </c>
      <c r="V4" s="18" t="s">
        <v>768</v>
      </c>
      <c r="W4" s="18" t="s">
        <v>770</v>
      </c>
      <c r="X4" s="58" t="s">
        <v>771</v>
      </c>
      <c r="Y4" s="58" t="s">
        <v>5</v>
      </c>
      <c r="Z4" s="58" t="s">
        <v>776</v>
      </c>
      <c r="AA4" s="48">
        <v>45334</v>
      </c>
      <c r="AB4" s="65" t="s">
        <v>319</v>
      </c>
      <c r="AC4" s="7" t="s">
        <v>778</v>
      </c>
      <c r="AD4" s="314" t="s">
        <v>777</v>
      </c>
      <c r="AE4" s="58">
        <f t="shared" si="0"/>
        <v>24</v>
      </c>
      <c r="AF4" s="18" t="s">
        <v>779</v>
      </c>
      <c r="AG4" s="7" t="s">
        <v>780</v>
      </c>
      <c r="AH4" s="18" t="s">
        <v>781</v>
      </c>
      <c r="AI4" s="431"/>
    </row>
    <row r="5" spans="1:35" s="13" customFormat="1" ht="45">
      <c r="A5" s="61">
        <v>2004</v>
      </c>
      <c r="B5" s="47" t="s">
        <v>163</v>
      </c>
      <c r="C5" s="47" t="s">
        <v>748</v>
      </c>
      <c r="D5" s="65" t="s">
        <v>782</v>
      </c>
      <c r="E5" s="47" t="s">
        <v>166</v>
      </c>
      <c r="F5" s="65" t="s">
        <v>782</v>
      </c>
      <c r="G5" s="65" t="s">
        <v>783</v>
      </c>
      <c r="H5" s="65" t="s">
        <v>784</v>
      </c>
      <c r="I5" s="235" t="s">
        <v>785</v>
      </c>
      <c r="J5" s="65" t="s">
        <v>786</v>
      </c>
      <c r="K5" s="65" t="s">
        <v>787</v>
      </c>
      <c r="L5" s="58" t="s">
        <v>788</v>
      </c>
      <c r="M5" s="567" t="s">
        <v>5</v>
      </c>
      <c r="N5" s="58">
        <v>70122</v>
      </c>
      <c r="O5" s="47" t="s">
        <v>789</v>
      </c>
      <c r="P5" s="90">
        <v>30.031877182105699</v>
      </c>
      <c r="Q5" s="90">
        <v>-90.063603731681397</v>
      </c>
      <c r="R5" s="224">
        <v>30</v>
      </c>
      <c r="S5" s="98"/>
      <c r="T5" s="68"/>
      <c r="U5" s="129" t="s">
        <v>782</v>
      </c>
      <c r="V5" s="204" t="s">
        <v>785</v>
      </c>
      <c r="W5" s="65" t="s">
        <v>787</v>
      </c>
      <c r="X5" s="47" t="s">
        <v>788</v>
      </c>
      <c r="Y5" s="47" t="s">
        <v>5</v>
      </c>
      <c r="Z5" s="58" t="s">
        <v>174</v>
      </c>
      <c r="AA5" s="59">
        <v>44891</v>
      </c>
      <c r="AB5" s="7" t="s">
        <v>790</v>
      </c>
      <c r="AC5" s="59" t="s">
        <v>792</v>
      </c>
      <c r="AD5" s="313" t="s">
        <v>791</v>
      </c>
      <c r="AE5" s="100">
        <f t="shared" si="0"/>
        <v>21</v>
      </c>
      <c r="AF5" s="101"/>
      <c r="AG5" s="101"/>
      <c r="AH5" s="101"/>
      <c r="AI5" s="431"/>
    </row>
    <row r="6" spans="1:35" s="13" customFormat="1" ht="135">
      <c r="A6" s="61">
        <v>2005</v>
      </c>
      <c r="B6" s="47" t="s">
        <v>163</v>
      </c>
      <c r="C6" s="47" t="s">
        <v>748</v>
      </c>
      <c r="D6" s="65" t="s">
        <v>793</v>
      </c>
      <c r="E6" s="47" t="s">
        <v>178</v>
      </c>
      <c r="F6" s="65" t="s">
        <v>793</v>
      </c>
      <c r="G6" s="65" t="s">
        <v>783</v>
      </c>
      <c r="H6" s="65" t="s">
        <v>794</v>
      </c>
      <c r="I6" s="449" t="s">
        <v>733</v>
      </c>
      <c r="J6" s="65" t="s">
        <v>795</v>
      </c>
      <c r="K6" s="65" t="s">
        <v>796</v>
      </c>
      <c r="L6" s="58" t="s">
        <v>736</v>
      </c>
      <c r="M6" s="567" t="s">
        <v>5</v>
      </c>
      <c r="N6" s="58">
        <v>35089</v>
      </c>
      <c r="O6" s="47" t="s">
        <v>797</v>
      </c>
      <c r="P6" s="90">
        <v>32.988212384038498</v>
      </c>
      <c r="Q6" s="90">
        <v>-86.034163398371305</v>
      </c>
      <c r="R6" s="128">
        <v>100</v>
      </c>
      <c r="S6" s="98">
        <v>6818.181818181818</v>
      </c>
      <c r="T6" s="68" t="s">
        <v>486</v>
      </c>
      <c r="U6" s="65" t="s">
        <v>798</v>
      </c>
      <c r="V6" s="459" t="s">
        <v>737</v>
      </c>
      <c r="W6" s="68" t="s">
        <v>738</v>
      </c>
      <c r="X6" s="58" t="s">
        <v>739</v>
      </c>
      <c r="Y6" s="58" t="s">
        <v>5</v>
      </c>
      <c r="Z6" s="58" t="s">
        <v>174</v>
      </c>
      <c r="AA6" s="59">
        <v>44776</v>
      </c>
      <c r="AB6" s="65" t="s">
        <v>799</v>
      </c>
      <c r="AC6" s="65"/>
      <c r="AD6" s="313" t="s">
        <v>800</v>
      </c>
      <c r="AE6" s="100">
        <f t="shared" si="0"/>
        <v>27</v>
      </c>
      <c r="AF6" s="101"/>
      <c r="AG6" s="101"/>
      <c r="AH6" s="101"/>
      <c r="AI6" s="101"/>
    </row>
    <row r="7" spans="1:35" s="13" customFormat="1" ht="45">
      <c r="A7" s="61">
        <v>2006</v>
      </c>
      <c r="B7" s="47" t="s">
        <v>201</v>
      </c>
      <c r="C7" s="47" t="s">
        <v>748</v>
      </c>
      <c r="D7" s="65" t="s">
        <v>177</v>
      </c>
      <c r="E7" s="47" t="s">
        <v>178</v>
      </c>
      <c r="F7" s="65" t="s">
        <v>801</v>
      </c>
      <c r="G7" s="7" t="s">
        <v>802</v>
      </c>
      <c r="H7" s="7" t="s">
        <v>803</v>
      </c>
      <c r="I7" s="235" t="s">
        <v>181</v>
      </c>
      <c r="J7" s="65"/>
      <c r="K7" s="65" t="s">
        <v>804</v>
      </c>
      <c r="L7" s="58" t="s">
        <v>805</v>
      </c>
      <c r="M7" s="567" t="s">
        <v>5</v>
      </c>
      <c r="N7" s="58"/>
      <c r="O7" s="47"/>
      <c r="P7" s="58">
        <v>34.717244544774204</v>
      </c>
      <c r="Q7" s="90">
        <v>-81.019134092855793</v>
      </c>
      <c r="R7" s="128" t="s">
        <v>9085</v>
      </c>
      <c r="S7" s="98">
        <v>50000</v>
      </c>
      <c r="T7" s="68" t="s">
        <v>806</v>
      </c>
      <c r="U7" s="65" t="s">
        <v>177</v>
      </c>
      <c r="V7" s="204" t="s">
        <v>181</v>
      </c>
      <c r="W7" s="65" t="s">
        <v>189</v>
      </c>
      <c r="X7" s="47" t="s">
        <v>190</v>
      </c>
      <c r="Y7" s="47" t="s">
        <v>5</v>
      </c>
      <c r="Z7" s="58" t="s">
        <v>174</v>
      </c>
      <c r="AA7" s="59">
        <v>45095</v>
      </c>
      <c r="AB7" s="65" t="s">
        <v>807</v>
      </c>
      <c r="AC7" s="65" t="s">
        <v>809</v>
      </c>
      <c r="AD7" s="313" t="s">
        <v>808</v>
      </c>
      <c r="AE7" s="100">
        <f t="shared" si="0"/>
        <v>22</v>
      </c>
      <c r="AF7" s="101"/>
      <c r="AG7" s="101"/>
      <c r="AH7" s="101"/>
      <c r="AI7" s="101"/>
    </row>
    <row r="8" spans="1:35" s="13" customFormat="1" ht="75">
      <c r="A8" s="61">
        <v>2007</v>
      </c>
      <c r="B8" s="47" t="s">
        <v>163</v>
      </c>
      <c r="C8" s="47" t="s">
        <v>748</v>
      </c>
      <c r="D8" s="65" t="s">
        <v>810</v>
      </c>
      <c r="E8" s="47" t="s">
        <v>166</v>
      </c>
      <c r="F8" s="65" t="s">
        <v>810</v>
      </c>
      <c r="G8" s="7" t="s">
        <v>802</v>
      </c>
      <c r="H8" s="65" t="s">
        <v>7</v>
      </c>
      <c r="I8" s="235" t="s">
        <v>811</v>
      </c>
      <c r="J8" s="65" t="s">
        <v>812</v>
      </c>
      <c r="K8" s="65" t="s">
        <v>813</v>
      </c>
      <c r="L8" s="58" t="s">
        <v>172</v>
      </c>
      <c r="M8" s="567" t="s">
        <v>5</v>
      </c>
      <c r="N8" s="58">
        <v>91016</v>
      </c>
      <c r="O8" s="47" t="s">
        <v>814</v>
      </c>
      <c r="P8" s="90">
        <v>34.1410736172977</v>
      </c>
      <c r="Q8" s="90">
        <v>-117.993500272208</v>
      </c>
      <c r="R8" s="224">
        <v>5</v>
      </c>
      <c r="S8" s="98"/>
      <c r="T8" s="68"/>
      <c r="U8" s="129" t="s">
        <v>810</v>
      </c>
      <c r="V8" s="204" t="s">
        <v>811</v>
      </c>
      <c r="W8" s="65" t="s">
        <v>813</v>
      </c>
      <c r="X8" s="47" t="s">
        <v>172</v>
      </c>
      <c r="Y8" s="47" t="s">
        <v>5</v>
      </c>
      <c r="Z8" s="58" t="s">
        <v>174</v>
      </c>
      <c r="AA8" s="59">
        <v>44891</v>
      </c>
      <c r="AB8" s="68" t="s">
        <v>815</v>
      </c>
      <c r="AC8" s="65" t="s">
        <v>817</v>
      </c>
      <c r="AD8" s="313" t="s">
        <v>816</v>
      </c>
      <c r="AE8" s="100">
        <f t="shared" si="0"/>
        <v>30</v>
      </c>
      <c r="AF8" s="101"/>
      <c r="AG8" s="101"/>
      <c r="AH8" s="101"/>
      <c r="AI8" s="101"/>
    </row>
    <row r="9" spans="1:35" s="13" customFormat="1" ht="105">
      <c r="A9" s="61">
        <v>2008</v>
      </c>
      <c r="B9" s="47" t="s">
        <v>201</v>
      </c>
      <c r="C9" s="47" t="s">
        <v>748</v>
      </c>
      <c r="D9" s="65" t="s">
        <v>818</v>
      </c>
      <c r="E9" s="47" t="s">
        <v>178</v>
      </c>
      <c r="F9" s="65" t="s">
        <v>819</v>
      </c>
      <c r="G9" s="65" t="s">
        <v>820</v>
      </c>
      <c r="H9" s="65" t="s">
        <v>821</v>
      </c>
      <c r="I9" s="246" t="s">
        <v>822</v>
      </c>
      <c r="J9" s="65" t="s">
        <v>823</v>
      </c>
      <c r="K9" s="65" t="s">
        <v>824</v>
      </c>
      <c r="L9" s="58" t="s">
        <v>825</v>
      </c>
      <c r="M9" s="567" t="s">
        <v>5</v>
      </c>
      <c r="N9" s="58">
        <v>46552</v>
      </c>
      <c r="O9" s="47" t="s">
        <v>826</v>
      </c>
      <c r="P9" s="90">
        <v>41.702912460838299</v>
      </c>
      <c r="Q9" s="90">
        <v>-86.449964795102503</v>
      </c>
      <c r="R9" s="199" t="s">
        <v>9075</v>
      </c>
      <c r="S9" s="97"/>
      <c r="T9" s="68"/>
      <c r="U9" s="65" t="s">
        <v>827</v>
      </c>
      <c r="V9" s="247" t="s">
        <v>822</v>
      </c>
      <c r="W9" s="68" t="s">
        <v>828</v>
      </c>
      <c r="X9" s="58" t="s">
        <v>829</v>
      </c>
      <c r="Y9" s="58" t="s">
        <v>5</v>
      </c>
      <c r="Z9" s="58" t="s">
        <v>174</v>
      </c>
      <c r="AA9" s="59">
        <v>44801</v>
      </c>
      <c r="AB9" s="65" t="s">
        <v>830</v>
      </c>
      <c r="AC9" s="65" t="s">
        <v>832</v>
      </c>
      <c r="AD9" s="313" t="s">
        <v>831</v>
      </c>
      <c r="AE9" s="100">
        <f t="shared" si="0"/>
        <v>27</v>
      </c>
      <c r="AF9" s="101"/>
      <c r="AG9" s="101"/>
      <c r="AH9" s="101"/>
      <c r="AI9" s="101"/>
    </row>
    <row r="10" spans="1:35" s="52" customFormat="1" ht="87.75" customHeight="1">
      <c r="A10" s="61">
        <v>2009</v>
      </c>
      <c r="B10" s="47" t="s">
        <v>176</v>
      </c>
      <c r="C10" s="47" t="s">
        <v>748</v>
      </c>
      <c r="D10" s="65" t="s">
        <v>833</v>
      </c>
      <c r="E10" s="47" t="s">
        <v>178</v>
      </c>
      <c r="F10" s="7" t="s">
        <v>834</v>
      </c>
      <c r="G10" s="7" t="s">
        <v>802</v>
      </c>
      <c r="H10" s="7" t="s">
        <v>803</v>
      </c>
      <c r="I10" s="441" t="s">
        <v>835</v>
      </c>
      <c r="J10" s="7" t="s">
        <v>836</v>
      </c>
      <c r="K10" s="7" t="s">
        <v>837</v>
      </c>
      <c r="L10" s="47" t="s">
        <v>184</v>
      </c>
      <c r="M10" s="153" t="s">
        <v>5</v>
      </c>
      <c r="N10" s="207">
        <v>89408</v>
      </c>
      <c r="O10" s="208" t="s">
        <v>838</v>
      </c>
      <c r="P10" s="531">
        <v>39.612953370472098</v>
      </c>
      <c r="Q10" s="531">
        <v>-119.25133227375601</v>
      </c>
      <c r="R10" s="187">
        <v>150</v>
      </c>
      <c r="S10" s="124">
        <v>5000</v>
      </c>
      <c r="T10" s="7" t="s">
        <v>839</v>
      </c>
      <c r="U10" s="7" t="s">
        <v>833</v>
      </c>
      <c r="V10" s="441" t="s">
        <v>835</v>
      </c>
      <c r="W10" s="7" t="s">
        <v>837</v>
      </c>
      <c r="X10" s="47" t="s">
        <v>184</v>
      </c>
      <c r="Y10" s="47" t="s">
        <v>5</v>
      </c>
      <c r="Z10" s="47" t="s">
        <v>318</v>
      </c>
      <c r="AA10" s="59">
        <v>45413</v>
      </c>
      <c r="AB10" s="1" t="s">
        <v>840</v>
      </c>
      <c r="AC10" s="7" t="s">
        <v>841</v>
      </c>
      <c r="AD10" s="313" t="s">
        <v>8492</v>
      </c>
      <c r="AE10" s="100">
        <f t="shared" si="0"/>
        <v>29</v>
      </c>
      <c r="AF10" s="101"/>
      <c r="AG10" s="101"/>
      <c r="AH10" s="101"/>
      <c r="AI10" s="101"/>
    </row>
    <row r="11" spans="1:35" s="52" customFormat="1" ht="87.75" customHeight="1">
      <c r="A11" s="61">
        <v>2010</v>
      </c>
      <c r="B11" s="47" t="s">
        <v>176</v>
      </c>
      <c r="C11" s="47" t="s">
        <v>748</v>
      </c>
      <c r="D11" s="65" t="s">
        <v>842</v>
      </c>
      <c r="E11" s="47" t="s">
        <v>166</v>
      </c>
      <c r="F11" s="65" t="s">
        <v>843</v>
      </c>
      <c r="G11" s="65" t="s">
        <v>783</v>
      </c>
      <c r="H11" s="65" t="s">
        <v>784</v>
      </c>
      <c r="I11" s="235" t="s">
        <v>844</v>
      </c>
      <c r="J11" s="65" t="s">
        <v>845</v>
      </c>
      <c r="K11" s="65" t="s">
        <v>846</v>
      </c>
      <c r="L11" s="58" t="s">
        <v>172</v>
      </c>
      <c r="M11" s="567" t="s">
        <v>5</v>
      </c>
      <c r="N11" s="58">
        <v>94538</v>
      </c>
      <c r="O11" s="47" t="s">
        <v>847</v>
      </c>
      <c r="P11" s="90">
        <v>37.468235725983099</v>
      </c>
      <c r="Q11" s="90">
        <v>-121.925672668253</v>
      </c>
      <c r="R11" s="128">
        <v>50</v>
      </c>
      <c r="S11" s="225">
        <v>5.0000000000000002E-5</v>
      </c>
      <c r="T11" s="68" t="s">
        <v>848</v>
      </c>
      <c r="U11" s="129" t="s">
        <v>849</v>
      </c>
      <c r="V11" s="204" t="s">
        <v>844</v>
      </c>
      <c r="W11" s="65" t="s">
        <v>846</v>
      </c>
      <c r="X11" s="47" t="s">
        <v>172</v>
      </c>
      <c r="Y11" s="59" t="s">
        <v>5</v>
      </c>
      <c r="Z11" s="91" t="s">
        <v>174</v>
      </c>
      <c r="AA11" s="59">
        <v>45096</v>
      </c>
      <c r="AB11" s="65" t="s">
        <v>850</v>
      </c>
      <c r="AC11" s="65" t="s">
        <v>852</v>
      </c>
      <c r="AD11" s="313" t="s">
        <v>851</v>
      </c>
      <c r="AE11" s="100">
        <f t="shared" si="0"/>
        <v>27</v>
      </c>
      <c r="AF11" s="101"/>
      <c r="AG11" s="101"/>
      <c r="AH11" s="101"/>
      <c r="AI11" s="206"/>
    </row>
    <row r="12" spans="1:35" s="52" customFormat="1" ht="72.95" customHeight="1">
      <c r="A12" s="61">
        <v>2011</v>
      </c>
      <c r="B12" s="47" t="s">
        <v>176</v>
      </c>
      <c r="C12" s="47" t="s">
        <v>748</v>
      </c>
      <c r="D12" s="65" t="s">
        <v>853</v>
      </c>
      <c r="E12" s="47" t="s">
        <v>178</v>
      </c>
      <c r="F12" s="65" t="s">
        <v>854</v>
      </c>
      <c r="G12" s="65" t="s">
        <v>783</v>
      </c>
      <c r="H12" s="65" t="s">
        <v>794</v>
      </c>
      <c r="I12" s="235" t="s">
        <v>855</v>
      </c>
      <c r="J12" s="65" t="s">
        <v>856</v>
      </c>
      <c r="K12" s="65" t="s">
        <v>857</v>
      </c>
      <c r="L12" s="58" t="s">
        <v>858</v>
      </c>
      <c r="M12" s="567" t="s">
        <v>5</v>
      </c>
      <c r="N12" s="58">
        <v>26323</v>
      </c>
      <c r="O12" s="47" t="s">
        <v>859</v>
      </c>
      <c r="P12" s="90">
        <v>39.258392897039897</v>
      </c>
      <c r="Q12" s="90">
        <v>-80.294562059406601</v>
      </c>
      <c r="R12" s="128">
        <v>140</v>
      </c>
      <c r="S12" s="98"/>
      <c r="T12" s="68"/>
      <c r="U12" s="65" t="s">
        <v>860</v>
      </c>
      <c r="V12" s="204" t="s">
        <v>861</v>
      </c>
      <c r="W12" s="68" t="s">
        <v>862</v>
      </c>
      <c r="X12" s="58" t="s">
        <v>863</v>
      </c>
      <c r="Y12" s="58" t="s">
        <v>5</v>
      </c>
      <c r="Z12" s="58" t="s">
        <v>174</v>
      </c>
      <c r="AA12" s="59">
        <v>44776</v>
      </c>
      <c r="AB12" s="65" t="s">
        <v>864</v>
      </c>
      <c r="AC12" s="65"/>
      <c r="AD12" s="313" t="s">
        <v>865</v>
      </c>
      <c r="AE12" s="100">
        <f t="shared" si="0"/>
        <v>22</v>
      </c>
      <c r="AF12" s="101"/>
      <c r="AG12" s="101"/>
      <c r="AH12" s="101"/>
      <c r="AI12" s="206"/>
    </row>
    <row r="13" spans="1:35" s="52" customFormat="1" ht="72.95" customHeight="1">
      <c r="A13" s="61">
        <v>2012</v>
      </c>
      <c r="B13" s="47" t="s">
        <v>176</v>
      </c>
      <c r="C13" s="47" t="s">
        <v>748</v>
      </c>
      <c r="D13" s="65" t="s">
        <v>866</v>
      </c>
      <c r="E13" s="47" t="s">
        <v>178</v>
      </c>
      <c r="F13" s="65" t="s">
        <v>874</v>
      </c>
      <c r="G13" s="65" t="s">
        <v>783</v>
      </c>
      <c r="H13" s="65" t="s">
        <v>868</v>
      </c>
      <c r="I13" s="235" t="s">
        <v>861</v>
      </c>
      <c r="J13" s="65" t="s">
        <v>875</v>
      </c>
      <c r="K13" s="65" t="s">
        <v>876</v>
      </c>
      <c r="L13" s="58" t="s">
        <v>829</v>
      </c>
      <c r="M13" s="567" t="s">
        <v>5</v>
      </c>
      <c r="N13" s="58">
        <v>14132</v>
      </c>
      <c r="O13" s="47" t="s">
        <v>877</v>
      </c>
      <c r="P13" s="90">
        <v>43.130799372246202</v>
      </c>
      <c r="Q13" s="90">
        <v>-78.940293600000004</v>
      </c>
      <c r="R13" s="199">
        <v>30</v>
      </c>
      <c r="S13" s="97">
        <v>5000</v>
      </c>
      <c r="T13" s="68" t="s">
        <v>486</v>
      </c>
      <c r="U13" s="65" t="s">
        <v>860</v>
      </c>
      <c r="V13" s="235" t="s">
        <v>861</v>
      </c>
      <c r="W13" s="68" t="s">
        <v>862</v>
      </c>
      <c r="X13" s="58" t="s">
        <v>863</v>
      </c>
      <c r="Y13" s="58" t="s">
        <v>5</v>
      </c>
      <c r="Z13" s="58" t="s">
        <v>174</v>
      </c>
      <c r="AA13" s="59">
        <v>44776</v>
      </c>
      <c r="AB13" s="65" t="s">
        <v>878</v>
      </c>
      <c r="AC13" s="65" t="s">
        <v>879</v>
      </c>
      <c r="AD13" s="313" t="s">
        <v>872</v>
      </c>
      <c r="AE13" s="398">
        <f t="shared" si="0"/>
        <v>18</v>
      </c>
      <c r="AF13" s="206"/>
      <c r="AG13" s="101"/>
      <c r="AH13" s="206"/>
      <c r="AI13" s="206"/>
    </row>
    <row r="14" spans="1:35" s="52" customFormat="1" ht="99.95" customHeight="1">
      <c r="A14" s="61">
        <v>2013</v>
      </c>
      <c r="B14" s="47" t="s">
        <v>201</v>
      </c>
      <c r="C14" s="47" t="s">
        <v>748</v>
      </c>
      <c r="D14" s="65" t="s">
        <v>866</v>
      </c>
      <c r="E14" s="47" t="s">
        <v>178</v>
      </c>
      <c r="F14" s="65" t="s">
        <v>867</v>
      </c>
      <c r="G14" s="65" t="s">
        <v>783</v>
      </c>
      <c r="H14" s="65" t="s">
        <v>868</v>
      </c>
      <c r="I14" s="235" t="s">
        <v>861</v>
      </c>
      <c r="J14" s="65"/>
      <c r="K14" s="65" t="s">
        <v>869</v>
      </c>
      <c r="L14" s="58" t="s">
        <v>870</v>
      </c>
      <c r="M14" s="567" t="s">
        <v>5</v>
      </c>
      <c r="N14" s="58"/>
      <c r="O14" s="47"/>
      <c r="P14" s="90">
        <v>30.905371423962698</v>
      </c>
      <c r="Q14" s="90">
        <v>-84.575599073388702</v>
      </c>
      <c r="R14" s="199" t="s">
        <v>9086</v>
      </c>
      <c r="S14" s="97">
        <v>40000</v>
      </c>
      <c r="T14" s="68" t="s">
        <v>486</v>
      </c>
      <c r="U14" s="65" t="s">
        <v>860</v>
      </c>
      <c r="V14" s="235" t="s">
        <v>861</v>
      </c>
      <c r="W14" s="68" t="s">
        <v>862</v>
      </c>
      <c r="X14" s="58" t="s">
        <v>863</v>
      </c>
      <c r="Y14" s="58" t="s">
        <v>5</v>
      </c>
      <c r="Z14" s="58" t="s">
        <v>174</v>
      </c>
      <c r="AA14" s="59">
        <v>45089</v>
      </c>
      <c r="AB14" s="1" t="s">
        <v>871</v>
      </c>
      <c r="AC14" s="65" t="s">
        <v>873</v>
      </c>
      <c r="AD14" s="313" t="s">
        <v>872</v>
      </c>
      <c r="AE14" s="398">
        <f t="shared" si="0"/>
        <v>18</v>
      </c>
      <c r="AF14" s="206"/>
      <c r="AG14" s="101"/>
      <c r="AH14" s="206"/>
      <c r="AI14" s="206"/>
    </row>
    <row r="15" spans="1:35" s="52" customFormat="1" ht="99.95" customHeight="1">
      <c r="A15" s="61">
        <v>2014</v>
      </c>
      <c r="B15" s="65" t="s">
        <v>163</v>
      </c>
      <c r="C15" s="47" t="s">
        <v>748</v>
      </c>
      <c r="D15" s="65" t="s">
        <v>880</v>
      </c>
      <c r="E15" s="47" t="s">
        <v>178</v>
      </c>
      <c r="F15" s="150" t="s">
        <v>880</v>
      </c>
      <c r="G15" s="65" t="s">
        <v>783</v>
      </c>
      <c r="H15" s="65" t="s">
        <v>7</v>
      </c>
      <c r="I15" s="234" t="s">
        <v>882</v>
      </c>
      <c r="J15" s="65" t="s">
        <v>889</v>
      </c>
      <c r="K15" s="65" t="s">
        <v>885</v>
      </c>
      <c r="L15" s="58" t="s">
        <v>172</v>
      </c>
      <c r="M15" s="567" t="s">
        <v>5</v>
      </c>
      <c r="N15" s="58">
        <v>95054</v>
      </c>
      <c r="O15" s="47"/>
      <c r="P15" s="90">
        <v>37.377829296077401</v>
      </c>
      <c r="Q15" s="90">
        <v>-121.978813989176</v>
      </c>
      <c r="R15" s="128">
        <v>80</v>
      </c>
      <c r="S15" s="98"/>
      <c r="T15" s="68"/>
      <c r="U15" s="65" t="s">
        <v>880</v>
      </c>
      <c r="V15" s="234" t="s">
        <v>882</v>
      </c>
      <c r="W15" s="65" t="s">
        <v>885</v>
      </c>
      <c r="X15" s="47" t="s">
        <v>172</v>
      </c>
      <c r="Y15" s="47" t="s">
        <v>5</v>
      </c>
      <c r="Z15" s="58" t="s">
        <v>174</v>
      </c>
      <c r="AA15" s="59">
        <v>44865</v>
      </c>
      <c r="AB15" s="65" t="s">
        <v>319</v>
      </c>
      <c r="AC15" s="65"/>
      <c r="AD15" s="313" t="s">
        <v>887</v>
      </c>
      <c r="AE15" s="398">
        <f t="shared" si="0"/>
        <v>30</v>
      </c>
      <c r="AF15" s="206"/>
      <c r="AG15" s="101"/>
      <c r="AH15" s="206"/>
      <c r="AI15" s="206"/>
    </row>
    <row r="16" spans="1:35" s="52" customFormat="1" ht="84" customHeight="1">
      <c r="A16" s="61">
        <v>2015</v>
      </c>
      <c r="B16" s="65" t="s">
        <v>201</v>
      </c>
      <c r="C16" s="47" t="s">
        <v>748</v>
      </c>
      <c r="D16" s="65" t="s">
        <v>880</v>
      </c>
      <c r="E16" s="47" t="s">
        <v>178</v>
      </c>
      <c r="F16" s="150" t="s">
        <v>881</v>
      </c>
      <c r="G16" s="65" t="s">
        <v>820</v>
      </c>
      <c r="H16" s="65" t="s">
        <v>7</v>
      </c>
      <c r="I16" s="234" t="s">
        <v>882</v>
      </c>
      <c r="J16" s="65" t="s">
        <v>883</v>
      </c>
      <c r="K16" s="65" t="s">
        <v>189</v>
      </c>
      <c r="L16" s="58" t="s">
        <v>190</v>
      </c>
      <c r="M16" s="567" t="s">
        <v>5</v>
      </c>
      <c r="N16" s="58">
        <v>28208</v>
      </c>
      <c r="O16" s="47" t="s">
        <v>884</v>
      </c>
      <c r="P16" s="90">
        <v>35.199023863187001</v>
      </c>
      <c r="Q16" s="90">
        <v>-80.927061938622998</v>
      </c>
      <c r="R16" s="128" t="s">
        <v>9072</v>
      </c>
      <c r="S16" s="98">
        <v>5</v>
      </c>
      <c r="T16" s="68" t="s">
        <v>848</v>
      </c>
      <c r="U16" s="65" t="s">
        <v>880</v>
      </c>
      <c r="V16" s="234" t="s">
        <v>882</v>
      </c>
      <c r="W16" s="65" t="s">
        <v>885</v>
      </c>
      <c r="X16" s="47" t="s">
        <v>172</v>
      </c>
      <c r="Y16" s="47" t="s">
        <v>5</v>
      </c>
      <c r="Z16" s="58" t="s">
        <v>174</v>
      </c>
      <c r="AA16" s="59">
        <v>44899</v>
      </c>
      <c r="AB16" s="234" t="s">
        <v>886</v>
      </c>
      <c r="AC16" s="65" t="s">
        <v>888</v>
      </c>
      <c r="AD16" s="313" t="s">
        <v>887</v>
      </c>
      <c r="AE16" s="398">
        <f t="shared" si="0"/>
        <v>30</v>
      </c>
      <c r="AF16" s="206"/>
      <c r="AG16" s="101"/>
      <c r="AH16" s="206"/>
      <c r="AI16" s="206"/>
    </row>
    <row r="17" spans="1:80" s="52" customFormat="1" ht="84" customHeight="1" thickBot="1">
      <c r="A17" s="61">
        <v>2016</v>
      </c>
      <c r="B17" s="47" t="s">
        <v>176</v>
      </c>
      <c r="C17" s="47" t="s">
        <v>748</v>
      </c>
      <c r="D17" s="65" t="s">
        <v>202</v>
      </c>
      <c r="E17" s="47" t="s">
        <v>166</v>
      </c>
      <c r="F17" s="65" t="s">
        <v>890</v>
      </c>
      <c r="G17" s="65" t="s">
        <v>783</v>
      </c>
      <c r="H17" s="65" t="s">
        <v>891</v>
      </c>
      <c r="I17" s="235" t="s">
        <v>892</v>
      </c>
      <c r="J17" s="65" t="s">
        <v>893</v>
      </c>
      <c r="K17" s="65" t="s">
        <v>894</v>
      </c>
      <c r="L17" s="58" t="s">
        <v>190</v>
      </c>
      <c r="M17" s="567" t="s">
        <v>5</v>
      </c>
      <c r="N17" s="58">
        <v>28016</v>
      </c>
      <c r="O17" s="47" t="s">
        <v>895</v>
      </c>
      <c r="P17" s="90">
        <v>35.279777931537602</v>
      </c>
      <c r="Q17" s="90">
        <v>-81.309021189214405</v>
      </c>
      <c r="R17" s="128">
        <v>112</v>
      </c>
      <c r="S17" s="98">
        <v>250</v>
      </c>
      <c r="T17" s="68" t="s">
        <v>896</v>
      </c>
      <c r="U17" s="65" t="s">
        <v>202</v>
      </c>
      <c r="V17" s="204" t="s">
        <v>205</v>
      </c>
      <c r="W17" s="68" t="s">
        <v>207</v>
      </c>
      <c r="X17" s="58"/>
      <c r="Y17" s="58" t="s">
        <v>208</v>
      </c>
      <c r="Z17" s="58" t="s">
        <v>174</v>
      </c>
      <c r="AA17" s="59">
        <v>44776</v>
      </c>
      <c r="AB17" s="65" t="s">
        <v>897</v>
      </c>
      <c r="AC17" s="65" t="s">
        <v>898</v>
      </c>
      <c r="AD17" s="314" t="s">
        <v>210</v>
      </c>
      <c r="AE17" s="58">
        <f t="shared" si="0"/>
        <v>29</v>
      </c>
      <c r="AF17" s="206"/>
      <c r="AG17" s="101"/>
      <c r="AH17" s="206"/>
      <c r="AI17" s="206"/>
    </row>
    <row r="18" spans="1:80" s="52" customFormat="1" ht="80.849999999999994" customHeight="1" thickBot="1">
      <c r="A18" s="61">
        <v>2017</v>
      </c>
      <c r="B18" s="259" t="s">
        <v>176</v>
      </c>
      <c r="C18" s="47" t="s">
        <v>748</v>
      </c>
      <c r="D18" s="258" t="s">
        <v>202</v>
      </c>
      <c r="E18" s="259" t="s">
        <v>166</v>
      </c>
      <c r="F18" s="258" t="s">
        <v>890</v>
      </c>
      <c r="G18" s="358" t="s">
        <v>802</v>
      </c>
      <c r="H18" s="258" t="s">
        <v>899</v>
      </c>
      <c r="I18" s="339" t="s">
        <v>892</v>
      </c>
      <c r="J18" s="258" t="s">
        <v>893</v>
      </c>
      <c r="K18" s="258" t="s">
        <v>894</v>
      </c>
      <c r="L18" s="256" t="s">
        <v>190</v>
      </c>
      <c r="M18" s="568" t="s">
        <v>5</v>
      </c>
      <c r="N18" s="256">
        <v>28016</v>
      </c>
      <c r="O18" s="259" t="s">
        <v>895</v>
      </c>
      <c r="P18" s="343">
        <v>35.279777931537602</v>
      </c>
      <c r="Q18" s="343">
        <v>-81.309021189214405</v>
      </c>
      <c r="R18" s="359">
        <v>112</v>
      </c>
      <c r="S18" s="346">
        <v>15000</v>
      </c>
      <c r="T18" s="255" t="s">
        <v>806</v>
      </c>
      <c r="U18" s="258" t="s">
        <v>202</v>
      </c>
      <c r="V18" s="350" t="s">
        <v>205</v>
      </c>
      <c r="W18" s="255" t="s">
        <v>207</v>
      </c>
      <c r="X18" s="256"/>
      <c r="Y18" s="256" t="s">
        <v>208</v>
      </c>
      <c r="Z18" s="256" t="s">
        <v>174</v>
      </c>
      <c r="AA18" s="510">
        <v>44776</v>
      </c>
      <c r="AB18" s="258" t="s">
        <v>900</v>
      </c>
      <c r="AC18" s="258" t="s">
        <v>898</v>
      </c>
      <c r="AD18" s="358" t="s">
        <v>210</v>
      </c>
      <c r="AE18" s="58">
        <f t="shared" si="0"/>
        <v>29</v>
      </c>
      <c r="AF18" s="206"/>
      <c r="AG18" s="101"/>
      <c r="AH18" s="206"/>
      <c r="AI18" s="206"/>
    </row>
    <row r="19" spans="1:80" s="52" customFormat="1" ht="90">
      <c r="A19" s="61">
        <v>2018</v>
      </c>
      <c r="B19" s="47" t="s">
        <v>398</v>
      </c>
      <c r="C19" s="47" t="s">
        <v>748</v>
      </c>
      <c r="D19" s="7" t="s">
        <v>901</v>
      </c>
      <c r="E19" s="47" t="s">
        <v>178</v>
      </c>
      <c r="F19" s="47" t="s">
        <v>917</v>
      </c>
      <c r="G19" s="65" t="s">
        <v>751</v>
      </c>
      <c r="H19" s="65" t="s">
        <v>904</v>
      </c>
      <c r="I19" s="234" t="s">
        <v>905</v>
      </c>
      <c r="J19" s="65" t="s">
        <v>918</v>
      </c>
      <c r="K19" s="65" t="s">
        <v>919</v>
      </c>
      <c r="L19" s="47" t="s">
        <v>444</v>
      </c>
      <c r="M19" s="567" t="s">
        <v>5</v>
      </c>
      <c r="N19" s="47">
        <v>48377</v>
      </c>
      <c r="O19" s="47" t="s">
        <v>920</v>
      </c>
      <c r="P19" s="90">
        <v>42.490599294379599</v>
      </c>
      <c r="Q19" s="90">
        <v>-83.487091929250198</v>
      </c>
      <c r="R19" s="153"/>
      <c r="S19" s="127">
        <v>7000</v>
      </c>
      <c r="T19" s="7"/>
      <c r="U19" s="65" t="s">
        <v>901</v>
      </c>
      <c r="V19" s="235" t="s">
        <v>905</v>
      </c>
      <c r="W19" s="7" t="s">
        <v>911</v>
      </c>
      <c r="X19" s="47" t="s">
        <v>756</v>
      </c>
      <c r="Y19" s="47" t="s">
        <v>5</v>
      </c>
      <c r="Z19" s="47" t="s">
        <v>174</v>
      </c>
      <c r="AA19" s="48">
        <v>44777</v>
      </c>
      <c r="AB19" s="118" t="s">
        <v>921</v>
      </c>
      <c r="AC19" s="7"/>
      <c r="AD19" s="101" t="s">
        <v>913</v>
      </c>
      <c r="AE19" s="398">
        <f t="shared" si="0"/>
        <v>23</v>
      </c>
      <c r="AF19" s="206"/>
      <c r="AG19" s="101"/>
      <c r="AH19" s="206"/>
      <c r="AI19" s="206"/>
    </row>
    <row r="20" spans="1:80" s="52" customFormat="1" ht="150">
      <c r="A20" s="61">
        <v>2019</v>
      </c>
      <c r="B20" s="61" t="s">
        <v>398</v>
      </c>
      <c r="C20" s="47" t="s">
        <v>748</v>
      </c>
      <c r="D20" s="65" t="s">
        <v>901</v>
      </c>
      <c r="E20" s="47" t="s">
        <v>178</v>
      </c>
      <c r="F20" s="7" t="s">
        <v>902</v>
      </c>
      <c r="G20" s="7" t="s">
        <v>903</v>
      </c>
      <c r="H20" s="7" t="s">
        <v>904</v>
      </c>
      <c r="I20" s="353" t="s">
        <v>905</v>
      </c>
      <c r="J20" s="7" t="s">
        <v>906</v>
      </c>
      <c r="K20" s="65" t="s">
        <v>907</v>
      </c>
      <c r="L20" s="58" t="s">
        <v>908</v>
      </c>
      <c r="M20" s="567" t="s">
        <v>5</v>
      </c>
      <c r="N20" s="402">
        <v>42266</v>
      </c>
      <c r="O20" s="208" t="s">
        <v>909</v>
      </c>
      <c r="P20" s="209">
        <v>36.797650474171597</v>
      </c>
      <c r="Q20" s="209">
        <v>-87.421403818031095</v>
      </c>
      <c r="R20" s="128" t="s">
        <v>9086</v>
      </c>
      <c r="S20" s="124">
        <v>10000</v>
      </c>
      <c r="T20" s="7" t="s">
        <v>910</v>
      </c>
      <c r="U20" s="65" t="s">
        <v>901</v>
      </c>
      <c r="V20" s="246" t="s">
        <v>905</v>
      </c>
      <c r="W20" s="125" t="s">
        <v>911</v>
      </c>
      <c r="X20" s="125" t="s">
        <v>756</v>
      </c>
      <c r="Y20" s="100" t="s">
        <v>5</v>
      </c>
      <c r="Z20" s="100" t="s">
        <v>174</v>
      </c>
      <c r="AA20" s="211">
        <v>45090</v>
      </c>
      <c r="AB20" s="7" t="s">
        <v>912</v>
      </c>
      <c r="AC20" s="7" t="s">
        <v>914</v>
      </c>
      <c r="AD20" s="313" t="s">
        <v>913</v>
      </c>
      <c r="AE20" s="398">
        <f t="shared" si="0"/>
        <v>23</v>
      </c>
      <c r="AF20" s="206"/>
      <c r="AG20" s="101"/>
      <c r="AH20" s="206"/>
      <c r="AI20" s="206"/>
    </row>
    <row r="21" spans="1:80" s="52" customFormat="1" ht="150">
      <c r="A21" s="61">
        <v>2020</v>
      </c>
      <c r="B21" s="61" t="s">
        <v>201</v>
      </c>
      <c r="C21" s="47" t="s">
        <v>748</v>
      </c>
      <c r="D21" s="65" t="s">
        <v>901</v>
      </c>
      <c r="E21" s="47" t="s">
        <v>178</v>
      </c>
      <c r="F21" s="7" t="s">
        <v>902</v>
      </c>
      <c r="G21" s="7" t="s">
        <v>751</v>
      </c>
      <c r="H21" s="7" t="s">
        <v>904</v>
      </c>
      <c r="I21" s="353" t="s">
        <v>905</v>
      </c>
      <c r="J21" s="7" t="s">
        <v>906</v>
      </c>
      <c r="K21" s="65" t="s">
        <v>907</v>
      </c>
      <c r="L21" s="58" t="s">
        <v>908</v>
      </c>
      <c r="M21" s="567" t="s">
        <v>5</v>
      </c>
      <c r="N21" s="402">
        <v>42266</v>
      </c>
      <c r="O21" s="208" t="s">
        <v>909</v>
      </c>
      <c r="P21" s="209">
        <v>36.797650474171597</v>
      </c>
      <c r="Q21" s="209">
        <v>-87.421403818031095</v>
      </c>
      <c r="R21" s="128" t="s">
        <v>9086</v>
      </c>
      <c r="S21" s="124">
        <v>10000</v>
      </c>
      <c r="T21" s="7" t="s">
        <v>915</v>
      </c>
      <c r="U21" s="65" t="s">
        <v>901</v>
      </c>
      <c r="V21" s="246" t="s">
        <v>905</v>
      </c>
      <c r="W21" s="125" t="s">
        <v>911</v>
      </c>
      <c r="X21" s="125" t="s">
        <v>756</v>
      </c>
      <c r="Y21" s="100" t="s">
        <v>5</v>
      </c>
      <c r="Z21" s="100" t="s">
        <v>174</v>
      </c>
      <c r="AA21" s="211">
        <v>45090</v>
      </c>
      <c r="AB21" s="7" t="s">
        <v>912</v>
      </c>
      <c r="AC21" s="7" t="s">
        <v>916</v>
      </c>
      <c r="AD21" s="313" t="s">
        <v>913</v>
      </c>
      <c r="AE21" s="398">
        <f t="shared" si="0"/>
        <v>23</v>
      </c>
      <c r="AF21" s="206"/>
      <c r="AG21" s="101"/>
      <c r="AH21" s="206"/>
      <c r="AI21" s="206"/>
    </row>
    <row r="22" spans="1:80" s="1063" customFormat="1" ht="88.5" customHeight="1">
      <c r="A22" s="1051">
        <v>2021</v>
      </c>
      <c r="B22" s="1052" t="s">
        <v>398</v>
      </c>
      <c r="C22" s="1052" t="s">
        <v>748</v>
      </c>
      <c r="D22" s="1053" t="s">
        <v>901</v>
      </c>
      <c r="E22" s="1052" t="s">
        <v>178</v>
      </c>
      <c r="F22" s="1052"/>
      <c r="G22" s="1054" t="s">
        <v>8865</v>
      </c>
      <c r="H22" s="1054" t="s">
        <v>6664</v>
      </c>
      <c r="I22" s="1055" t="s">
        <v>905</v>
      </c>
      <c r="J22" s="1054" t="s">
        <v>8866</v>
      </c>
      <c r="K22" s="1054" t="s">
        <v>8867</v>
      </c>
      <c r="L22" s="1052" t="s">
        <v>870</v>
      </c>
      <c r="M22" s="1056" t="s">
        <v>5</v>
      </c>
      <c r="N22" s="1052">
        <v>30014</v>
      </c>
      <c r="O22" s="1052"/>
      <c r="P22" s="1054">
        <v>33.612400000000001</v>
      </c>
      <c r="Q22" s="1054">
        <v>-83.842299999999994</v>
      </c>
      <c r="R22" s="1052" t="s">
        <v>9081</v>
      </c>
      <c r="S22" s="1057">
        <v>3000</v>
      </c>
      <c r="T22" s="1058" t="s">
        <v>774</v>
      </c>
      <c r="U22" s="1054" t="s">
        <v>901</v>
      </c>
      <c r="V22" s="1059" t="s">
        <v>905</v>
      </c>
      <c r="W22" s="1053" t="s">
        <v>911</v>
      </c>
      <c r="X22" s="1052" t="s">
        <v>756</v>
      </c>
      <c r="Y22" s="1052" t="s">
        <v>5</v>
      </c>
      <c r="Z22" s="1052" t="s">
        <v>318</v>
      </c>
      <c r="AA22" s="1060">
        <v>45680</v>
      </c>
      <c r="AB22" s="1061" t="s">
        <v>8868</v>
      </c>
      <c r="AC22" s="1053"/>
      <c r="AD22" s="1062" t="s">
        <v>913</v>
      </c>
      <c r="AE22" s="1056">
        <v>23</v>
      </c>
      <c r="AF22" s="1058"/>
      <c r="AG22" s="1054"/>
      <c r="AH22" s="1058"/>
      <c r="AI22" s="1058"/>
    </row>
    <row r="23" spans="1:80" s="52" customFormat="1" ht="101.25" customHeight="1">
      <c r="A23" s="61">
        <v>2022</v>
      </c>
      <c r="B23" s="338" t="s">
        <v>201</v>
      </c>
      <c r="C23" s="47" t="s">
        <v>748</v>
      </c>
      <c r="D23" s="254" t="s">
        <v>922</v>
      </c>
      <c r="E23" s="338" t="s">
        <v>166</v>
      </c>
      <c r="F23" s="338" t="s">
        <v>923</v>
      </c>
      <c r="G23" s="337" t="s">
        <v>802</v>
      </c>
      <c r="H23" s="337" t="s">
        <v>803</v>
      </c>
      <c r="I23" s="341" t="s">
        <v>924</v>
      </c>
      <c r="J23" s="337" t="s">
        <v>925</v>
      </c>
      <c r="K23" s="337" t="s">
        <v>923</v>
      </c>
      <c r="L23" s="337" t="s">
        <v>217</v>
      </c>
      <c r="M23" s="338" t="s">
        <v>6</v>
      </c>
      <c r="N23" s="338"/>
      <c r="O23" s="338"/>
      <c r="P23" s="338">
        <v>48.474631874595801</v>
      </c>
      <c r="Q23" s="344">
        <v>-89.158614020000002</v>
      </c>
      <c r="R23" s="355">
        <v>9</v>
      </c>
      <c r="S23" s="338"/>
      <c r="T23" s="338"/>
      <c r="U23" s="338" t="s">
        <v>922</v>
      </c>
      <c r="V23" s="349" t="s">
        <v>924</v>
      </c>
      <c r="W23" s="338" t="s">
        <v>220</v>
      </c>
      <c r="X23" s="338" t="s">
        <v>217</v>
      </c>
      <c r="Y23" s="338" t="s">
        <v>6</v>
      </c>
      <c r="Z23" s="338" t="s">
        <v>174</v>
      </c>
      <c r="AA23" s="511">
        <v>45290</v>
      </c>
      <c r="AB23" s="337" t="s">
        <v>926</v>
      </c>
      <c r="AC23" s="254" t="s">
        <v>6643</v>
      </c>
      <c r="AD23" s="357" t="s">
        <v>927</v>
      </c>
      <c r="AE23" s="398">
        <f t="shared" ref="AE23:AE41" si="1">IF(LEN(TRIM(AD23))=0,0,LEN(TRIM(AD23))-LEN(SUBSTITUTE(AD23," ",""))+1)</f>
        <v>20</v>
      </c>
      <c r="AF23" s="206"/>
      <c r="AG23" s="101"/>
      <c r="AH23" s="206"/>
      <c r="AI23" s="206"/>
    </row>
    <row r="24" spans="1:80" s="52" customFormat="1" ht="66" customHeight="1">
      <c r="A24" s="61">
        <v>2023</v>
      </c>
      <c r="B24" s="65" t="s">
        <v>201</v>
      </c>
      <c r="C24" s="47" t="s">
        <v>748</v>
      </c>
      <c r="D24" s="65" t="s">
        <v>929</v>
      </c>
      <c r="E24" s="47" t="s">
        <v>178</v>
      </c>
      <c r="F24" s="65" t="s">
        <v>6644</v>
      </c>
      <c r="G24" s="65" t="s">
        <v>751</v>
      </c>
      <c r="H24" s="65" t="s">
        <v>931</v>
      </c>
      <c r="I24" s="235" t="s">
        <v>932</v>
      </c>
      <c r="J24" s="65" t="s">
        <v>6645</v>
      </c>
      <c r="K24" s="65" t="s">
        <v>934</v>
      </c>
      <c r="L24" s="58" t="s">
        <v>151</v>
      </c>
      <c r="M24" s="58" t="s">
        <v>6</v>
      </c>
      <c r="N24" s="58" t="s">
        <v>935</v>
      </c>
      <c r="O24" s="47"/>
      <c r="P24" s="90">
        <v>46.363866108291099</v>
      </c>
      <c r="Q24" s="90">
        <v>-72.393526003493093</v>
      </c>
      <c r="R24" s="128" t="s">
        <v>9088</v>
      </c>
      <c r="S24" s="98">
        <v>100000</v>
      </c>
      <c r="T24" s="68" t="s">
        <v>915</v>
      </c>
      <c r="U24" s="150" t="s">
        <v>936</v>
      </c>
      <c r="V24" s="233" t="s">
        <v>937</v>
      </c>
      <c r="W24" s="68" t="s">
        <v>938</v>
      </c>
      <c r="X24" s="58" t="s">
        <v>939</v>
      </c>
      <c r="Y24" s="58" t="s">
        <v>940</v>
      </c>
      <c r="Z24" s="58" t="s">
        <v>174</v>
      </c>
      <c r="AA24" s="59">
        <v>45092</v>
      </c>
      <c r="AB24" s="65" t="s">
        <v>941</v>
      </c>
      <c r="AC24" s="65" t="s">
        <v>943</v>
      </c>
      <c r="AD24" s="405" t="s">
        <v>942</v>
      </c>
      <c r="AE24" s="398">
        <f t="shared" si="1"/>
        <v>29</v>
      </c>
      <c r="AF24" s="206"/>
      <c r="AG24" s="101"/>
      <c r="AH24" s="206"/>
      <c r="AI24" s="206"/>
    </row>
    <row r="25" spans="1:80" s="52" customFormat="1" ht="66" customHeight="1">
      <c r="A25" s="61">
        <v>2024</v>
      </c>
      <c r="B25" s="47" t="s">
        <v>176</v>
      </c>
      <c r="C25" s="47" t="s">
        <v>748</v>
      </c>
      <c r="D25" s="65" t="s">
        <v>944</v>
      </c>
      <c r="E25" s="47" t="s">
        <v>166</v>
      </c>
      <c r="F25" s="65" t="s">
        <v>953</v>
      </c>
      <c r="G25" s="65" t="s">
        <v>751</v>
      </c>
      <c r="H25" s="65" t="s">
        <v>954</v>
      </c>
      <c r="I25" s="235" t="s">
        <v>946</v>
      </c>
      <c r="J25" s="65" t="s">
        <v>955</v>
      </c>
      <c r="K25" s="65" t="s">
        <v>956</v>
      </c>
      <c r="L25" s="58" t="s">
        <v>444</v>
      </c>
      <c r="M25" s="567" t="s">
        <v>5</v>
      </c>
      <c r="N25" s="58">
        <v>49037</v>
      </c>
      <c r="O25" s="47" t="s">
        <v>957</v>
      </c>
      <c r="P25" s="90">
        <v>42.970727752171499</v>
      </c>
      <c r="Q25" s="90">
        <v>-85.466856071426903</v>
      </c>
      <c r="R25" s="199">
        <v>9</v>
      </c>
      <c r="S25" s="97">
        <v>1334</v>
      </c>
      <c r="T25" s="68" t="s">
        <v>915</v>
      </c>
      <c r="U25" s="150" t="s">
        <v>958</v>
      </c>
      <c r="V25" s="233" t="s">
        <v>937</v>
      </c>
      <c r="W25" s="68" t="s">
        <v>959</v>
      </c>
      <c r="X25" s="58" t="s">
        <v>959</v>
      </c>
      <c r="Y25" s="58" t="s">
        <v>960</v>
      </c>
      <c r="Z25" s="58" t="s">
        <v>174</v>
      </c>
      <c r="AA25" s="59">
        <v>44776</v>
      </c>
      <c r="AB25" s="65" t="s">
        <v>961</v>
      </c>
      <c r="AC25" s="68"/>
      <c r="AD25" s="313" t="s">
        <v>952</v>
      </c>
      <c r="AE25" s="398">
        <f t="shared" si="1"/>
        <v>22</v>
      </c>
      <c r="AF25" s="206"/>
      <c r="AG25" s="101"/>
      <c r="AH25" s="206"/>
      <c r="AI25" s="206"/>
    </row>
    <row r="26" spans="1:80" s="52" customFormat="1" ht="66" customHeight="1">
      <c r="A26" s="61">
        <v>2025</v>
      </c>
      <c r="B26" s="47" t="s">
        <v>176</v>
      </c>
      <c r="C26" s="47" t="s">
        <v>748</v>
      </c>
      <c r="D26" s="65" t="s">
        <v>944</v>
      </c>
      <c r="E26" s="47" t="s">
        <v>166</v>
      </c>
      <c r="F26" s="65" t="s">
        <v>962</v>
      </c>
      <c r="G26" s="65" t="s">
        <v>751</v>
      </c>
      <c r="H26" s="65" t="s">
        <v>904</v>
      </c>
      <c r="I26" s="235" t="s">
        <v>946</v>
      </c>
      <c r="J26" s="65" t="s">
        <v>955</v>
      </c>
      <c r="K26" s="65" t="s">
        <v>956</v>
      </c>
      <c r="L26" s="58" t="s">
        <v>444</v>
      </c>
      <c r="M26" s="567" t="s">
        <v>5</v>
      </c>
      <c r="N26" s="58">
        <v>49037</v>
      </c>
      <c r="O26" s="47" t="s">
        <v>957</v>
      </c>
      <c r="P26" s="90">
        <v>42.970727752171499</v>
      </c>
      <c r="Q26" s="90">
        <v>-85.466856071426903</v>
      </c>
      <c r="R26" s="199">
        <v>9</v>
      </c>
      <c r="S26" s="97">
        <v>1334</v>
      </c>
      <c r="T26" s="68" t="s">
        <v>915</v>
      </c>
      <c r="U26" s="150" t="s">
        <v>958</v>
      </c>
      <c r="V26" s="233" t="s">
        <v>937</v>
      </c>
      <c r="W26" s="68" t="s">
        <v>959</v>
      </c>
      <c r="X26" s="58" t="s">
        <v>959</v>
      </c>
      <c r="Y26" s="58" t="s">
        <v>960</v>
      </c>
      <c r="Z26" s="58" t="s">
        <v>174</v>
      </c>
      <c r="AA26" s="59">
        <v>44776</v>
      </c>
      <c r="AB26" s="65" t="s">
        <v>961</v>
      </c>
      <c r="AC26" s="68"/>
      <c r="AD26" s="313" t="s">
        <v>952</v>
      </c>
      <c r="AE26" s="398">
        <f t="shared" si="1"/>
        <v>22</v>
      </c>
      <c r="AF26" s="206"/>
      <c r="AG26" s="101"/>
      <c r="AH26" s="206"/>
      <c r="AI26" s="206"/>
    </row>
    <row r="27" spans="1:80" s="52" customFormat="1" ht="110.1" customHeight="1">
      <c r="A27" s="61">
        <v>2026</v>
      </c>
      <c r="B27" s="47" t="s">
        <v>176</v>
      </c>
      <c r="C27" s="47" t="s">
        <v>748</v>
      </c>
      <c r="D27" s="65" t="s">
        <v>944</v>
      </c>
      <c r="E27" s="47" t="s">
        <v>166</v>
      </c>
      <c r="F27" s="65" t="s">
        <v>963</v>
      </c>
      <c r="G27" s="65" t="s">
        <v>751</v>
      </c>
      <c r="H27" s="65" t="s">
        <v>964</v>
      </c>
      <c r="I27" s="235" t="s">
        <v>946</v>
      </c>
      <c r="J27" s="65" t="s">
        <v>955</v>
      </c>
      <c r="K27" s="65" t="s">
        <v>956</v>
      </c>
      <c r="L27" s="58" t="s">
        <v>444</v>
      </c>
      <c r="M27" s="567" t="s">
        <v>5</v>
      </c>
      <c r="N27" s="58">
        <v>49037</v>
      </c>
      <c r="O27" s="47" t="s">
        <v>957</v>
      </c>
      <c r="P27" s="90">
        <v>42.970727752171499</v>
      </c>
      <c r="Q27" s="90">
        <v>-85.466856071426903</v>
      </c>
      <c r="R27" s="199">
        <v>18</v>
      </c>
      <c r="S27" s="97">
        <v>1334</v>
      </c>
      <c r="T27" s="68" t="s">
        <v>915</v>
      </c>
      <c r="U27" s="150" t="s">
        <v>958</v>
      </c>
      <c r="V27" s="233" t="s">
        <v>937</v>
      </c>
      <c r="W27" s="68" t="s">
        <v>959</v>
      </c>
      <c r="X27" s="58" t="s">
        <v>959</v>
      </c>
      <c r="Y27" s="58" t="s">
        <v>960</v>
      </c>
      <c r="Z27" s="58" t="s">
        <v>174</v>
      </c>
      <c r="AA27" s="59">
        <v>44776</v>
      </c>
      <c r="AB27" s="65" t="s">
        <v>965</v>
      </c>
      <c r="AC27" s="65" t="s">
        <v>966</v>
      </c>
      <c r="AD27" s="313" t="s">
        <v>952</v>
      </c>
      <c r="AE27" s="398">
        <f t="shared" si="1"/>
        <v>22</v>
      </c>
      <c r="AF27" s="206"/>
      <c r="AG27" s="101"/>
      <c r="AH27" s="206"/>
      <c r="AI27" s="206"/>
    </row>
    <row r="28" spans="1:80" s="52" customFormat="1" ht="110.1" customHeight="1">
      <c r="A28" s="61">
        <v>2027</v>
      </c>
      <c r="B28" s="47" t="s">
        <v>176</v>
      </c>
      <c r="C28" s="47" t="s">
        <v>748</v>
      </c>
      <c r="D28" s="65" t="s">
        <v>944</v>
      </c>
      <c r="E28" s="47" t="s">
        <v>178</v>
      </c>
      <c r="F28" s="65" t="s">
        <v>945</v>
      </c>
      <c r="G28" s="65" t="s">
        <v>751</v>
      </c>
      <c r="H28" s="65" t="s">
        <v>904</v>
      </c>
      <c r="I28" s="234" t="s">
        <v>946</v>
      </c>
      <c r="J28" s="65" t="s">
        <v>947</v>
      </c>
      <c r="K28" s="65" t="s">
        <v>948</v>
      </c>
      <c r="L28" s="58" t="s">
        <v>949</v>
      </c>
      <c r="M28" s="567" t="s">
        <v>5</v>
      </c>
      <c r="N28" s="58">
        <v>44035</v>
      </c>
      <c r="O28" s="47" t="s">
        <v>950</v>
      </c>
      <c r="P28" s="90">
        <v>41.371625960150602</v>
      </c>
      <c r="Q28" s="90">
        <v>-82.1023341390719</v>
      </c>
      <c r="R28" s="199">
        <v>146</v>
      </c>
      <c r="S28" s="97">
        <v>3000</v>
      </c>
      <c r="T28" s="68" t="s">
        <v>915</v>
      </c>
      <c r="U28" s="150" t="s">
        <v>936</v>
      </c>
      <c r="V28" s="233" t="s">
        <v>937</v>
      </c>
      <c r="W28" s="68" t="s">
        <v>938</v>
      </c>
      <c r="X28" s="58" t="s">
        <v>939</v>
      </c>
      <c r="Y28" s="58" t="s">
        <v>940</v>
      </c>
      <c r="Z28" s="58" t="s">
        <v>174</v>
      </c>
      <c r="AA28" s="59">
        <v>45092</v>
      </c>
      <c r="AB28" s="65" t="s">
        <v>951</v>
      </c>
      <c r="AC28" s="68"/>
      <c r="AD28" s="101" t="s">
        <v>952</v>
      </c>
      <c r="AE28" s="398">
        <f t="shared" si="1"/>
        <v>22</v>
      </c>
      <c r="AF28" s="206"/>
      <c r="AG28" s="101"/>
      <c r="AH28" s="206"/>
      <c r="AI28" s="206"/>
    </row>
    <row r="29" spans="1:80" s="52" customFormat="1" ht="105">
      <c r="A29" s="61">
        <v>2028</v>
      </c>
      <c r="B29" s="47" t="s">
        <v>163</v>
      </c>
      <c r="C29" s="47" t="s">
        <v>748</v>
      </c>
      <c r="D29" s="65" t="s">
        <v>967</v>
      </c>
      <c r="E29" s="47" t="s">
        <v>178</v>
      </c>
      <c r="F29" s="444" t="s">
        <v>967</v>
      </c>
      <c r="G29" s="65" t="s">
        <v>766</v>
      </c>
      <c r="H29" s="65" t="s">
        <v>968</v>
      </c>
      <c r="I29" s="444" t="s">
        <v>969</v>
      </c>
      <c r="J29" s="65" t="s">
        <v>970</v>
      </c>
      <c r="K29" s="65" t="s">
        <v>971</v>
      </c>
      <c r="L29" s="58" t="s">
        <v>172</v>
      </c>
      <c r="M29" s="153" t="s">
        <v>5</v>
      </c>
      <c r="N29" s="58">
        <v>93012</v>
      </c>
      <c r="O29" s="47"/>
      <c r="P29" s="90">
        <v>34.196816726197703</v>
      </c>
      <c r="Q29" s="90">
        <v>-119.008733604113</v>
      </c>
      <c r="R29" s="98">
        <v>10</v>
      </c>
      <c r="S29" s="205" t="s">
        <v>6646</v>
      </c>
      <c r="T29" s="65" t="s">
        <v>759</v>
      </c>
      <c r="U29" s="68" t="s">
        <v>967</v>
      </c>
      <c r="V29" s="444" t="s">
        <v>969</v>
      </c>
      <c r="W29" s="68" t="s">
        <v>971</v>
      </c>
      <c r="X29" s="58" t="s">
        <v>172</v>
      </c>
      <c r="Y29" s="58" t="s">
        <v>5</v>
      </c>
      <c r="Z29" s="58" t="s">
        <v>174</v>
      </c>
      <c r="AA29" s="59">
        <v>45339</v>
      </c>
      <c r="AB29" s="65" t="s">
        <v>972</v>
      </c>
      <c r="AC29" s="68"/>
      <c r="AD29" s="65" t="s">
        <v>973</v>
      </c>
      <c r="AE29" s="58">
        <f t="shared" si="1"/>
        <v>34</v>
      </c>
      <c r="AF29" s="1" t="s">
        <v>974</v>
      </c>
      <c r="AG29" s="1" t="s">
        <v>975</v>
      </c>
      <c r="AH29" s="1"/>
      <c r="AI29" s="206"/>
    </row>
    <row r="30" spans="1:80" s="52" customFormat="1" ht="60">
      <c r="A30" s="61">
        <v>2029</v>
      </c>
      <c r="B30" s="47" t="s">
        <v>201</v>
      </c>
      <c r="C30" s="47" t="s">
        <v>748</v>
      </c>
      <c r="D30" s="65" t="s">
        <v>976</v>
      </c>
      <c r="E30" s="47" t="s">
        <v>178</v>
      </c>
      <c r="F30" s="65" t="s">
        <v>976</v>
      </c>
      <c r="G30" s="65" t="s">
        <v>783</v>
      </c>
      <c r="H30" s="65" t="s">
        <v>868</v>
      </c>
      <c r="I30" s="235" t="s">
        <v>977</v>
      </c>
      <c r="J30" s="65" t="s">
        <v>978</v>
      </c>
      <c r="K30" s="65" t="s">
        <v>979</v>
      </c>
      <c r="L30" s="58" t="s">
        <v>788</v>
      </c>
      <c r="M30" s="567" t="s">
        <v>5</v>
      </c>
      <c r="N30" s="58">
        <v>70522</v>
      </c>
      <c r="O30" s="47" t="s">
        <v>980</v>
      </c>
      <c r="P30" s="90">
        <v>29.682028224720899</v>
      </c>
      <c r="Q30" s="90">
        <v>-91.456384674051804</v>
      </c>
      <c r="R30" s="128" t="s">
        <v>9083</v>
      </c>
      <c r="S30" s="98"/>
      <c r="T30" s="68"/>
      <c r="U30" s="65" t="s">
        <v>976</v>
      </c>
      <c r="V30" s="204" t="s">
        <v>977</v>
      </c>
      <c r="W30" s="65" t="s">
        <v>981</v>
      </c>
      <c r="X30" s="47" t="s">
        <v>870</v>
      </c>
      <c r="Y30" s="47" t="s">
        <v>5</v>
      </c>
      <c r="Z30" s="58" t="s">
        <v>174</v>
      </c>
      <c r="AA30" s="59">
        <v>44865</v>
      </c>
      <c r="AB30" s="65" t="s">
        <v>319</v>
      </c>
      <c r="AC30" s="65"/>
      <c r="AD30" s="313" t="s">
        <v>982</v>
      </c>
      <c r="AE30" s="398">
        <f t="shared" si="1"/>
        <v>25</v>
      </c>
      <c r="AF30" s="206"/>
      <c r="AG30" s="101"/>
      <c r="AH30" s="206"/>
      <c r="AI30" s="206"/>
    </row>
    <row r="31" spans="1:80" s="52" customFormat="1" ht="60">
      <c r="A31" s="61">
        <v>2030</v>
      </c>
      <c r="B31" s="47" t="s">
        <v>163</v>
      </c>
      <c r="C31" s="47" t="s">
        <v>748</v>
      </c>
      <c r="D31" s="65" t="s">
        <v>976</v>
      </c>
      <c r="E31" s="47" t="s">
        <v>178</v>
      </c>
      <c r="F31" s="65" t="s">
        <v>976</v>
      </c>
      <c r="G31" s="65" t="s">
        <v>783</v>
      </c>
      <c r="H31" s="65" t="s">
        <v>868</v>
      </c>
      <c r="I31" s="235" t="s">
        <v>977</v>
      </c>
      <c r="J31" s="65" t="s">
        <v>983</v>
      </c>
      <c r="K31" s="65" t="s">
        <v>981</v>
      </c>
      <c r="L31" s="58" t="s">
        <v>870</v>
      </c>
      <c r="M31" s="567" t="s">
        <v>5</v>
      </c>
      <c r="N31" s="58">
        <v>30062</v>
      </c>
      <c r="O31" s="47" t="s">
        <v>984</v>
      </c>
      <c r="P31" s="90">
        <v>33.950000000000003</v>
      </c>
      <c r="Q31" s="90">
        <v>-84.54</v>
      </c>
      <c r="R31" s="128">
        <v>15</v>
      </c>
      <c r="S31" s="98"/>
      <c r="T31" s="68"/>
      <c r="U31" s="65" t="s">
        <v>976</v>
      </c>
      <c r="V31" s="204" t="s">
        <v>977</v>
      </c>
      <c r="W31" s="65" t="s">
        <v>981</v>
      </c>
      <c r="X31" s="47" t="s">
        <v>870</v>
      </c>
      <c r="Y31" s="47" t="s">
        <v>5</v>
      </c>
      <c r="Z31" s="58" t="s">
        <v>174</v>
      </c>
      <c r="AA31" s="59">
        <v>44865</v>
      </c>
      <c r="AB31" s="65" t="s">
        <v>319</v>
      </c>
      <c r="AC31" s="1"/>
      <c r="AD31" s="313" t="s">
        <v>982</v>
      </c>
      <c r="AE31" s="398">
        <f t="shared" si="1"/>
        <v>25</v>
      </c>
      <c r="AF31" s="206"/>
      <c r="AG31" s="101"/>
      <c r="AH31" s="206"/>
      <c r="AI31" s="206"/>
    </row>
    <row r="32" spans="1:80" s="13" customFormat="1" ht="105">
      <c r="A32" s="61">
        <v>2031</v>
      </c>
      <c r="B32" s="47" t="s">
        <v>176</v>
      </c>
      <c r="C32" s="47" t="s">
        <v>748</v>
      </c>
      <c r="D32" s="65" t="s">
        <v>985</v>
      </c>
      <c r="E32" s="47" t="s">
        <v>166</v>
      </c>
      <c r="F32" s="65" t="s">
        <v>986</v>
      </c>
      <c r="G32" s="7" t="s">
        <v>802</v>
      </c>
      <c r="H32" s="65" t="s">
        <v>987</v>
      </c>
      <c r="I32" s="235"/>
      <c r="J32" s="65" t="s">
        <v>988</v>
      </c>
      <c r="K32" s="65" t="s">
        <v>989</v>
      </c>
      <c r="L32" s="47" t="s">
        <v>990</v>
      </c>
      <c r="M32" s="47" t="s">
        <v>991</v>
      </c>
      <c r="N32" s="47"/>
      <c r="O32" s="47" t="s">
        <v>992</v>
      </c>
      <c r="P32" s="90">
        <v>27.2</v>
      </c>
      <c r="Q32" s="90">
        <v>-112.18</v>
      </c>
      <c r="R32" s="188">
        <v>2300</v>
      </c>
      <c r="S32" s="162">
        <v>1700</v>
      </c>
      <c r="T32" s="65" t="s">
        <v>993</v>
      </c>
      <c r="U32" s="65" t="s">
        <v>994</v>
      </c>
      <c r="V32" s="233"/>
      <c r="W32" s="65" t="s">
        <v>995</v>
      </c>
      <c r="X32" s="47" t="s">
        <v>996</v>
      </c>
      <c r="Y32" s="47" t="s">
        <v>997</v>
      </c>
      <c r="Z32" s="58" t="s">
        <v>174</v>
      </c>
      <c r="AA32" s="59">
        <v>44776</v>
      </c>
      <c r="AB32" t="s">
        <v>998</v>
      </c>
      <c r="AC32" s="65" t="s">
        <v>1000</v>
      </c>
      <c r="AD32" s="313" t="s">
        <v>999</v>
      </c>
      <c r="AE32" s="398">
        <f t="shared" si="1"/>
        <v>19</v>
      </c>
      <c r="AF32" s="206"/>
      <c r="AG32" s="101"/>
      <c r="AH32" s="206"/>
      <c r="AI32" s="206"/>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c r="BV32" s="52"/>
      <c r="BW32" s="52"/>
      <c r="BX32" s="52"/>
      <c r="BY32" s="52"/>
      <c r="BZ32" s="52"/>
      <c r="CA32" s="52"/>
      <c r="CB32" s="52"/>
    </row>
    <row r="33" spans="1:80" s="13" customFormat="1" ht="75">
      <c r="A33" s="61">
        <v>2032</v>
      </c>
      <c r="B33" s="47" t="s">
        <v>176</v>
      </c>
      <c r="C33" s="47" t="s">
        <v>748</v>
      </c>
      <c r="D33" s="65" t="s">
        <v>1001</v>
      </c>
      <c r="E33" s="47" t="s">
        <v>178</v>
      </c>
      <c r="F33" s="65" t="s">
        <v>1001</v>
      </c>
      <c r="G33" s="7" t="s">
        <v>802</v>
      </c>
      <c r="H33" s="65" t="s">
        <v>7</v>
      </c>
      <c r="I33" s="235" t="s">
        <v>1002</v>
      </c>
      <c r="J33" s="65" t="s">
        <v>1003</v>
      </c>
      <c r="K33" s="65" t="s">
        <v>1004</v>
      </c>
      <c r="L33" s="47" t="s">
        <v>184</v>
      </c>
      <c r="M33" s="153" t="s">
        <v>5</v>
      </c>
      <c r="N33" s="47">
        <v>89015</v>
      </c>
      <c r="O33" s="47" t="s">
        <v>1005</v>
      </c>
      <c r="P33" s="90">
        <v>36.035664953409601</v>
      </c>
      <c r="Q33" s="90">
        <v>-115.000748304536</v>
      </c>
      <c r="R33" s="226">
        <v>100</v>
      </c>
      <c r="S33" s="227"/>
      <c r="T33" s="65"/>
      <c r="U33" s="65" t="s">
        <v>1001</v>
      </c>
      <c r="V33" s="235" t="s">
        <v>1002</v>
      </c>
      <c r="W33" s="65" t="s">
        <v>1004</v>
      </c>
      <c r="X33" s="47" t="s">
        <v>184</v>
      </c>
      <c r="Y33" s="47" t="s">
        <v>5</v>
      </c>
      <c r="Z33" s="58" t="s">
        <v>174</v>
      </c>
      <c r="AA33" s="59">
        <v>44776</v>
      </c>
      <c r="AB33" s="65" t="s">
        <v>1006</v>
      </c>
      <c r="AC33" s="65" t="s">
        <v>1008</v>
      </c>
      <c r="AD33" s="101" t="s">
        <v>1007</v>
      </c>
      <c r="AE33" s="398">
        <f t="shared" si="1"/>
        <v>22</v>
      </c>
      <c r="AF33" s="206"/>
      <c r="AG33" s="101"/>
      <c r="AH33" s="206"/>
      <c r="AI33" s="206"/>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c r="BV33" s="52"/>
      <c r="BW33" s="52"/>
      <c r="BX33" s="52"/>
      <c r="BY33" s="52"/>
      <c r="BZ33" s="52"/>
      <c r="CA33" s="52"/>
      <c r="CB33" s="52"/>
    </row>
    <row r="34" spans="1:80" s="52" customFormat="1" ht="75">
      <c r="A34" s="61">
        <v>2033</v>
      </c>
      <c r="B34" s="47" t="s">
        <v>176</v>
      </c>
      <c r="C34" s="47" t="s">
        <v>748</v>
      </c>
      <c r="D34" s="65" t="s">
        <v>1009</v>
      </c>
      <c r="E34" s="47" t="s">
        <v>178</v>
      </c>
      <c r="F34" s="65" t="s">
        <v>1010</v>
      </c>
      <c r="G34" s="7" t="s">
        <v>802</v>
      </c>
      <c r="H34" s="65" t="s">
        <v>1011</v>
      </c>
      <c r="I34" s="249" t="s">
        <v>1012</v>
      </c>
      <c r="J34" s="65" t="s">
        <v>1013</v>
      </c>
      <c r="K34" s="65" t="s">
        <v>1014</v>
      </c>
      <c r="L34" s="58" t="s">
        <v>771</v>
      </c>
      <c r="M34" s="567" t="s">
        <v>5</v>
      </c>
      <c r="N34" s="58">
        <v>79065</v>
      </c>
      <c r="O34" s="1" t="s">
        <v>1015</v>
      </c>
      <c r="P34" s="90">
        <v>35.510098707105598</v>
      </c>
      <c r="Q34" s="90">
        <v>-101.01439661939899</v>
      </c>
      <c r="R34" s="128">
        <v>50</v>
      </c>
      <c r="S34" s="98"/>
      <c r="T34" s="68"/>
      <c r="U34" s="65" t="s">
        <v>1009</v>
      </c>
      <c r="V34" s="250" t="s">
        <v>1012</v>
      </c>
      <c r="W34" s="65" t="s">
        <v>1016</v>
      </c>
      <c r="X34" s="47" t="s">
        <v>756</v>
      </c>
      <c r="Y34" s="47" t="s">
        <v>5</v>
      </c>
      <c r="Z34" s="58" t="s">
        <v>174</v>
      </c>
      <c r="AA34" s="59">
        <v>45289</v>
      </c>
      <c r="AB34" s="65"/>
      <c r="AC34" s="65"/>
      <c r="AD34" s="174" t="s">
        <v>1017</v>
      </c>
      <c r="AE34" s="58">
        <f t="shared" si="1"/>
        <v>26</v>
      </c>
      <c r="AF34" s="206"/>
      <c r="AG34" s="101"/>
      <c r="AH34" s="206"/>
      <c r="AI34" s="206"/>
    </row>
    <row r="35" spans="1:80" s="52" customFormat="1" ht="75">
      <c r="A35" s="61">
        <v>2034</v>
      </c>
      <c r="B35" s="47" t="s">
        <v>176</v>
      </c>
      <c r="C35" s="47" t="s">
        <v>748</v>
      </c>
      <c r="D35" s="65" t="s">
        <v>1009</v>
      </c>
      <c r="E35" s="47" t="s">
        <v>178</v>
      </c>
      <c r="F35" s="65" t="s">
        <v>1010</v>
      </c>
      <c r="G35" s="7" t="s">
        <v>783</v>
      </c>
      <c r="H35" s="65" t="s">
        <v>1011</v>
      </c>
      <c r="I35" s="249" t="s">
        <v>1012</v>
      </c>
      <c r="J35" s="65" t="s">
        <v>1013</v>
      </c>
      <c r="K35" s="65" t="s">
        <v>1014</v>
      </c>
      <c r="L35" s="58" t="s">
        <v>771</v>
      </c>
      <c r="M35" s="567" t="s">
        <v>5</v>
      </c>
      <c r="N35" s="58">
        <v>79065</v>
      </c>
      <c r="O35" s="1" t="s">
        <v>1015</v>
      </c>
      <c r="P35" s="90">
        <v>35.510098707105598</v>
      </c>
      <c r="Q35" s="90">
        <v>-101.01439661939899</v>
      </c>
      <c r="R35" s="128">
        <v>50</v>
      </c>
      <c r="S35" s="98"/>
      <c r="T35" s="68"/>
      <c r="U35" s="65" t="s">
        <v>1009</v>
      </c>
      <c r="V35" s="250" t="s">
        <v>1012</v>
      </c>
      <c r="W35" s="65" t="s">
        <v>1016</v>
      </c>
      <c r="X35" s="47" t="s">
        <v>756</v>
      </c>
      <c r="Y35" s="47" t="s">
        <v>5</v>
      </c>
      <c r="Z35" s="58" t="s">
        <v>174</v>
      </c>
      <c r="AA35" s="59">
        <v>45289</v>
      </c>
      <c r="AB35" s="65"/>
      <c r="AC35" s="65"/>
      <c r="AD35" s="174" t="s">
        <v>1017</v>
      </c>
      <c r="AE35" s="58">
        <f t="shared" si="1"/>
        <v>26</v>
      </c>
      <c r="AF35" s="206"/>
      <c r="AG35" s="101"/>
      <c r="AH35" s="206"/>
      <c r="AI35" s="206"/>
    </row>
    <row r="36" spans="1:80" s="52" customFormat="1" ht="75">
      <c r="A36" s="61">
        <v>2035</v>
      </c>
      <c r="B36" s="47" t="s">
        <v>163</v>
      </c>
      <c r="C36" s="47" t="s">
        <v>748</v>
      </c>
      <c r="D36" s="65" t="s">
        <v>1018</v>
      </c>
      <c r="E36" s="47" t="s">
        <v>178</v>
      </c>
      <c r="F36" s="65" t="s">
        <v>1018</v>
      </c>
      <c r="G36" s="65" t="s">
        <v>820</v>
      </c>
      <c r="H36" s="65" t="s">
        <v>7</v>
      </c>
      <c r="I36" s="233" t="s">
        <v>1019</v>
      </c>
      <c r="J36" s="65" t="s">
        <v>1020</v>
      </c>
      <c r="K36" s="65" t="s">
        <v>1021</v>
      </c>
      <c r="L36" s="58" t="s">
        <v>1022</v>
      </c>
      <c r="M36" s="567" t="s">
        <v>5</v>
      </c>
      <c r="N36" s="58">
        <v>53211</v>
      </c>
      <c r="O36" s="47" t="s">
        <v>1023</v>
      </c>
      <c r="P36" s="90">
        <v>43.092141975279901</v>
      </c>
      <c r="Q36" s="90">
        <v>-87.893141873623506</v>
      </c>
      <c r="R36" s="128">
        <v>2</v>
      </c>
      <c r="S36" s="98"/>
      <c r="T36" s="68"/>
      <c r="U36" s="129" t="s">
        <v>1018</v>
      </c>
      <c r="V36" s="204" t="s">
        <v>1019</v>
      </c>
      <c r="W36" s="65" t="s">
        <v>1021</v>
      </c>
      <c r="X36" s="47" t="s">
        <v>1022</v>
      </c>
      <c r="Y36" s="47" t="s">
        <v>5</v>
      </c>
      <c r="Z36" s="58" t="s">
        <v>174</v>
      </c>
      <c r="AA36" s="59">
        <v>45209</v>
      </c>
      <c r="AB36" s="47" t="s">
        <v>1024</v>
      </c>
      <c r="AC36" s="65" t="s">
        <v>1026</v>
      </c>
      <c r="AD36" s="313" t="s">
        <v>1025</v>
      </c>
      <c r="AE36" s="398">
        <f t="shared" si="1"/>
        <v>29</v>
      </c>
      <c r="AF36" s="206"/>
      <c r="AG36" s="101"/>
      <c r="AH36" s="206"/>
      <c r="AI36" s="206"/>
    </row>
    <row r="37" spans="1:80" s="52" customFormat="1" ht="90">
      <c r="A37" s="61">
        <v>2036</v>
      </c>
      <c r="B37" s="47" t="s">
        <v>163</v>
      </c>
      <c r="C37" s="47" t="s">
        <v>748</v>
      </c>
      <c r="D37" s="65" t="s">
        <v>244</v>
      </c>
      <c r="E37" s="47" t="s">
        <v>166</v>
      </c>
      <c r="F37" s="65" t="s">
        <v>245</v>
      </c>
      <c r="G37" s="7" t="s">
        <v>802</v>
      </c>
      <c r="H37" s="65" t="s">
        <v>899</v>
      </c>
      <c r="I37" s="235" t="s">
        <v>246</v>
      </c>
      <c r="J37" s="65" t="s">
        <v>247</v>
      </c>
      <c r="K37" s="65" t="s">
        <v>248</v>
      </c>
      <c r="L37" s="58" t="s">
        <v>172</v>
      </c>
      <c r="M37" s="567" t="s">
        <v>5</v>
      </c>
      <c r="N37" s="58">
        <v>92251</v>
      </c>
      <c r="O37" s="47"/>
      <c r="P37" s="90">
        <v>32.848538462017999</v>
      </c>
      <c r="Q37" s="90">
        <v>-115.57108641814899</v>
      </c>
      <c r="R37" s="199">
        <v>50</v>
      </c>
      <c r="S37" s="97">
        <v>5800</v>
      </c>
      <c r="T37" s="68" t="s">
        <v>186</v>
      </c>
      <c r="U37" s="65" t="s">
        <v>244</v>
      </c>
      <c r="V37" s="204" t="s">
        <v>246</v>
      </c>
      <c r="W37" s="68" t="s">
        <v>249</v>
      </c>
      <c r="X37" s="58" t="s">
        <v>250</v>
      </c>
      <c r="Y37" s="58" t="s">
        <v>251</v>
      </c>
      <c r="Z37" s="47" t="s">
        <v>174</v>
      </c>
      <c r="AA37" s="59">
        <v>44865</v>
      </c>
      <c r="AB37" s="1" t="s">
        <v>252</v>
      </c>
      <c r="AC37" s="65" t="s">
        <v>1028</v>
      </c>
      <c r="AD37" s="313" t="s">
        <v>1027</v>
      </c>
      <c r="AE37" s="398">
        <f t="shared" si="1"/>
        <v>26</v>
      </c>
      <c r="AF37" s="206"/>
      <c r="AG37" s="101"/>
      <c r="AH37" s="206"/>
      <c r="AI37" s="206"/>
    </row>
    <row r="38" spans="1:80" s="52" customFormat="1" ht="90.75" thickBot="1">
      <c r="A38" s="61">
        <v>2037</v>
      </c>
      <c r="B38" s="47" t="s">
        <v>163</v>
      </c>
      <c r="C38" s="47" t="s">
        <v>748</v>
      </c>
      <c r="D38" s="65" t="s">
        <v>244</v>
      </c>
      <c r="E38" s="47" t="s">
        <v>166</v>
      </c>
      <c r="F38" s="65" t="s">
        <v>245</v>
      </c>
      <c r="G38" s="7" t="s">
        <v>802</v>
      </c>
      <c r="H38" s="65" t="s">
        <v>1029</v>
      </c>
      <c r="I38" s="235" t="s">
        <v>246</v>
      </c>
      <c r="J38" s="65" t="s">
        <v>247</v>
      </c>
      <c r="K38" s="65" t="s">
        <v>248</v>
      </c>
      <c r="L38" s="58" t="s">
        <v>172</v>
      </c>
      <c r="M38" s="567" t="s">
        <v>5</v>
      </c>
      <c r="N38" s="58">
        <v>92251</v>
      </c>
      <c r="O38" s="47"/>
      <c r="P38" s="90">
        <v>32.848538462017999</v>
      </c>
      <c r="Q38" s="90">
        <v>-115.57108641814899</v>
      </c>
      <c r="R38" s="199">
        <v>50</v>
      </c>
      <c r="S38" s="97">
        <v>5800</v>
      </c>
      <c r="T38" s="68" t="s">
        <v>186</v>
      </c>
      <c r="U38" s="65" t="s">
        <v>244</v>
      </c>
      <c r="V38" s="204" t="s">
        <v>246</v>
      </c>
      <c r="W38" s="68" t="s">
        <v>249</v>
      </c>
      <c r="X38" s="58" t="s">
        <v>250</v>
      </c>
      <c r="Y38" s="58" t="s">
        <v>251</v>
      </c>
      <c r="Z38" s="47" t="s">
        <v>174</v>
      </c>
      <c r="AA38" s="59">
        <v>44865</v>
      </c>
      <c r="AB38" s="1" t="s">
        <v>252</v>
      </c>
      <c r="AC38" s="65" t="s">
        <v>1028</v>
      </c>
      <c r="AD38" s="101" t="s">
        <v>1027</v>
      </c>
      <c r="AE38" s="398">
        <f t="shared" si="1"/>
        <v>26</v>
      </c>
      <c r="AF38" s="206"/>
      <c r="AG38" s="101"/>
      <c r="AH38" s="206"/>
      <c r="AI38" s="206"/>
    </row>
    <row r="39" spans="1:80" s="52" customFormat="1" ht="135.75" thickBot="1">
      <c r="A39" s="61">
        <v>2038</v>
      </c>
      <c r="B39" s="259" t="s">
        <v>163</v>
      </c>
      <c r="C39" s="259" t="s">
        <v>748</v>
      </c>
      <c r="D39" s="258" t="s">
        <v>1030</v>
      </c>
      <c r="E39" s="259" t="s">
        <v>166</v>
      </c>
      <c r="F39" s="258" t="s">
        <v>1031</v>
      </c>
      <c r="G39" s="358" t="s">
        <v>802</v>
      </c>
      <c r="H39" s="258" t="s">
        <v>899</v>
      </c>
      <c r="I39" s="339" t="s">
        <v>1032</v>
      </c>
      <c r="J39" s="65" t="s">
        <v>1033</v>
      </c>
      <c r="K39" s="258" t="s">
        <v>1034</v>
      </c>
      <c r="L39" s="256" t="s">
        <v>1035</v>
      </c>
      <c r="M39" s="256" t="s">
        <v>6</v>
      </c>
      <c r="N39" s="256"/>
      <c r="O39" s="259" t="s">
        <v>1036</v>
      </c>
      <c r="P39" s="343">
        <v>52.2894984762627</v>
      </c>
      <c r="Q39" s="343">
        <v>-113.814256268291</v>
      </c>
      <c r="R39" s="359">
        <v>42</v>
      </c>
      <c r="S39" s="346">
        <v>3300</v>
      </c>
      <c r="T39" s="255" t="s">
        <v>186</v>
      </c>
      <c r="U39" s="258" t="s">
        <v>1037</v>
      </c>
      <c r="V39" s="339" t="s">
        <v>1032</v>
      </c>
      <c r="W39" s="255" t="s">
        <v>1038</v>
      </c>
      <c r="X39" s="256" t="s">
        <v>1035</v>
      </c>
      <c r="Y39" s="256" t="s">
        <v>6</v>
      </c>
      <c r="Z39" s="256" t="s">
        <v>174</v>
      </c>
      <c r="AA39" s="510">
        <v>44421</v>
      </c>
      <c r="AB39" s="118" t="s">
        <v>1039</v>
      </c>
      <c r="AC39" s="959" t="s">
        <v>1041</v>
      </c>
      <c r="AD39" s="917" t="s">
        <v>1040</v>
      </c>
      <c r="AE39" s="398">
        <f t="shared" si="1"/>
        <v>22</v>
      </c>
      <c r="AF39" s="206"/>
      <c r="AG39" s="101"/>
      <c r="AH39" s="206"/>
      <c r="AI39" s="206"/>
    </row>
    <row r="40" spans="1:80" s="52" customFormat="1" ht="60">
      <c r="A40" s="61">
        <v>2039</v>
      </c>
      <c r="B40" s="47" t="s">
        <v>398</v>
      </c>
      <c r="C40" s="47" t="s">
        <v>748</v>
      </c>
      <c r="D40" s="65" t="s">
        <v>1042</v>
      </c>
      <c r="E40" s="47" t="s">
        <v>166</v>
      </c>
      <c r="F40" s="65" t="s">
        <v>6647</v>
      </c>
      <c r="G40" s="65" t="s">
        <v>1044</v>
      </c>
      <c r="H40" s="65" t="s">
        <v>1045</v>
      </c>
      <c r="I40" s="915" t="s">
        <v>1046</v>
      </c>
      <c r="J40" s="65" t="s">
        <v>1047</v>
      </c>
      <c r="K40" s="65" t="s">
        <v>6647</v>
      </c>
      <c r="L40" s="58" t="s">
        <v>151</v>
      </c>
      <c r="M40" s="58" t="s">
        <v>6</v>
      </c>
      <c r="N40" s="58"/>
      <c r="O40" s="47"/>
      <c r="P40" s="90">
        <v>46.341182278161</v>
      </c>
      <c r="Q40" s="90">
        <v>-72.374086369536002</v>
      </c>
      <c r="R40" s="128" t="s">
        <v>9088</v>
      </c>
      <c r="S40" s="98">
        <v>45000</v>
      </c>
      <c r="T40" s="68" t="s">
        <v>915</v>
      </c>
      <c r="U40" s="65" t="s">
        <v>1048</v>
      </c>
      <c r="V40" s="579" t="s">
        <v>1046</v>
      </c>
      <c r="W40" s="65" t="s">
        <v>1049</v>
      </c>
      <c r="X40" s="47" t="s">
        <v>1050</v>
      </c>
      <c r="Y40" s="47" t="s">
        <v>1051</v>
      </c>
      <c r="Z40" s="58" t="s">
        <v>174</v>
      </c>
      <c r="AA40" s="59">
        <v>45465</v>
      </c>
      <c r="AB40" s="65" t="s">
        <v>1052</v>
      </c>
      <c r="AC40" s="65" t="s">
        <v>1053</v>
      </c>
      <c r="AD40" s="174" t="s">
        <v>8348</v>
      </c>
      <c r="AE40" s="58">
        <f t="shared" si="1"/>
        <v>30</v>
      </c>
      <c r="AF40" s="206"/>
      <c r="AG40" s="101"/>
      <c r="AH40" s="206"/>
      <c r="AI40" s="206"/>
    </row>
    <row r="41" spans="1:80" s="52" customFormat="1" ht="75">
      <c r="A41" s="61">
        <v>2040</v>
      </c>
      <c r="B41" s="47" t="s">
        <v>201</v>
      </c>
      <c r="C41" s="47" t="s">
        <v>748</v>
      </c>
      <c r="D41" s="65" t="s">
        <v>1054</v>
      </c>
      <c r="E41" s="47" t="s">
        <v>178</v>
      </c>
      <c r="F41" s="65" t="s">
        <v>1055</v>
      </c>
      <c r="G41" s="7" t="s">
        <v>802</v>
      </c>
      <c r="H41" s="65" t="s">
        <v>1056</v>
      </c>
      <c r="I41" s="246" t="s">
        <v>1057</v>
      </c>
      <c r="J41" s="65" t="s">
        <v>1058</v>
      </c>
      <c r="K41" s="65" t="s">
        <v>1059</v>
      </c>
      <c r="L41" s="58" t="s">
        <v>512</v>
      </c>
      <c r="M41" s="58" t="s">
        <v>6</v>
      </c>
      <c r="N41" s="212" t="s">
        <v>1060</v>
      </c>
      <c r="O41" s="208" t="s">
        <v>1061</v>
      </c>
      <c r="P41" s="531">
        <v>47.403399999999998</v>
      </c>
      <c r="Q41" s="531">
        <v>-79.622249999999994</v>
      </c>
      <c r="R41" s="128">
        <v>27</v>
      </c>
      <c r="S41" s="98">
        <v>6500</v>
      </c>
      <c r="T41" s="68" t="s">
        <v>337</v>
      </c>
      <c r="U41" s="65" t="s">
        <v>1062</v>
      </c>
      <c r="V41" s="247" t="s">
        <v>1057</v>
      </c>
      <c r="W41" s="65" t="s">
        <v>220</v>
      </c>
      <c r="X41" s="47" t="s">
        <v>217</v>
      </c>
      <c r="Y41" s="47" t="s">
        <v>6</v>
      </c>
      <c r="Z41" s="58" t="s">
        <v>174</v>
      </c>
      <c r="AA41" s="59">
        <v>44780</v>
      </c>
      <c r="AB41" s="1" t="s">
        <v>1063</v>
      </c>
      <c r="AC41" s="65" t="s">
        <v>1065</v>
      </c>
      <c r="AD41" s="313" t="s">
        <v>1064</v>
      </c>
      <c r="AE41" s="398">
        <f t="shared" si="1"/>
        <v>30</v>
      </c>
      <c r="AF41" s="206"/>
      <c r="AG41" s="101"/>
      <c r="AH41" s="206"/>
      <c r="AI41" s="206"/>
    </row>
    <row r="42" spans="1:80" s="1063" customFormat="1" ht="75">
      <c r="A42" s="1051">
        <v>2041</v>
      </c>
      <c r="B42" s="1052" t="s">
        <v>201</v>
      </c>
      <c r="C42" s="1052" t="s">
        <v>748</v>
      </c>
      <c r="D42" s="1054" t="s">
        <v>1054</v>
      </c>
      <c r="E42" s="1052" t="s">
        <v>178</v>
      </c>
      <c r="F42" s="1054" t="s">
        <v>1055</v>
      </c>
      <c r="G42" s="1053" t="s">
        <v>802</v>
      </c>
      <c r="H42" s="1054" t="s">
        <v>1056</v>
      </c>
      <c r="I42" s="1059" t="s">
        <v>1057</v>
      </c>
      <c r="J42" s="1054" t="s">
        <v>1047</v>
      </c>
      <c r="K42" s="1054" t="s">
        <v>1047</v>
      </c>
      <c r="L42" s="1056" t="s">
        <v>8869</v>
      </c>
      <c r="M42" s="1056" t="s">
        <v>6</v>
      </c>
      <c r="N42" s="1064" t="s">
        <v>1047</v>
      </c>
      <c r="O42" s="1052"/>
      <c r="P42" s="1053"/>
      <c r="Q42" s="1053"/>
      <c r="R42" s="1064">
        <v>27</v>
      </c>
      <c r="S42" s="1064">
        <v>40000</v>
      </c>
      <c r="T42" s="1058" t="s">
        <v>337</v>
      </c>
      <c r="U42" s="1054" t="s">
        <v>1062</v>
      </c>
      <c r="V42" s="1065" t="s">
        <v>1057</v>
      </c>
      <c r="W42" s="1054" t="s">
        <v>220</v>
      </c>
      <c r="X42" s="1052" t="s">
        <v>217</v>
      </c>
      <c r="Y42" s="1052" t="s">
        <v>6</v>
      </c>
      <c r="Z42" s="1056" t="s">
        <v>318</v>
      </c>
      <c r="AA42" s="1066">
        <v>45686</v>
      </c>
      <c r="AB42" s="1067" t="s">
        <v>8870</v>
      </c>
      <c r="AC42" s="1054" t="s">
        <v>1065</v>
      </c>
      <c r="AD42" s="1054" t="s">
        <v>1064</v>
      </c>
      <c r="AE42" s="1056">
        <v>30</v>
      </c>
      <c r="AF42" s="1058"/>
      <c r="AG42" s="1054"/>
      <c r="AH42" s="1058"/>
      <c r="AI42" s="1058"/>
    </row>
    <row r="43" spans="1:80" s="52" customFormat="1" ht="75">
      <c r="A43" s="61">
        <v>2042</v>
      </c>
      <c r="B43" s="47" t="s">
        <v>201</v>
      </c>
      <c r="C43" s="47" t="s">
        <v>748</v>
      </c>
      <c r="D43" s="65" t="s">
        <v>1066</v>
      </c>
      <c r="E43" s="47" t="s">
        <v>166</v>
      </c>
      <c r="F43" s="65" t="s">
        <v>1067</v>
      </c>
      <c r="G43" s="7" t="s">
        <v>802</v>
      </c>
      <c r="H43" s="65" t="s">
        <v>8493</v>
      </c>
      <c r="I43" s="354" t="s">
        <v>1068</v>
      </c>
      <c r="J43" s="65"/>
      <c r="K43" s="65" t="s">
        <v>1069</v>
      </c>
      <c r="L43" s="58" t="s">
        <v>788</v>
      </c>
      <c r="M43" s="567" t="s">
        <v>5</v>
      </c>
      <c r="N43" s="58"/>
      <c r="O43" s="47"/>
      <c r="P43" s="273">
        <v>30.203499999999998</v>
      </c>
      <c r="Q43" s="273">
        <v>-90.911199999999994</v>
      </c>
      <c r="R43" s="128" t="s">
        <v>9089</v>
      </c>
      <c r="S43" s="98">
        <v>130000</v>
      </c>
      <c r="T43" s="65" t="s">
        <v>1070</v>
      </c>
      <c r="U43" s="65" t="s">
        <v>1066</v>
      </c>
      <c r="V43" s="275" t="s">
        <v>1071</v>
      </c>
      <c r="W43" s="65" t="s">
        <v>1072</v>
      </c>
      <c r="X43" s="47" t="s">
        <v>369</v>
      </c>
      <c r="Y43" s="47" t="s">
        <v>251</v>
      </c>
      <c r="Z43" s="58" t="s">
        <v>174</v>
      </c>
      <c r="AA43" s="59">
        <v>45305</v>
      </c>
      <c r="AB43" s="65" t="s">
        <v>1073</v>
      </c>
      <c r="AC43" s="65" t="s">
        <v>1075</v>
      </c>
      <c r="AD43" s="7" t="s">
        <v>1074</v>
      </c>
      <c r="AE43" s="58">
        <f t="shared" ref="AE43:AE74" si="2">IF(LEN(TRIM(AD43))=0,0,LEN(TRIM(AD43))-LEN(SUBSTITUTE(AD43," ",""))+1)</f>
        <v>27</v>
      </c>
      <c r="AF43" s="206"/>
      <c r="AG43" s="101"/>
      <c r="AH43" s="206"/>
      <c r="AI43" s="206"/>
    </row>
    <row r="44" spans="1:80" s="52" customFormat="1" ht="165">
      <c r="A44" s="61">
        <v>2043</v>
      </c>
      <c r="B44" s="47" t="s">
        <v>176</v>
      </c>
      <c r="C44" s="47" t="s">
        <v>748</v>
      </c>
      <c r="D44" s="65" t="s">
        <v>1076</v>
      </c>
      <c r="E44" s="47" t="s">
        <v>166</v>
      </c>
      <c r="F44" s="65" t="s">
        <v>1076</v>
      </c>
      <c r="G44" s="65" t="s">
        <v>820</v>
      </c>
      <c r="H44" s="65" t="s">
        <v>821</v>
      </c>
      <c r="I44" s="246" t="s">
        <v>1077</v>
      </c>
      <c r="J44" s="65" t="s">
        <v>1078</v>
      </c>
      <c r="K44" s="65" t="s">
        <v>1079</v>
      </c>
      <c r="L44" s="58" t="s">
        <v>172</v>
      </c>
      <c r="M44" s="567" t="s">
        <v>5</v>
      </c>
      <c r="N44" s="58">
        <v>92617</v>
      </c>
      <c r="O44" s="47" t="s">
        <v>1080</v>
      </c>
      <c r="P44" s="90">
        <v>33.642735258494497</v>
      </c>
      <c r="Q44" s="90">
        <v>-117.855493916245</v>
      </c>
      <c r="R44" s="199">
        <v>73</v>
      </c>
      <c r="S44" s="97"/>
      <c r="T44" s="68"/>
      <c r="U44" s="65" t="s">
        <v>1081</v>
      </c>
      <c r="V44" s="247" t="s">
        <v>1077</v>
      </c>
      <c r="W44" s="68" t="s">
        <v>1079</v>
      </c>
      <c r="X44" s="58" t="s">
        <v>172</v>
      </c>
      <c r="Y44" s="58" t="s">
        <v>5</v>
      </c>
      <c r="Z44" s="58" t="s">
        <v>174</v>
      </c>
      <c r="AA44" s="59">
        <v>44776</v>
      </c>
      <c r="AB44" s="118" t="s">
        <v>1082</v>
      </c>
      <c r="AC44" s="68"/>
      <c r="AD44" s="313" t="s">
        <v>1083</v>
      </c>
      <c r="AE44" s="398">
        <f t="shared" si="2"/>
        <v>18</v>
      </c>
      <c r="AF44" s="206"/>
      <c r="AG44" s="101"/>
      <c r="AH44" s="206"/>
      <c r="AI44" s="206"/>
    </row>
    <row r="45" spans="1:80" s="52" customFormat="1" ht="45">
      <c r="A45" s="61">
        <v>2044</v>
      </c>
      <c r="B45" s="47" t="s">
        <v>163</v>
      </c>
      <c r="C45" s="47" t="s">
        <v>748</v>
      </c>
      <c r="D45" s="65" t="s">
        <v>1084</v>
      </c>
      <c r="E45" s="47" t="s">
        <v>166</v>
      </c>
      <c r="F45" s="65" t="s">
        <v>1085</v>
      </c>
      <c r="G45" s="7" t="s">
        <v>802</v>
      </c>
      <c r="H45" s="65" t="s">
        <v>1056</v>
      </c>
      <c r="I45" s="235" t="s">
        <v>1086</v>
      </c>
      <c r="J45" s="65" t="s">
        <v>1087</v>
      </c>
      <c r="K45" s="65" t="s">
        <v>1088</v>
      </c>
      <c r="L45" s="58" t="s">
        <v>1089</v>
      </c>
      <c r="M45" s="567" t="s">
        <v>5</v>
      </c>
      <c r="N45" s="58">
        <v>85364</v>
      </c>
      <c r="O45" s="47"/>
      <c r="P45" s="90">
        <v>32.718752630993002</v>
      </c>
      <c r="Q45" s="90">
        <v>-114.649997720877</v>
      </c>
      <c r="R45" s="128">
        <v>60</v>
      </c>
      <c r="S45" s="98">
        <v>12250</v>
      </c>
      <c r="T45" s="68" t="s">
        <v>337</v>
      </c>
      <c r="U45" s="65" t="s">
        <v>1084</v>
      </c>
      <c r="V45" s="204" t="s">
        <v>1086</v>
      </c>
      <c r="W45" s="65" t="s">
        <v>1088</v>
      </c>
      <c r="X45" s="47" t="s">
        <v>172</v>
      </c>
      <c r="Y45" s="47" t="s">
        <v>5</v>
      </c>
      <c r="Z45" s="58" t="s">
        <v>174</v>
      </c>
      <c r="AA45" s="59">
        <v>45092</v>
      </c>
      <c r="AB45" s="65" t="s">
        <v>1090</v>
      </c>
      <c r="AC45" s="65" t="s">
        <v>1092</v>
      </c>
      <c r="AD45" s="313" t="s">
        <v>1091</v>
      </c>
      <c r="AE45" s="398">
        <f t="shared" si="2"/>
        <v>15</v>
      </c>
      <c r="AF45" s="206"/>
      <c r="AG45" s="101"/>
      <c r="AH45" s="206"/>
      <c r="AI45" s="206"/>
    </row>
    <row r="46" spans="1:80" s="52" customFormat="1" ht="60">
      <c r="A46" s="61">
        <v>2045</v>
      </c>
      <c r="B46" s="47" t="s">
        <v>163</v>
      </c>
      <c r="C46" s="47" t="s">
        <v>748</v>
      </c>
      <c r="D46" s="7" t="s">
        <v>1093</v>
      </c>
      <c r="E46" s="58" t="s">
        <v>166</v>
      </c>
      <c r="F46" s="68" t="s">
        <v>1093</v>
      </c>
      <c r="G46" s="47" t="s">
        <v>1094</v>
      </c>
      <c r="H46" s="47" t="s">
        <v>868</v>
      </c>
      <c r="I46" s="354" t="s">
        <v>768</v>
      </c>
      <c r="J46" s="7" t="s">
        <v>1095</v>
      </c>
      <c r="K46" s="18" t="s">
        <v>1096</v>
      </c>
      <c r="L46" s="58" t="s">
        <v>172</v>
      </c>
      <c r="M46" s="567" t="s">
        <v>5</v>
      </c>
      <c r="N46" s="58" t="s">
        <v>1097</v>
      </c>
      <c r="O46" s="390" t="s">
        <v>1098</v>
      </c>
      <c r="P46" s="18">
        <v>37.381630353734202</v>
      </c>
      <c r="Q46" s="18">
        <v>-121.987508092328</v>
      </c>
      <c r="R46" s="106">
        <v>2</v>
      </c>
      <c r="S46" s="448" t="s">
        <v>6642</v>
      </c>
      <c r="T46" s="18" t="s">
        <v>774</v>
      </c>
      <c r="U46" s="18" t="s">
        <v>1093</v>
      </c>
      <c r="V46" s="18" t="s">
        <v>768</v>
      </c>
      <c r="W46" s="18" t="s">
        <v>1096</v>
      </c>
      <c r="X46" s="58" t="s">
        <v>172</v>
      </c>
      <c r="Y46" s="58" t="s">
        <v>5</v>
      </c>
      <c r="Z46" s="58" t="s">
        <v>776</v>
      </c>
      <c r="AA46" s="48">
        <v>45334</v>
      </c>
      <c r="AB46" s="65" t="s">
        <v>319</v>
      </c>
      <c r="AC46" s="7" t="s">
        <v>778</v>
      </c>
      <c r="AD46" s="7" t="s">
        <v>1099</v>
      </c>
      <c r="AE46" s="58">
        <f t="shared" si="2"/>
        <v>24</v>
      </c>
      <c r="AF46" s="18" t="s">
        <v>1100</v>
      </c>
      <c r="AG46" s="7" t="s">
        <v>1101</v>
      </c>
      <c r="AH46" s="18" t="s">
        <v>1102</v>
      </c>
      <c r="AI46" s="206"/>
    </row>
    <row r="47" spans="1:80" s="52" customFormat="1" ht="60">
      <c r="A47" s="61">
        <v>2046</v>
      </c>
      <c r="B47" s="47" t="s">
        <v>163</v>
      </c>
      <c r="C47" s="47" t="s">
        <v>748</v>
      </c>
      <c r="D47" s="65" t="s">
        <v>1103</v>
      </c>
      <c r="E47" s="47" t="s">
        <v>166</v>
      </c>
      <c r="F47" s="65" t="s">
        <v>1103</v>
      </c>
      <c r="G47" s="65" t="s">
        <v>802</v>
      </c>
      <c r="H47" s="65" t="s">
        <v>1104</v>
      </c>
      <c r="I47" s="446" t="s">
        <v>1105</v>
      </c>
      <c r="J47" s="65" t="s">
        <v>1106</v>
      </c>
      <c r="K47" s="65" t="s">
        <v>229</v>
      </c>
      <c r="L47" s="58" t="s">
        <v>230</v>
      </c>
      <c r="M47" s="58" t="s">
        <v>6</v>
      </c>
      <c r="N47" s="58" t="s">
        <v>1107</v>
      </c>
      <c r="O47" s="47"/>
      <c r="P47" s="90">
        <v>49.285317949912198</v>
      </c>
      <c r="Q47" s="90">
        <v>-123.121777903319</v>
      </c>
      <c r="R47" s="128">
        <v>8</v>
      </c>
      <c r="S47" s="98">
        <v>50000</v>
      </c>
      <c r="T47" s="68" t="s">
        <v>1108</v>
      </c>
      <c r="U47" s="65" t="s">
        <v>1103</v>
      </c>
      <c r="V47" s="446" t="s">
        <v>1105</v>
      </c>
      <c r="W47" s="65" t="s">
        <v>229</v>
      </c>
      <c r="X47" s="47" t="s">
        <v>230</v>
      </c>
      <c r="Y47" s="47" t="s">
        <v>6</v>
      </c>
      <c r="Z47" s="58" t="s">
        <v>174</v>
      </c>
      <c r="AA47" s="59">
        <v>45339</v>
      </c>
      <c r="AB47" s="65" t="s">
        <v>319</v>
      </c>
      <c r="AC47" s="65"/>
      <c r="AD47" s="65" t="s">
        <v>1109</v>
      </c>
      <c r="AE47" s="58">
        <f t="shared" si="2"/>
        <v>30</v>
      </c>
      <c r="AF47" s="18" t="s">
        <v>1110</v>
      </c>
      <c r="AG47" s="1" t="s">
        <v>1111</v>
      </c>
      <c r="AH47" s="18"/>
      <c r="AI47" s="206"/>
    </row>
    <row r="48" spans="1:80" ht="144" customHeight="1">
      <c r="A48" s="61">
        <v>2047</v>
      </c>
      <c r="B48" s="47" t="s">
        <v>201</v>
      </c>
      <c r="C48" s="47" t="s">
        <v>748</v>
      </c>
      <c r="D48" s="65" t="s">
        <v>1112</v>
      </c>
      <c r="E48" s="47" t="s">
        <v>178</v>
      </c>
      <c r="F48" s="65" t="s">
        <v>1113</v>
      </c>
      <c r="G48" s="65" t="s">
        <v>783</v>
      </c>
      <c r="H48" s="65" t="s">
        <v>1114</v>
      </c>
      <c r="I48" s="235" t="s">
        <v>1115</v>
      </c>
      <c r="J48" s="65" t="s">
        <v>1116</v>
      </c>
      <c r="K48" s="65" t="s">
        <v>1117</v>
      </c>
      <c r="L48" s="58" t="s">
        <v>217</v>
      </c>
      <c r="M48" s="58" t="s">
        <v>6</v>
      </c>
      <c r="N48" s="58" t="s">
        <v>1118</v>
      </c>
      <c r="O48" s="47" t="s">
        <v>1119</v>
      </c>
      <c r="P48" s="90">
        <v>44.244277552572299</v>
      </c>
      <c r="Q48" s="90">
        <v>-76.511177431348202</v>
      </c>
      <c r="R48" s="199">
        <v>10</v>
      </c>
      <c r="S48" s="97">
        <v>44300</v>
      </c>
      <c r="T48" s="65" t="s">
        <v>1120</v>
      </c>
      <c r="U48" s="65" t="s">
        <v>1121</v>
      </c>
      <c r="V48" s="204" t="s">
        <v>1115</v>
      </c>
      <c r="W48" s="68" t="s">
        <v>1117</v>
      </c>
      <c r="X48" s="58" t="s">
        <v>217</v>
      </c>
      <c r="Y48" s="58" t="s">
        <v>6</v>
      </c>
      <c r="Z48" s="58" t="s">
        <v>174</v>
      </c>
      <c r="AA48" s="59">
        <v>44776</v>
      </c>
      <c r="AB48" s="65" t="s">
        <v>1122</v>
      </c>
      <c r="AC48" s="65" t="s">
        <v>1124</v>
      </c>
      <c r="AD48" s="313" t="s">
        <v>1123</v>
      </c>
      <c r="AE48" s="398">
        <f t="shared" si="2"/>
        <v>22</v>
      </c>
      <c r="AF48" s="206"/>
      <c r="AG48" s="101"/>
      <c r="AH48" s="206"/>
      <c r="AI48" s="206"/>
    </row>
    <row r="49" spans="1:35" ht="135">
      <c r="A49" s="61">
        <v>2048</v>
      </c>
      <c r="B49" s="337" t="s">
        <v>201</v>
      </c>
      <c r="C49" s="47" t="s">
        <v>748</v>
      </c>
      <c r="D49" s="337" t="s">
        <v>276</v>
      </c>
      <c r="E49" s="337" t="s">
        <v>166</v>
      </c>
      <c r="F49" s="337" t="s">
        <v>1125</v>
      </c>
      <c r="G49" s="337" t="s">
        <v>802</v>
      </c>
      <c r="H49" s="337" t="s">
        <v>1056</v>
      </c>
      <c r="I49" s="340" t="s">
        <v>278</v>
      </c>
      <c r="J49" s="65"/>
      <c r="K49" s="337"/>
      <c r="L49" s="337" t="s">
        <v>1035</v>
      </c>
      <c r="M49" s="337" t="s">
        <v>6</v>
      </c>
      <c r="N49" s="337" t="s">
        <v>281</v>
      </c>
      <c r="O49" s="337" t="s">
        <v>282</v>
      </c>
      <c r="P49" s="961">
        <v>53.530308928350202</v>
      </c>
      <c r="Q49" s="961">
        <v>-113.512011649751</v>
      </c>
      <c r="R49" s="342">
        <v>17</v>
      </c>
      <c r="S49" s="337">
        <v>1800</v>
      </c>
      <c r="T49" s="337" t="s">
        <v>1127</v>
      </c>
      <c r="U49" s="337" t="s">
        <v>276</v>
      </c>
      <c r="V49" s="349" t="s">
        <v>278</v>
      </c>
      <c r="W49" s="337" t="s">
        <v>284</v>
      </c>
      <c r="X49" s="337" t="s">
        <v>217</v>
      </c>
      <c r="Y49" s="337" t="s">
        <v>6</v>
      </c>
      <c r="Z49" s="337" t="s">
        <v>174</v>
      </c>
      <c r="AA49" s="351">
        <v>45289</v>
      </c>
      <c r="AB49" s="1" t="s">
        <v>1128</v>
      </c>
      <c r="AC49" s="254" t="s">
        <v>1129</v>
      </c>
      <c r="AD49" s="357" t="s">
        <v>286</v>
      </c>
      <c r="AE49" s="395">
        <f t="shared" si="2"/>
        <v>26</v>
      </c>
      <c r="AF49" s="206"/>
      <c r="AG49" s="101"/>
      <c r="AH49" s="206"/>
      <c r="AI49" s="206"/>
    </row>
    <row r="50" spans="1:35" ht="64.5">
      <c r="A50" s="61">
        <v>2049</v>
      </c>
      <c r="B50" s="47" t="s">
        <v>176</v>
      </c>
      <c r="C50" s="47" t="s">
        <v>748</v>
      </c>
      <c r="D50" s="584" t="s">
        <v>6651</v>
      </c>
      <c r="E50" s="47" t="s">
        <v>178</v>
      </c>
      <c r="F50" s="584" t="s">
        <v>6651</v>
      </c>
      <c r="G50" s="65" t="s">
        <v>6652</v>
      </c>
      <c r="H50" s="585" t="s">
        <v>8324</v>
      </c>
      <c r="I50" s="450" t="s">
        <v>6653</v>
      </c>
      <c r="J50" s="586" t="s">
        <v>6654</v>
      </c>
      <c r="K50" s="65" t="s">
        <v>6655</v>
      </c>
      <c r="L50" s="58" t="s">
        <v>771</v>
      </c>
      <c r="M50" s="567" t="s">
        <v>5</v>
      </c>
      <c r="N50" s="58">
        <v>75038</v>
      </c>
      <c r="O50" s="586" t="s">
        <v>6656</v>
      </c>
      <c r="P50" s="90">
        <v>32.887187116541199</v>
      </c>
      <c r="Q50" s="90">
        <v>-96.967998003691903</v>
      </c>
      <c r="R50" s="106">
        <v>50</v>
      </c>
      <c r="S50" s="448"/>
      <c r="T50" s="68"/>
      <c r="U50" s="65" t="s">
        <v>6657</v>
      </c>
      <c r="V50" s="450" t="s">
        <v>6653</v>
      </c>
      <c r="W50" s="65" t="s">
        <v>6658</v>
      </c>
      <c r="X50" s="47"/>
      <c r="Y50" s="47" t="s">
        <v>6659</v>
      </c>
      <c r="Z50" s="58" t="s">
        <v>6608</v>
      </c>
      <c r="AA50" s="59" t="s">
        <v>6660</v>
      </c>
      <c r="AB50" s="65" t="s">
        <v>6653</v>
      </c>
      <c r="AC50" s="65" t="s">
        <v>8560</v>
      </c>
      <c r="AD50" s="314" t="s">
        <v>8349</v>
      </c>
      <c r="AE50" s="58">
        <f t="shared" si="2"/>
        <v>27</v>
      </c>
      <c r="AF50" s="18"/>
      <c r="AG50" s="7"/>
      <c r="AH50" s="18"/>
      <c r="AI50" s="18"/>
    </row>
    <row r="51" spans="1:35" ht="150">
      <c r="A51" s="61">
        <v>2050</v>
      </c>
      <c r="B51" s="47" t="s">
        <v>201</v>
      </c>
      <c r="C51" s="47" t="s">
        <v>748</v>
      </c>
      <c r="D51" s="65" t="s">
        <v>1130</v>
      </c>
      <c r="E51" s="47" t="s">
        <v>166</v>
      </c>
      <c r="F51" s="65" t="s">
        <v>1131</v>
      </c>
      <c r="G51" s="7" t="s">
        <v>802</v>
      </c>
      <c r="H51" s="65" t="s">
        <v>931</v>
      </c>
      <c r="I51" s="235" t="s">
        <v>1132</v>
      </c>
      <c r="J51" s="65"/>
      <c r="K51" s="65" t="s">
        <v>1133</v>
      </c>
      <c r="L51" s="58" t="s">
        <v>444</v>
      </c>
      <c r="M51" s="567" t="s">
        <v>5</v>
      </c>
      <c r="N51" s="58"/>
      <c r="O51" s="47"/>
      <c r="P51" s="90">
        <v>44.111176168545001</v>
      </c>
      <c r="Q51" s="90">
        <v>-85.555218029920795</v>
      </c>
      <c r="R51" s="128" t="s">
        <v>9090</v>
      </c>
      <c r="S51" s="98">
        <v>150000</v>
      </c>
      <c r="T51" s="68" t="s">
        <v>759</v>
      </c>
      <c r="U51" s="65" t="s">
        <v>1134</v>
      </c>
      <c r="V51" s="204" t="s">
        <v>1135</v>
      </c>
      <c r="W51" s="65" t="s">
        <v>1136</v>
      </c>
      <c r="X51" s="47" t="s">
        <v>1137</v>
      </c>
      <c r="Y51" s="47" t="s">
        <v>1138</v>
      </c>
      <c r="Z51" s="58" t="s">
        <v>174</v>
      </c>
      <c r="AA51" s="59">
        <v>45090</v>
      </c>
      <c r="AB51" s="65" t="s">
        <v>1139</v>
      </c>
      <c r="AC51" s="65" t="s">
        <v>1141</v>
      </c>
      <c r="AD51" s="313" t="s">
        <v>1140</v>
      </c>
      <c r="AE51" s="398">
        <f t="shared" si="2"/>
        <v>25</v>
      </c>
      <c r="AF51" s="206"/>
      <c r="AG51" s="101"/>
      <c r="AH51" s="206"/>
      <c r="AI51" s="206"/>
    </row>
    <row r="52" spans="1:35" ht="150">
      <c r="A52" s="61">
        <v>2051</v>
      </c>
      <c r="B52" s="47" t="s">
        <v>201</v>
      </c>
      <c r="C52" s="47" t="s">
        <v>748</v>
      </c>
      <c r="D52" s="65" t="s">
        <v>1130</v>
      </c>
      <c r="E52" s="47" t="s">
        <v>166</v>
      </c>
      <c r="F52" s="65" t="s">
        <v>1131</v>
      </c>
      <c r="G52" s="65" t="s">
        <v>783</v>
      </c>
      <c r="H52" s="65" t="s">
        <v>931</v>
      </c>
      <c r="I52" s="235" t="s">
        <v>1132</v>
      </c>
      <c r="J52" s="65"/>
      <c r="K52" s="65" t="s">
        <v>1133</v>
      </c>
      <c r="L52" s="58" t="s">
        <v>444</v>
      </c>
      <c r="M52" s="567" t="s">
        <v>5</v>
      </c>
      <c r="N52" s="58"/>
      <c r="O52" s="47"/>
      <c r="P52" s="90">
        <v>44.111176168545001</v>
      </c>
      <c r="Q52" s="90">
        <v>-85.555218029920795</v>
      </c>
      <c r="R52" s="128" t="s">
        <v>9091</v>
      </c>
      <c r="S52" s="98">
        <v>50000</v>
      </c>
      <c r="T52" s="68" t="s">
        <v>1142</v>
      </c>
      <c r="U52" s="65" t="s">
        <v>1134</v>
      </c>
      <c r="V52" s="235" t="s">
        <v>1132</v>
      </c>
      <c r="W52" s="65" t="s">
        <v>1136</v>
      </c>
      <c r="X52" s="47"/>
      <c r="Y52" s="47" t="s">
        <v>1138</v>
      </c>
      <c r="Z52" s="58" t="s">
        <v>174</v>
      </c>
      <c r="AA52" s="59">
        <v>45090</v>
      </c>
      <c r="AB52" s="65" t="s">
        <v>1139</v>
      </c>
      <c r="AC52" s="65" t="s">
        <v>1141</v>
      </c>
      <c r="AD52" s="313" t="s">
        <v>1143</v>
      </c>
      <c r="AE52" s="398">
        <f t="shared" si="2"/>
        <v>25</v>
      </c>
      <c r="AF52" s="206"/>
      <c r="AG52" s="101"/>
      <c r="AH52" s="206"/>
      <c r="AI52" s="18"/>
    </row>
    <row r="53" spans="1:35" ht="105">
      <c r="A53" s="61">
        <v>2052</v>
      </c>
      <c r="B53" s="47" t="s">
        <v>398</v>
      </c>
      <c r="C53" s="65" t="s">
        <v>748</v>
      </c>
      <c r="D53" s="65" t="s">
        <v>1144</v>
      </c>
      <c r="E53" s="65" t="s">
        <v>166</v>
      </c>
      <c r="F53" s="65" t="s">
        <v>1145</v>
      </c>
      <c r="G53" s="65" t="s">
        <v>783</v>
      </c>
      <c r="H53" s="65" t="s">
        <v>1114</v>
      </c>
      <c r="I53" s="233" t="s">
        <v>1146</v>
      </c>
      <c r="J53" s="65"/>
      <c r="K53" s="65" t="s">
        <v>1147</v>
      </c>
      <c r="L53" s="58" t="s">
        <v>444</v>
      </c>
      <c r="M53" s="567" t="s">
        <v>5</v>
      </c>
      <c r="N53" s="58"/>
      <c r="O53" s="47"/>
      <c r="P53" s="90">
        <v>42.522324325467302</v>
      </c>
      <c r="Q53" s="90">
        <v>-83.0404080309591</v>
      </c>
      <c r="R53" s="128" t="s">
        <v>9092</v>
      </c>
      <c r="S53" s="98">
        <v>15000</v>
      </c>
      <c r="T53" s="68" t="s">
        <v>486</v>
      </c>
      <c r="U53" s="65" t="s">
        <v>1148</v>
      </c>
      <c r="V53" s="204" t="s">
        <v>1146</v>
      </c>
      <c r="W53" s="65" t="s">
        <v>1149</v>
      </c>
      <c r="X53" s="47" t="s">
        <v>1149</v>
      </c>
      <c r="Y53" s="47" t="s">
        <v>1138</v>
      </c>
      <c r="Z53" s="58" t="s">
        <v>174</v>
      </c>
      <c r="AA53" s="59">
        <v>45095</v>
      </c>
      <c r="AB53" s="65" t="s">
        <v>1150</v>
      </c>
      <c r="AC53" s="65" t="s">
        <v>1152</v>
      </c>
      <c r="AD53" s="313" t="s">
        <v>1151</v>
      </c>
      <c r="AE53" s="398">
        <f t="shared" si="2"/>
        <v>22</v>
      </c>
      <c r="AF53" s="206"/>
      <c r="AG53" s="101"/>
      <c r="AH53" s="206"/>
      <c r="AI53" s="18"/>
    </row>
    <row r="54" spans="1:35" ht="60">
      <c r="A54" s="61">
        <v>2053</v>
      </c>
      <c r="B54" s="47" t="s">
        <v>163</v>
      </c>
      <c r="C54" s="47" t="s">
        <v>748</v>
      </c>
      <c r="D54" s="65" t="s">
        <v>1153</v>
      </c>
      <c r="E54" s="47" t="s">
        <v>178</v>
      </c>
      <c r="F54" s="65" t="s">
        <v>1154</v>
      </c>
      <c r="G54" s="47" t="s">
        <v>1094</v>
      </c>
      <c r="H54" s="65" t="s">
        <v>1155</v>
      </c>
      <c r="I54" s="447" t="s">
        <v>1156</v>
      </c>
      <c r="J54" s="65" t="s">
        <v>1157</v>
      </c>
      <c r="K54" s="65" t="s">
        <v>1117</v>
      </c>
      <c r="L54" s="58" t="s">
        <v>217</v>
      </c>
      <c r="M54" s="58" t="s">
        <v>6</v>
      </c>
      <c r="N54" s="58" t="s">
        <v>1158</v>
      </c>
      <c r="O54" s="47"/>
      <c r="P54" s="90">
        <v>44.2470523952177</v>
      </c>
      <c r="Q54" s="90">
        <v>-76.575666418957496</v>
      </c>
      <c r="R54" s="106">
        <v>5</v>
      </c>
      <c r="S54" s="448"/>
      <c r="T54" s="68"/>
      <c r="U54" s="65" t="s">
        <v>1153</v>
      </c>
      <c r="V54" s="447" t="s">
        <v>1156</v>
      </c>
      <c r="W54" s="65" t="s">
        <v>1117</v>
      </c>
      <c r="X54" s="58" t="s">
        <v>217</v>
      </c>
      <c r="Y54" s="58" t="s">
        <v>6</v>
      </c>
      <c r="Z54" s="58" t="s">
        <v>174</v>
      </c>
      <c r="AA54" s="59">
        <v>45339</v>
      </c>
      <c r="AB54" s="65" t="s">
        <v>319</v>
      </c>
      <c r="AC54" s="65"/>
      <c r="AD54" s="7" t="s">
        <v>1159</v>
      </c>
      <c r="AE54" s="58">
        <f t="shared" si="2"/>
        <v>21</v>
      </c>
      <c r="AF54" t="s">
        <v>1160</v>
      </c>
      <c r="AG54" s="1" t="s">
        <v>1161</v>
      </c>
      <c r="AH54" s="18"/>
      <c r="AI54" s="18"/>
    </row>
    <row r="55" spans="1:35" ht="165">
      <c r="A55" s="61">
        <v>2054</v>
      </c>
      <c r="B55" s="47" t="s">
        <v>176</v>
      </c>
      <c r="C55" s="47" t="s">
        <v>748</v>
      </c>
      <c r="D55" s="65" t="s">
        <v>1162</v>
      </c>
      <c r="E55" s="47" t="s">
        <v>166</v>
      </c>
      <c r="F55" s="65" t="s">
        <v>1163</v>
      </c>
      <c r="G55" s="65" t="s">
        <v>820</v>
      </c>
      <c r="H55" s="65" t="s">
        <v>821</v>
      </c>
      <c r="I55" s="235" t="s">
        <v>1164</v>
      </c>
      <c r="J55" s="65" t="s">
        <v>1165</v>
      </c>
      <c r="K55" s="65" t="s">
        <v>1166</v>
      </c>
      <c r="L55" s="58" t="s">
        <v>369</v>
      </c>
      <c r="M55" s="567" t="s">
        <v>5</v>
      </c>
      <c r="N55" s="58">
        <v>98072</v>
      </c>
      <c r="O55" s="47" t="s">
        <v>1167</v>
      </c>
      <c r="P55" s="90">
        <v>47.804716783481602</v>
      </c>
      <c r="Q55" s="90">
        <v>-122.118126471601</v>
      </c>
      <c r="R55" s="128">
        <v>200</v>
      </c>
      <c r="S55" s="98">
        <v>120</v>
      </c>
      <c r="T55" s="68" t="s">
        <v>774</v>
      </c>
      <c r="U55" s="65" t="s">
        <v>1168</v>
      </c>
      <c r="V55" s="204" t="s">
        <v>1164</v>
      </c>
      <c r="W55" s="68" t="s">
        <v>1166</v>
      </c>
      <c r="X55" s="58" t="s">
        <v>369</v>
      </c>
      <c r="Y55" s="58" t="s">
        <v>5</v>
      </c>
      <c r="Z55" s="68" t="s">
        <v>174</v>
      </c>
      <c r="AA55" s="120">
        <v>44435</v>
      </c>
      <c r="AB55" s="65" t="s">
        <v>1171</v>
      </c>
      <c r="AC55" s="7" t="s">
        <v>1172</v>
      </c>
      <c r="AD55" s="101" t="s">
        <v>1170</v>
      </c>
      <c r="AE55" s="398">
        <f t="shared" si="2"/>
        <v>22</v>
      </c>
      <c r="AF55" s="206"/>
      <c r="AG55" s="101"/>
      <c r="AH55" s="206"/>
      <c r="AI55" s="18"/>
    </row>
    <row r="56" spans="1:35" ht="105">
      <c r="A56" s="61">
        <v>2055</v>
      </c>
      <c r="B56" s="47" t="s">
        <v>201</v>
      </c>
      <c r="C56" s="47" t="s">
        <v>748</v>
      </c>
      <c r="D56" s="65" t="s">
        <v>1162</v>
      </c>
      <c r="E56" s="47" t="s">
        <v>166</v>
      </c>
      <c r="F56" s="65" t="s">
        <v>1163</v>
      </c>
      <c r="G56" s="65" t="s">
        <v>820</v>
      </c>
      <c r="H56" s="65" t="s">
        <v>821</v>
      </c>
      <c r="I56" s="235" t="s">
        <v>1164</v>
      </c>
      <c r="J56" s="65" t="s">
        <v>1165</v>
      </c>
      <c r="K56" s="65" t="s">
        <v>1166</v>
      </c>
      <c r="L56" s="58" t="s">
        <v>369</v>
      </c>
      <c r="M56" s="567" t="s">
        <v>5</v>
      </c>
      <c r="N56" s="58">
        <v>98072</v>
      </c>
      <c r="O56" s="47" t="s">
        <v>1167</v>
      </c>
      <c r="P56" s="90">
        <v>47.804716783481602</v>
      </c>
      <c r="Q56" s="90">
        <v>-122.118126471601</v>
      </c>
      <c r="R56" s="128" t="s">
        <v>9083</v>
      </c>
      <c r="S56" s="98">
        <v>4000</v>
      </c>
      <c r="T56" s="68" t="s">
        <v>774</v>
      </c>
      <c r="U56" s="65" t="s">
        <v>1168</v>
      </c>
      <c r="V56" s="204" t="s">
        <v>1164</v>
      </c>
      <c r="W56" s="68" t="s">
        <v>1166</v>
      </c>
      <c r="X56" s="58" t="s">
        <v>369</v>
      </c>
      <c r="Y56" s="58" t="s">
        <v>5</v>
      </c>
      <c r="Z56" s="68" t="s">
        <v>174</v>
      </c>
      <c r="AA56" s="120">
        <v>45090</v>
      </c>
      <c r="AB56" s="1" t="s">
        <v>1169</v>
      </c>
      <c r="AC56" s="7"/>
      <c r="AD56" s="101" t="s">
        <v>1170</v>
      </c>
      <c r="AE56" s="398">
        <f t="shared" si="2"/>
        <v>22</v>
      </c>
      <c r="AF56" s="206"/>
      <c r="AG56" s="101"/>
      <c r="AH56" s="206"/>
      <c r="AI56" s="18"/>
    </row>
    <row r="57" spans="1:35" ht="75">
      <c r="A57" s="61">
        <v>2056</v>
      </c>
      <c r="B57" s="47" t="s">
        <v>201</v>
      </c>
      <c r="C57" s="47" t="s">
        <v>748</v>
      </c>
      <c r="D57" s="1" t="s">
        <v>1173</v>
      </c>
      <c r="E57" s="47" t="s">
        <v>178</v>
      </c>
      <c r="F57" s="65" t="s">
        <v>1047</v>
      </c>
      <c r="G57" s="1" t="s">
        <v>783</v>
      </c>
      <c r="H57" s="1" t="s">
        <v>1155</v>
      </c>
      <c r="I57" s="447" t="s">
        <v>1174</v>
      </c>
      <c r="J57" s="65"/>
      <c r="K57" s="65"/>
      <c r="L57" s="58"/>
      <c r="M57" s="567" t="s">
        <v>5</v>
      </c>
      <c r="N57" s="58"/>
      <c r="O57" s="58" t="s">
        <v>1047</v>
      </c>
      <c r="P57" s="58" t="s">
        <v>1047</v>
      </c>
      <c r="Q57" s="58" t="s">
        <v>1047</v>
      </c>
      <c r="R57" s="58" t="s">
        <v>1047</v>
      </c>
      <c r="S57" s="448"/>
      <c r="T57" s="68"/>
      <c r="U57" t="s">
        <v>1173</v>
      </c>
      <c r="V57" s="580"/>
      <c r="W57" s="65" t="s">
        <v>1175</v>
      </c>
      <c r="X57" s="47"/>
      <c r="Y57" s="47" t="s">
        <v>1176</v>
      </c>
      <c r="Z57" s="58" t="s">
        <v>8068</v>
      </c>
      <c r="AA57" s="59" t="s">
        <v>8126</v>
      </c>
      <c r="AB57" s="65" t="s">
        <v>319</v>
      </c>
      <c r="AC57" s="1" t="s">
        <v>1177</v>
      </c>
      <c r="AD57" s="1" t="s">
        <v>8304</v>
      </c>
      <c r="AE57" s="58">
        <f t="shared" si="2"/>
        <v>31</v>
      </c>
      <c r="AF57" t="s">
        <v>1178</v>
      </c>
      <c r="AG57" t="s">
        <v>1179</v>
      </c>
      <c r="AH57" s="945" t="s">
        <v>1180</v>
      </c>
      <c r="AI57" s="18"/>
    </row>
    <row r="58" spans="1:35" ht="60">
      <c r="A58" s="61">
        <v>2057</v>
      </c>
      <c r="B58" s="47" t="s">
        <v>201</v>
      </c>
      <c r="C58" s="47" t="s">
        <v>748</v>
      </c>
      <c r="D58" s="65" t="s">
        <v>1181</v>
      </c>
      <c r="E58" s="47" t="s">
        <v>166</v>
      </c>
      <c r="F58" s="65" t="s">
        <v>1182</v>
      </c>
      <c r="G58" s="65" t="s">
        <v>751</v>
      </c>
      <c r="H58" s="65" t="s">
        <v>1183</v>
      </c>
      <c r="I58" s="235" t="s">
        <v>1184</v>
      </c>
      <c r="J58" s="65" t="s">
        <v>1185</v>
      </c>
      <c r="K58" s="65" t="s">
        <v>499</v>
      </c>
      <c r="L58" s="58" t="s">
        <v>495</v>
      </c>
      <c r="M58" s="567" t="s">
        <v>5</v>
      </c>
      <c r="N58" s="58">
        <v>63111</v>
      </c>
      <c r="O58" s="47" t="s">
        <v>1186</v>
      </c>
      <c r="P58" s="90">
        <v>38.547310113091498</v>
      </c>
      <c r="Q58" s="90">
        <v>-90.268866638617695</v>
      </c>
      <c r="R58" s="128" t="s">
        <v>9083</v>
      </c>
      <c r="S58" s="98">
        <v>30000</v>
      </c>
      <c r="T58" s="68" t="s">
        <v>1187</v>
      </c>
      <c r="U58" s="65" t="s">
        <v>1188</v>
      </c>
      <c r="V58" s="204" t="s">
        <v>1184</v>
      </c>
      <c r="W58" s="65"/>
      <c r="X58" s="47"/>
      <c r="Y58" s="47" t="s">
        <v>1189</v>
      </c>
      <c r="Z58" s="58" t="s">
        <v>174</v>
      </c>
      <c r="AA58" s="59">
        <v>44892</v>
      </c>
      <c r="AB58" s="1" t="s">
        <v>1190</v>
      </c>
      <c r="AC58" s="65" t="s">
        <v>1192</v>
      </c>
      <c r="AD58" s="918" t="s">
        <v>1191</v>
      </c>
      <c r="AE58" s="398">
        <f t="shared" si="2"/>
        <v>30</v>
      </c>
      <c r="AF58" s="206"/>
      <c r="AG58" s="101"/>
      <c r="AH58" s="206"/>
      <c r="AI58" s="18"/>
    </row>
    <row r="59" spans="1:35" ht="75">
      <c r="A59" s="61">
        <v>2058</v>
      </c>
      <c r="B59" s="47" t="s">
        <v>176</v>
      </c>
      <c r="C59" s="47" t="s">
        <v>748</v>
      </c>
      <c r="D59" s="65" t="s">
        <v>6615</v>
      </c>
      <c r="E59" s="47" t="s">
        <v>178</v>
      </c>
      <c r="F59" s="65" t="s">
        <v>6615</v>
      </c>
      <c r="G59" s="65" t="s">
        <v>8139</v>
      </c>
      <c r="H59" s="65" t="s">
        <v>8191</v>
      </c>
      <c r="I59" s="581" t="s">
        <v>6616</v>
      </c>
      <c r="J59" s="65" t="s">
        <v>6617</v>
      </c>
      <c r="K59" s="65" t="s">
        <v>6618</v>
      </c>
      <c r="L59" s="58" t="s">
        <v>1423</v>
      </c>
      <c r="M59" s="567" t="s">
        <v>5</v>
      </c>
      <c r="N59" s="402">
        <v>8512</v>
      </c>
      <c r="O59" s="47"/>
      <c r="P59" s="90">
        <v>40.335189767472798</v>
      </c>
      <c r="Q59" s="90">
        <v>-74.476603016924301</v>
      </c>
      <c r="R59" s="94">
        <v>800</v>
      </c>
      <c r="S59" s="448"/>
      <c r="T59" s="65"/>
      <c r="U59" s="68" t="s">
        <v>6615</v>
      </c>
      <c r="V59" s="580" t="s">
        <v>6619</v>
      </c>
      <c r="W59" s="68" t="s">
        <v>6620</v>
      </c>
      <c r="X59" s="58" t="s">
        <v>1423</v>
      </c>
      <c r="Y59" s="58" t="s">
        <v>5</v>
      </c>
      <c r="Z59" s="91" t="s">
        <v>8068</v>
      </c>
      <c r="AA59" s="59" t="s">
        <v>8140</v>
      </c>
      <c r="AB59" s="65" t="s">
        <v>6616</v>
      </c>
      <c r="AC59" s="11"/>
      <c r="AD59" s="174" t="s">
        <v>6621</v>
      </c>
      <c r="AE59" s="395">
        <f t="shared" si="2"/>
        <v>30</v>
      </c>
      <c r="AF59" s="11"/>
      <c r="AG59" s="3"/>
      <c r="AH59" s="4"/>
      <c r="AI59" s="7"/>
    </row>
    <row r="60" spans="1:35" ht="45">
      <c r="A60" s="61">
        <v>2059</v>
      </c>
      <c r="B60" s="47" t="s">
        <v>201</v>
      </c>
      <c r="C60" s="47" t="s">
        <v>748</v>
      </c>
      <c r="D60" s="65" t="s">
        <v>1193</v>
      </c>
      <c r="E60" s="47" t="s">
        <v>166</v>
      </c>
      <c r="F60" s="65" t="s">
        <v>1194</v>
      </c>
      <c r="G60" s="7" t="s">
        <v>802</v>
      </c>
      <c r="H60" s="65" t="s">
        <v>899</v>
      </c>
      <c r="I60" s="235" t="s">
        <v>1195</v>
      </c>
      <c r="J60" s="65"/>
      <c r="K60" s="65" t="s">
        <v>1196</v>
      </c>
      <c r="L60" s="58" t="s">
        <v>184</v>
      </c>
      <c r="M60" s="567" t="s">
        <v>5</v>
      </c>
      <c r="N60" s="58">
        <v>89047</v>
      </c>
      <c r="O60" s="47" t="s">
        <v>1197</v>
      </c>
      <c r="P60" s="90">
        <v>37.830315255827799</v>
      </c>
      <c r="Q60" s="90">
        <v>-117.818983562173</v>
      </c>
      <c r="R60" s="128" t="s">
        <v>9093</v>
      </c>
      <c r="S60" s="98">
        <v>3630</v>
      </c>
      <c r="T60" s="68" t="s">
        <v>186</v>
      </c>
      <c r="U60" s="65" t="s">
        <v>1198</v>
      </c>
      <c r="V60" s="204" t="s">
        <v>1195</v>
      </c>
      <c r="W60" s="68" t="s">
        <v>1199</v>
      </c>
      <c r="X60" s="58" t="s">
        <v>616</v>
      </c>
      <c r="Y60" s="58" t="s">
        <v>251</v>
      </c>
      <c r="Z60" s="58" t="s">
        <v>174</v>
      </c>
      <c r="AA60" s="59">
        <v>44776</v>
      </c>
      <c r="AB60" s="65"/>
      <c r="AC60" s="65" t="s">
        <v>1201</v>
      </c>
      <c r="AD60" s="313" t="s">
        <v>1200</v>
      </c>
      <c r="AE60" s="398">
        <f t="shared" si="2"/>
        <v>22</v>
      </c>
      <c r="AF60" s="18"/>
      <c r="AG60" s="7"/>
      <c r="AH60" s="18"/>
      <c r="AI60" s="18"/>
    </row>
    <row r="61" spans="1:35" ht="60">
      <c r="A61" s="61">
        <v>2060</v>
      </c>
      <c r="B61" s="47" t="s">
        <v>176</v>
      </c>
      <c r="C61" s="47" t="s">
        <v>748</v>
      </c>
      <c r="D61" s="65" t="s">
        <v>386</v>
      </c>
      <c r="E61" s="47" t="s">
        <v>178</v>
      </c>
      <c r="F61" s="65" t="s">
        <v>387</v>
      </c>
      <c r="G61" s="65" t="s">
        <v>783</v>
      </c>
      <c r="H61" s="65" t="s">
        <v>388</v>
      </c>
      <c r="I61" s="249" t="s">
        <v>389</v>
      </c>
      <c r="J61" s="65" t="s">
        <v>390</v>
      </c>
      <c r="K61" s="65" t="s">
        <v>391</v>
      </c>
      <c r="L61" s="58" t="s">
        <v>392</v>
      </c>
      <c r="M61" s="567" t="s">
        <v>5</v>
      </c>
      <c r="N61" s="58">
        <v>84601</v>
      </c>
      <c r="O61" s="47" t="s">
        <v>393</v>
      </c>
      <c r="P61" s="90">
        <v>40.224980320837297</v>
      </c>
      <c r="Q61" s="90">
        <v>-111.713837003827</v>
      </c>
      <c r="R61" s="128">
        <v>11</v>
      </c>
      <c r="S61" s="98">
        <v>2000</v>
      </c>
      <c r="T61" s="68" t="s">
        <v>394</v>
      </c>
      <c r="U61" s="65"/>
      <c r="V61" s="250" t="s">
        <v>389</v>
      </c>
      <c r="W61" s="65" t="s">
        <v>391</v>
      </c>
      <c r="X61" s="47" t="s">
        <v>392</v>
      </c>
      <c r="Y61" s="47" t="s">
        <v>5</v>
      </c>
      <c r="Z61" s="58" t="s">
        <v>174</v>
      </c>
      <c r="AA61" s="59">
        <v>45289</v>
      </c>
      <c r="AB61" s="65" t="s">
        <v>395</v>
      </c>
      <c r="AC61" s="65" t="s">
        <v>397</v>
      </c>
      <c r="AD61" s="174" t="s">
        <v>1202</v>
      </c>
      <c r="AE61" s="58">
        <f t="shared" si="2"/>
        <v>28</v>
      </c>
      <c r="AF61" s="18"/>
      <c r="AG61" s="7"/>
      <c r="AH61" s="18"/>
      <c r="AI61" s="18"/>
    </row>
    <row r="62" spans="1:35" ht="120">
      <c r="A62" s="61">
        <v>2061</v>
      </c>
      <c r="B62" s="47" t="s">
        <v>163</v>
      </c>
      <c r="C62" s="47" t="s">
        <v>748</v>
      </c>
      <c r="D62" s="65" t="s">
        <v>1203</v>
      </c>
      <c r="E62" s="47" t="s">
        <v>166</v>
      </c>
      <c r="F62" s="65" t="s">
        <v>1204</v>
      </c>
      <c r="G62" s="65" t="s">
        <v>802</v>
      </c>
      <c r="H62" s="65" t="s">
        <v>1029</v>
      </c>
      <c r="I62" s="246" t="s">
        <v>1205</v>
      </c>
      <c r="J62" s="65" t="s">
        <v>1206</v>
      </c>
      <c r="K62" s="65" t="s">
        <v>1207</v>
      </c>
      <c r="L62" s="58" t="s">
        <v>1208</v>
      </c>
      <c r="M62" s="567" t="s">
        <v>5</v>
      </c>
      <c r="N62" s="58">
        <v>71730</v>
      </c>
      <c r="O62" s="47" t="s">
        <v>1209</v>
      </c>
      <c r="P62" s="90">
        <v>33.185832660226403</v>
      </c>
      <c r="Q62" s="90">
        <v>-92.700848931600802</v>
      </c>
      <c r="R62" s="128">
        <v>144</v>
      </c>
      <c r="S62" s="98">
        <v>1310</v>
      </c>
      <c r="T62" s="68" t="s">
        <v>186</v>
      </c>
      <c r="U62" s="65" t="s">
        <v>1210</v>
      </c>
      <c r="V62" s="400" t="s">
        <v>1211</v>
      </c>
      <c r="W62" s="65" t="s">
        <v>1212</v>
      </c>
      <c r="X62" s="47" t="s">
        <v>1213</v>
      </c>
      <c r="Y62" s="47" t="s">
        <v>1214</v>
      </c>
      <c r="Z62" s="58" t="s">
        <v>174</v>
      </c>
      <c r="AA62" s="59">
        <v>44776</v>
      </c>
      <c r="AB62" s="65" t="s">
        <v>1215</v>
      </c>
      <c r="AC62" s="65" t="s">
        <v>1217</v>
      </c>
      <c r="AD62" s="313" t="s">
        <v>1216</v>
      </c>
      <c r="AE62" s="398">
        <f t="shared" si="2"/>
        <v>28</v>
      </c>
      <c r="AF62" s="18"/>
      <c r="AG62" s="7"/>
      <c r="AH62" s="18"/>
      <c r="AI62" s="18"/>
    </row>
    <row r="63" spans="1:35" ht="120">
      <c r="A63" s="61">
        <v>2062</v>
      </c>
      <c r="B63" s="47" t="s">
        <v>163</v>
      </c>
      <c r="C63" s="47" t="s">
        <v>748</v>
      </c>
      <c r="D63" s="65" t="s">
        <v>1203</v>
      </c>
      <c r="E63" s="47" t="s">
        <v>166</v>
      </c>
      <c r="F63" s="68" t="s">
        <v>1218</v>
      </c>
      <c r="G63" s="7" t="s">
        <v>802</v>
      </c>
      <c r="H63" s="65" t="s">
        <v>1029</v>
      </c>
      <c r="I63" s="235" t="s">
        <v>1205</v>
      </c>
      <c r="J63" s="65" t="s">
        <v>1219</v>
      </c>
      <c r="K63" s="65" t="s">
        <v>1207</v>
      </c>
      <c r="L63" s="58" t="s">
        <v>1208</v>
      </c>
      <c r="M63" s="567" t="s">
        <v>5</v>
      </c>
      <c r="N63" s="58">
        <v>71730</v>
      </c>
      <c r="O63" s="47" t="s">
        <v>1209</v>
      </c>
      <c r="P63" s="90">
        <v>33.112126097714601</v>
      </c>
      <c r="Q63" s="90">
        <v>-92.667783460438599</v>
      </c>
      <c r="R63" s="128">
        <v>143</v>
      </c>
      <c r="S63" s="98">
        <v>1310</v>
      </c>
      <c r="T63" s="68" t="s">
        <v>186</v>
      </c>
      <c r="U63" s="65" t="s">
        <v>1210</v>
      </c>
      <c r="V63" s="235" t="s">
        <v>1211</v>
      </c>
      <c r="W63" s="65" t="s">
        <v>1212</v>
      </c>
      <c r="X63" s="47" t="s">
        <v>1213</v>
      </c>
      <c r="Y63" s="47" t="s">
        <v>1214</v>
      </c>
      <c r="Z63" s="58" t="s">
        <v>174</v>
      </c>
      <c r="AA63" s="59">
        <v>44776</v>
      </c>
      <c r="AB63" s="65" t="s">
        <v>1220</v>
      </c>
      <c r="AC63" s="65" t="s">
        <v>1217</v>
      </c>
      <c r="AD63" s="101" t="s">
        <v>1216</v>
      </c>
      <c r="AE63" s="58">
        <f t="shared" si="2"/>
        <v>28</v>
      </c>
      <c r="AF63" s="18"/>
      <c r="AG63" s="7"/>
      <c r="AH63" s="18"/>
      <c r="AI63" s="18"/>
    </row>
    <row r="64" spans="1:35" s="490" customFormat="1" ht="90">
      <c r="A64" s="61">
        <v>2063</v>
      </c>
      <c r="B64" s="47" t="s">
        <v>163</v>
      </c>
      <c r="C64" s="47" t="s">
        <v>748</v>
      </c>
      <c r="D64" s="65" t="s">
        <v>1203</v>
      </c>
      <c r="E64" s="47" t="s">
        <v>166</v>
      </c>
      <c r="F64" s="68" t="s">
        <v>1221</v>
      </c>
      <c r="G64" s="7" t="s">
        <v>802</v>
      </c>
      <c r="H64" s="65" t="s">
        <v>1029</v>
      </c>
      <c r="I64" s="235" t="s">
        <v>1222</v>
      </c>
      <c r="J64" s="65" t="s">
        <v>1223</v>
      </c>
      <c r="K64" s="65" t="s">
        <v>1224</v>
      </c>
      <c r="L64" s="58" t="s">
        <v>1208</v>
      </c>
      <c r="M64" s="567" t="s">
        <v>5</v>
      </c>
      <c r="N64" s="58">
        <v>71753</v>
      </c>
      <c r="O64" s="47" t="s">
        <v>1209</v>
      </c>
      <c r="P64" s="90">
        <v>33.184588450867203</v>
      </c>
      <c r="Q64" s="90">
        <v>-92.937015283719305</v>
      </c>
      <c r="R64" s="128">
        <v>143</v>
      </c>
      <c r="S64" s="98">
        <v>1310</v>
      </c>
      <c r="T64" s="68" t="s">
        <v>186</v>
      </c>
      <c r="U64" s="65" t="s">
        <v>1210</v>
      </c>
      <c r="V64" s="235" t="s">
        <v>1211</v>
      </c>
      <c r="W64" s="65" t="s">
        <v>1212</v>
      </c>
      <c r="X64" s="47" t="s">
        <v>1213</v>
      </c>
      <c r="Y64" s="47" t="s">
        <v>1214</v>
      </c>
      <c r="Z64" s="58" t="s">
        <v>174</v>
      </c>
      <c r="AA64" s="59">
        <v>44776</v>
      </c>
      <c r="AB64" s="65" t="s">
        <v>1225</v>
      </c>
      <c r="AC64" s="65" t="s">
        <v>1217</v>
      </c>
      <c r="AD64" s="313" t="s">
        <v>1226</v>
      </c>
      <c r="AE64" s="58">
        <f t="shared" si="2"/>
        <v>28</v>
      </c>
      <c r="AF64" s="18"/>
      <c r="AG64" s="7"/>
      <c r="AH64" s="18"/>
      <c r="AI64" s="18"/>
    </row>
    <row r="65" spans="1:35" ht="60">
      <c r="A65" s="61">
        <v>2064</v>
      </c>
      <c r="B65" s="47" t="s">
        <v>201</v>
      </c>
      <c r="C65" s="47" t="s">
        <v>748</v>
      </c>
      <c r="D65" s="65" t="s">
        <v>1227</v>
      </c>
      <c r="E65" s="47" t="s">
        <v>166</v>
      </c>
      <c r="F65" s="65" t="s">
        <v>1228</v>
      </c>
      <c r="G65" s="65" t="s">
        <v>751</v>
      </c>
      <c r="H65" s="65" t="s">
        <v>904</v>
      </c>
      <c r="I65" s="235" t="s">
        <v>1229</v>
      </c>
      <c r="J65" s="65" t="s">
        <v>1230</v>
      </c>
      <c r="K65" s="65" t="s">
        <v>1231</v>
      </c>
      <c r="L65" s="58" t="s">
        <v>314</v>
      </c>
      <c r="M65" s="567" t="s">
        <v>5</v>
      </c>
      <c r="N65" s="58"/>
      <c r="O65" s="47"/>
      <c r="P65" s="90">
        <v>37.0456814281372</v>
      </c>
      <c r="Q65" s="228">
        <v>-87.306930454824297</v>
      </c>
      <c r="R65" s="128" t="s">
        <v>9094</v>
      </c>
      <c r="S65" s="98">
        <v>120000</v>
      </c>
      <c r="T65" s="68" t="s">
        <v>759</v>
      </c>
      <c r="U65" s="65" t="s">
        <v>1227</v>
      </c>
      <c r="V65" s="204" t="s">
        <v>1229</v>
      </c>
      <c r="W65" s="65" t="s">
        <v>1232</v>
      </c>
      <c r="X65" s="47" t="s">
        <v>1233</v>
      </c>
      <c r="Y65" s="47" t="s">
        <v>1051</v>
      </c>
      <c r="Z65" s="58" t="s">
        <v>174</v>
      </c>
      <c r="AA65" s="59">
        <v>45091</v>
      </c>
      <c r="AB65" s="65" t="s">
        <v>1234</v>
      </c>
      <c r="AC65" s="65" t="s">
        <v>1236</v>
      </c>
      <c r="AD65" s="314" t="s">
        <v>1235</v>
      </c>
      <c r="AE65" s="58">
        <f t="shared" si="2"/>
        <v>18</v>
      </c>
      <c r="AF65" s="18"/>
      <c r="AG65" s="7"/>
      <c r="AH65" s="18"/>
      <c r="AI65" s="18"/>
    </row>
    <row r="66" spans="1:35" ht="60">
      <c r="A66" s="61">
        <v>2065</v>
      </c>
      <c r="B66" s="61" t="s">
        <v>163</v>
      </c>
      <c r="C66" s="47" t="s">
        <v>748</v>
      </c>
      <c r="D66" s="93" t="s">
        <v>1237</v>
      </c>
      <c r="E66" s="61" t="s">
        <v>166</v>
      </c>
      <c r="F66" s="93" t="s">
        <v>1237</v>
      </c>
      <c r="G66" s="65" t="s">
        <v>783</v>
      </c>
      <c r="H66" s="93" t="s">
        <v>7</v>
      </c>
      <c r="I66" s="233" t="s">
        <v>1238</v>
      </c>
      <c r="J66" s="93" t="s">
        <v>1239</v>
      </c>
      <c r="K66" s="93" t="s">
        <v>1240</v>
      </c>
      <c r="L66" s="219" t="s">
        <v>314</v>
      </c>
      <c r="M66" s="567" t="s">
        <v>5</v>
      </c>
      <c r="N66" s="219">
        <v>38501</v>
      </c>
      <c r="O66" s="61" t="s">
        <v>1241</v>
      </c>
      <c r="P66" s="90">
        <v>36.200000000000003</v>
      </c>
      <c r="Q66" s="90">
        <v>-86</v>
      </c>
      <c r="R66" s="128">
        <v>2</v>
      </c>
      <c r="S66" s="98"/>
      <c r="T66" s="68"/>
      <c r="U66" s="129" t="s">
        <v>1237</v>
      </c>
      <c r="V66" s="233" t="s">
        <v>1238</v>
      </c>
      <c r="W66" s="93" t="s">
        <v>1240</v>
      </c>
      <c r="X66" s="61" t="s">
        <v>314</v>
      </c>
      <c r="Y66" s="61" t="s">
        <v>5</v>
      </c>
      <c r="Z66" s="219" t="s">
        <v>174</v>
      </c>
      <c r="AA66" s="59">
        <v>44891</v>
      </c>
      <c r="AB66" s="229" t="s">
        <v>1242</v>
      </c>
      <c r="AC66" s="65"/>
      <c r="AD66" s="314" t="s">
        <v>1243</v>
      </c>
      <c r="AE66" s="58">
        <f t="shared" si="2"/>
        <v>23</v>
      </c>
      <c r="AF66" s="18"/>
      <c r="AG66" s="7"/>
      <c r="AH66" s="18"/>
      <c r="AI66" s="18"/>
    </row>
    <row r="67" spans="1:35" ht="47.25" customHeight="1">
      <c r="A67" s="61">
        <v>2066</v>
      </c>
      <c r="B67" s="47" t="s">
        <v>398</v>
      </c>
      <c r="C67" s="47" t="s">
        <v>748</v>
      </c>
      <c r="D67" s="65" t="s">
        <v>434</v>
      </c>
      <c r="E67" s="47" t="s">
        <v>166</v>
      </c>
      <c r="F67" s="65" t="s">
        <v>1244</v>
      </c>
      <c r="G67" s="7" t="s">
        <v>802</v>
      </c>
      <c r="H67" s="65" t="s">
        <v>1029</v>
      </c>
      <c r="I67" s="235" t="s">
        <v>430</v>
      </c>
      <c r="J67" s="65" t="s">
        <v>431</v>
      </c>
      <c r="K67" s="65" t="s">
        <v>432</v>
      </c>
      <c r="L67" s="58" t="s">
        <v>184</v>
      </c>
      <c r="M67" s="567" t="s">
        <v>5</v>
      </c>
      <c r="N67" s="58"/>
      <c r="O67" s="47" t="s">
        <v>433</v>
      </c>
      <c r="P67" s="90">
        <v>41.569975461099098</v>
      </c>
      <c r="Q67" s="90">
        <v>-117.785810940654</v>
      </c>
      <c r="R67" s="128">
        <v>65</v>
      </c>
      <c r="S67" s="98">
        <v>5640</v>
      </c>
      <c r="T67" s="68" t="s">
        <v>186</v>
      </c>
      <c r="U67" s="65" t="s">
        <v>434</v>
      </c>
      <c r="V67" s="235" t="s">
        <v>430</v>
      </c>
      <c r="W67" s="68" t="s">
        <v>229</v>
      </c>
      <c r="X67" s="58" t="s">
        <v>230</v>
      </c>
      <c r="Y67" s="58" t="s">
        <v>6</v>
      </c>
      <c r="Z67" s="58" t="s">
        <v>174</v>
      </c>
      <c r="AA67" s="59">
        <v>44776</v>
      </c>
      <c r="AB67" s="65" t="s">
        <v>436</v>
      </c>
      <c r="AC67" s="65" t="s">
        <v>438</v>
      </c>
      <c r="AD67" s="314" t="s">
        <v>1245</v>
      </c>
      <c r="AE67" s="58">
        <f t="shared" si="2"/>
        <v>24</v>
      </c>
      <c r="AF67" s="18"/>
      <c r="AG67" s="7"/>
      <c r="AH67" s="18"/>
      <c r="AI67" s="18"/>
    </row>
    <row r="68" spans="1:35" ht="60">
      <c r="A68" s="61">
        <v>2067</v>
      </c>
      <c r="B68" s="47" t="s">
        <v>201</v>
      </c>
      <c r="C68" s="47" t="s">
        <v>748</v>
      </c>
      <c r="D68" s="65" t="s">
        <v>8559</v>
      </c>
      <c r="E68" s="47" t="s">
        <v>178</v>
      </c>
      <c r="F68" s="65" t="s">
        <v>8559</v>
      </c>
      <c r="G68" s="65" t="s">
        <v>802</v>
      </c>
      <c r="H68" s="65" t="s">
        <v>6421</v>
      </c>
      <c r="I68" s="447" t="s">
        <v>8508</v>
      </c>
      <c r="J68" s="65"/>
      <c r="K68" s="65" t="s">
        <v>5286</v>
      </c>
      <c r="L68" s="58" t="s">
        <v>788</v>
      </c>
      <c r="M68" s="567" t="s">
        <v>5</v>
      </c>
      <c r="N68" s="58"/>
      <c r="O68" s="47"/>
      <c r="P68" s="837">
        <v>30.257695300000002</v>
      </c>
      <c r="Q68" s="837">
        <v>-91.087979200000007</v>
      </c>
      <c r="R68" s="106" t="s">
        <v>9075</v>
      </c>
      <c r="S68" s="448"/>
      <c r="T68" s="68"/>
      <c r="U68" s="65"/>
      <c r="V68" s="580"/>
      <c r="W68" s="65"/>
      <c r="X68" s="47"/>
      <c r="Y68" s="47"/>
      <c r="Z68" s="58" t="s">
        <v>8166</v>
      </c>
      <c r="AA68" s="59">
        <v>45468</v>
      </c>
      <c r="AB68" s="326" t="s">
        <v>6365</v>
      </c>
      <c r="AC68" s="65"/>
      <c r="AD68" s="314" t="s">
        <v>8558</v>
      </c>
      <c r="AE68" s="58">
        <f t="shared" si="2"/>
        <v>28</v>
      </c>
      <c r="AF68" s="18"/>
      <c r="AG68" s="7"/>
      <c r="AH68" s="18"/>
      <c r="AI68" s="18"/>
    </row>
    <row r="69" spans="1:35" ht="80.25" customHeight="1">
      <c r="A69" s="61">
        <v>2068</v>
      </c>
      <c r="B69" s="47" t="s">
        <v>176</v>
      </c>
      <c r="C69" s="47" t="s">
        <v>748</v>
      </c>
      <c r="D69" s="65" t="s">
        <v>6683</v>
      </c>
      <c r="E69" s="47" t="s">
        <v>178</v>
      </c>
      <c r="F69" s="65" t="s">
        <v>6683</v>
      </c>
      <c r="G69" s="65" t="s">
        <v>6684</v>
      </c>
      <c r="H69" s="65" t="s">
        <v>8146</v>
      </c>
      <c r="I69" s="447" t="s">
        <v>6685</v>
      </c>
      <c r="J69" s="65" t="s">
        <v>6686</v>
      </c>
      <c r="K69" s="65" t="s">
        <v>1399</v>
      </c>
      <c r="L69" s="58" t="s">
        <v>369</v>
      </c>
      <c r="M69" s="567" t="s">
        <v>5</v>
      </c>
      <c r="N69" s="58">
        <v>98837</v>
      </c>
      <c r="O69" s="47"/>
      <c r="P69" s="90">
        <v>47.203187898107501</v>
      </c>
      <c r="Q69" s="90">
        <v>-119.294413185899</v>
      </c>
      <c r="R69" s="106">
        <v>500</v>
      </c>
      <c r="S69" s="448"/>
      <c r="T69" s="68"/>
      <c r="U69" s="65" t="s">
        <v>6687</v>
      </c>
      <c r="V69" s="580" t="s">
        <v>6685</v>
      </c>
      <c r="W69" s="65" t="s">
        <v>1399</v>
      </c>
      <c r="X69" s="47" t="s">
        <v>369</v>
      </c>
      <c r="Y69" s="47" t="s">
        <v>5</v>
      </c>
      <c r="Z69" s="58" t="s">
        <v>318</v>
      </c>
      <c r="AA69" s="59">
        <v>45504</v>
      </c>
      <c r="AB69" s="65" t="s">
        <v>6685</v>
      </c>
      <c r="AC69" s="65"/>
      <c r="AD69" s="7" t="s">
        <v>6688</v>
      </c>
      <c r="AE69" s="58">
        <f t="shared" si="2"/>
        <v>21</v>
      </c>
      <c r="AF69" s="18"/>
      <c r="AG69" s="7"/>
      <c r="AH69" s="18"/>
      <c r="AI69" s="7" t="s">
        <v>6689</v>
      </c>
    </row>
    <row r="70" spans="1:35" s="1076" customFormat="1" ht="75">
      <c r="A70" s="1051">
        <v>2069</v>
      </c>
      <c r="B70" s="514" t="s">
        <v>176</v>
      </c>
      <c r="C70" s="514" t="s">
        <v>748</v>
      </c>
      <c r="D70" s="253" t="s">
        <v>8641</v>
      </c>
      <c r="E70" s="514" t="s">
        <v>166</v>
      </c>
      <c r="F70" s="253" t="s">
        <v>8642</v>
      </c>
      <c r="G70" s="253" t="s">
        <v>820</v>
      </c>
      <c r="H70" s="253" t="s">
        <v>8643</v>
      </c>
      <c r="I70" s="1068" t="s">
        <v>8645</v>
      </c>
      <c r="J70" s="522" t="s">
        <v>8646</v>
      </c>
      <c r="K70" s="253" t="s">
        <v>1021</v>
      </c>
      <c r="L70" s="868" t="s">
        <v>1022</v>
      </c>
      <c r="M70" s="1069" t="s">
        <v>5</v>
      </c>
      <c r="N70" s="1070">
        <v>53209</v>
      </c>
      <c r="O70" s="1070" t="s">
        <v>8647</v>
      </c>
      <c r="P70" s="252">
        <v>43.127640076415702</v>
      </c>
      <c r="Q70" s="252">
        <v>-87.949142146299394</v>
      </c>
      <c r="R70" s="1071"/>
      <c r="S70" s="522">
        <v>250</v>
      </c>
      <c r="T70" s="1072" t="s">
        <v>8648</v>
      </c>
      <c r="U70" s="253" t="s">
        <v>8649</v>
      </c>
      <c r="V70" s="522" t="s">
        <v>8650</v>
      </c>
      <c r="W70" s="253" t="s">
        <v>7610</v>
      </c>
      <c r="X70" s="514" t="s">
        <v>1358</v>
      </c>
      <c r="Y70" s="514" t="s">
        <v>940</v>
      </c>
      <c r="Z70" s="868" t="s">
        <v>8245</v>
      </c>
      <c r="AA70" s="512">
        <v>45584</v>
      </c>
      <c r="AB70" s="1073" t="s">
        <v>8644</v>
      </c>
      <c r="AC70" s="253" t="s">
        <v>5464</v>
      </c>
      <c r="AD70" s="523" t="s">
        <v>8651</v>
      </c>
      <c r="AE70" s="868">
        <f t="shared" si="2"/>
        <v>22</v>
      </c>
      <c r="AF70" s="1074" t="s">
        <v>8652</v>
      </c>
      <c r="AG70" s="1075" t="s">
        <v>8653</v>
      </c>
      <c r="AH70" s="1074" t="s">
        <v>8654</v>
      </c>
      <c r="AI70" s="1074"/>
    </row>
    <row r="71" spans="1:35" ht="75">
      <c r="A71" s="61">
        <v>2070</v>
      </c>
      <c r="B71" s="47" t="s">
        <v>201</v>
      </c>
      <c r="C71" s="47" t="s">
        <v>748</v>
      </c>
      <c r="D71" s="65" t="s">
        <v>490</v>
      </c>
      <c r="E71" s="47" t="s">
        <v>166</v>
      </c>
      <c r="F71" s="65" t="s">
        <v>491</v>
      </c>
      <c r="G71" s="7" t="s">
        <v>903</v>
      </c>
      <c r="H71" s="65" t="s">
        <v>931</v>
      </c>
      <c r="I71" s="235" t="s">
        <v>492</v>
      </c>
      <c r="J71" s="65" t="s">
        <v>493</v>
      </c>
      <c r="K71" s="65" t="s">
        <v>494</v>
      </c>
      <c r="L71" s="58" t="s">
        <v>495</v>
      </c>
      <c r="M71" s="567" t="s">
        <v>5</v>
      </c>
      <c r="N71" s="58">
        <v>63645</v>
      </c>
      <c r="O71" s="47"/>
      <c r="P71" s="90">
        <v>37.5650966269463</v>
      </c>
      <c r="Q71" s="90">
        <v>-90.292589459047704</v>
      </c>
      <c r="R71" s="128" t="s">
        <v>9067</v>
      </c>
      <c r="S71" s="98"/>
      <c r="T71" s="65"/>
      <c r="U71" s="68" t="s">
        <v>497</v>
      </c>
      <c r="V71" s="235" t="s">
        <v>498</v>
      </c>
      <c r="W71" s="68" t="s">
        <v>499</v>
      </c>
      <c r="X71" s="58" t="s">
        <v>495</v>
      </c>
      <c r="Y71" s="58" t="s">
        <v>5</v>
      </c>
      <c r="Z71" s="58" t="s">
        <v>174</v>
      </c>
      <c r="AA71" s="59">
        <v>45094</v>
      </c>
      <c r="AB71" s="65" t="s">
        <v>500</v>
      </c>
      <c r="AC71" s="65" t="s">
        <v>502</v>
      </c>
      <c r="AD71" s="7" t="s">
        <v>1246</v>
      </c>
      <c r="AE71" s="58">
        <f t="shared" si="2"/>
        <v>35</v>
      </c>
      <c r="AF71" s="18"/>
      <c r="AG71" s="7"/>
      <c r="AH71" s="18"/>
      <c r="AI71" s="18"/>
    </row>
    <row r="72" spans="1:35" ht="60">
      <c r="A72" s="61">
        <v>2071</v>
      </c>
      <c r="B72" s="47" t="s">
        <v>163</v>
      </c>
      <c r="C72" s="47" t="s">
        <v>748</v>
      </c>
      <c r="D72" s="65" t="s">
        <v>1247</v>
      </c>
      <c r="E72" s="47" t="s">
        <v>166</v>
      </c>
      <c r="F72" s="65" t="s">
        <v>1247</v>
      </c>
      <c r="G72" s="65" t="s">
        <v>751</v>
      </c>
      <c r="H72" s="65" t="s">
        <v>1183</v>
      </c>
      <c r="I72" s="326" t="s">
        <v>1248</v>
      </c>
      <c r="J72" s="65" t="s">
        <v>1249</v>
      </c>
      <c r="K72" s="65" t="s">
        <v>1250</v>
      </c>
      <c r="L72" s="58" t="s">
        <v>172</v>
      </c>
      <c r="M72" s="567" t="s">
        <v>5</v>
      </c>
      <c r="N72" s="58">
        <v>94043</v>
      </c>
      <c r="O72" s="47"/>
      <c r="P72" s="90">
        <v>37.408885467002101</v>
      </c>
      <c r="Q72" s="90">
        <v>-122.079895300811</v>
      </c>
      <c r="R72" s="128">
        <v>30</v>
      </c>
      <c r="S72" s="98"/>
      <c r="T72" s="68"/>
      <c r="U72" s="129" t="s">
        <v>1247</v>
      </c>
      <c r="V72" s="583" t="s">
        <v>1248</v>
      </c>
      <c r="W72" s="65" t="s">
        <v>1250</v>
      </c>
      <c r="X72" s="47" t="s">
        <v>172</v>
      </c>
      <c r="Y72" s="47" t="s">
        <v>5</v>
      </c>
      <c r="Z72" s="58" t="s">
        <v>318</v>
      </c>
      <c r="AA72" s="59">
        <v>45474</v>
      </c>
      <c r="AB72" s="65" t="s">
        <v>1251</v>
      </c>
      <c r="AC72" s="120" t="s">
        <v>1253</v>
      </c>
      <c r="AD72" s="314" t="s">
        <v>1252</v>
      </c>
      <c r="AE72" s="58">
        <f t="shared" si="2"/>
        <v>18</v>
      </c>
      <c r="AF72" s="18"/>
      <c r="AG72" s="7"/>
      <c r="AH72" s="18"/>
      <c r="AI72" s="18"/>
    </row>
    <row r="73" spans="1:35" ht="60">
      <c r="A73" s="61">
        <v>2072</v>
      </c>
      <c r="B73" s="47" t="s">
        <v>398</v>
      </c>
      <c r="C73" s="47" t="s">
        <v>748</v>
      </c>
      <c r="D73" s="65" t="s">
        <v>1254</v>
      </c>
      <c r="E73" s="47" t="s">
        <v>178</v>
      </c>
      <c r="F73" s="65" t="s">
        <v>1255</v>
      </c>
      <c r="G73" s="65" t="s">
        <v>751</v>
      </c>
      <c r="H73" s="65" t="s">
        <v>1183</v>
      </c>
      <c r="I73" s="235" t="s">
        <v>1256</v>
      </c>
      <c r="J73" s="65" t="s">
        <v>6648</v>
      </c>
      <c r="K73" s="65" t="s">
        <v>1258</v>
      </c>
      <c r="L73" s="58" t="s">
        <v>151</v>
      </c>
      <c r="M73" s="58" t="s">
        <v>6</v>
      </c>
      <c r="N73" s="58" t="s">
        <v>1259</v>
      </c>
      <c r="O73" s="47" t="s">
        <v>1260</v>
      </c>
      <c r="P73" s="90">
        <v>45.374029274095101</v>
      </c>
      <c r="Q73" s="90">
        <v>-73.6736126926168</v>
      </c>
      <c r="R73" s="128" t="s">
        <v>9074</v>
      </c>
      <c r="S73" s="98">
        <v>2400</v>
      </c>
      <c r="T73" s="68" t="s">
        <v>759</v>
      </c>
      <c r="U73" s="129" t="s">
        <v>1261</v>
      </c>
      <c r="V73" s="204" t="s">
        <v>1256</v>
      </c>
      <c r="W73" s="65" t="s">
        <v>1262</v>
      </c>
      <c r="X73" s="47" t="s">
        <v>230</v>
      </c>
      <c r="Y73" s="47" t="s">
        <v>6</v>
      </c>
      <c r="Z73" s="58" t="s">
        <v>174</v>
      </c>
      <c r="AA73" s="59">
        <v>45094</v>
      </c>
      <c r="AB73" s="68" t="s">
        <v>1263</v>
      </c>
      <c r="AC73" s="65" t="s">
        <v>1265</v>
      </c>
      <c r="AD73" s="7" t="s">
        <v>1264</v>
      </c>
      <c r="AE73" s="58">
        <f t="shared" si="2"/>
        <v>30</v>
      </c>
      <c r="AF73" s="18"/>
      <c r="AG73" s="7"/>
      <c r="AH73" s="18"/>
      <c r="AI73" s="18"/>
    </row>
    <row r="74" spans="1:35" ht="90">
      <c r="A74" s="61">
        <v>2073</v>
      </c>
      <c r="B74" s="47" t="s">
        <v>201</v>
      </c>
      <c r="C74" s="47" t="s">
        <v>748</v>
      </c>
      <c r="D74" s="65" t="s">
        <v>1266</v>
      </c>
      <c r="E74" s="47" t="s">
        <v>166</v>
      </c>
      <c r="F74" s="65" t="s">
        <v>1267</v>
      </c>
      <c r="G74" s="65" t="s">
        <v>783</v>
      </c>
      <c r="H74" s="65" t="s">
        <v>7</v>
      </c>
      <c r="I74" s="235" t="s">
        <v>1268</v>
      </c>
      <c r="J74" s="65" t="s">
        <v>1269</v>
      </c>
      <c r="K74" s="65" t="s">
        <v>862</v>
      </c>
      <c r="L74" s="58" t="s">
        <v>863</v>
      </c>
      <c r="M74" s="567" t="s">
        <v>5</v>
      </c>
      <c r="N74" s="58">
        <v>60616</v>
      </c>
      <c r="O74" s="47" t="s">
        <v>1270</v>
      </c>
      <c r="P74" s="90">
        <v>41.832362236698501</v>
      </c>
      <c r="Q74" s="90">
        <v>-87.628315088795205</v>
      </c>
      <c r="R74" s="128" t="s">
        <v>9095</v>
      </c>
      <c r="S74" s="128">
        <v>35</v>
      </c>
      <c r="T74" s="68" t="s">
        <v>1271</v>
      </c>
      <c r="U74" s="130" t="s">
        <v>1266</v>
      </c>
      <c r="V74" s="204" t="s">
        <v>1268</v>
      </c>
      <c r="W74" s="65" t="s">
        <v>862</v>
      </c>
      <c r="X74" s="47" t="s">
        <v>863</v>
      </c>
      <c r="Y74" s="47" t="s">
        <v>5</v>
      </c>
      <c r="Z74" s="58" t="s">
        <v>174</v>
      </c>
      <c r="AA74" s="59">
        <v>45092</v>
      </c>
      <c r="AB74" s="7" t="s">
        <v>1272</v>
      </c>
      <c r="AC74" s="65" t="s">
        <v>1274</v>
      </c>
      <c r="AD74" s="314" t="s">
        <v>1273</v>
      </c>
      <c r="AE74" s="58">
        <f t="shared" si="2"/>
        <v>21</v>
      </c>
      <c r="AF74" s="18"/>
      <c r="AG74" s="7"/>
      <c r="AH74" s="18"/>
      <c r="AI74" s="18"/>
    </row>
    <row r="75" spans="1:35" ht="75">
      <c r="A75" s="61">
        <v>2074</v>
      </c>
      <c r="B75" s="47" t="s">
        <v>163</v>
      </c>
      <c r="C75" s="47" t="s">
        <v>748</v>
      </c>
      <c r="D75" s="65" t="s">
        <v>1275</v>
      </c>
      <c r="E75" s="47" t="s">
        <v>178</v>
      </c>
      <c r="F75" s="65" t="s">
        <v>1275</v>
      </c>
      <c r="G75" s="65" t="s">
        <v>783</v>
      </c>
      <c r="H75" s="65" t="s">
        <v>868</v>
      </c>
      <c r="I75" s="235" t="s">
        <v>1276</v>
      </c>
      <c r="J75" s="65" t="s">
        <v>1277</v>
      </c>
      <c r="K75" s="65" t="s">
        <v>1278</v>
      </c>
      <c r="L75" s="58" t="s">
        <v>172</v>
      </c>
      <c r="M75" s="567" t="s">
        <v>5</v>
      </c>
      <c r="N75" s="58">
        <v>90025</v>
      </c>
      <c r="O75" s="47" t="s">
        <v>1279</v>
      </c>
      <c r="P75" s="90">
        <v>34.043774911117701</v>
      </c>
      <c r="Q75" s="90">
        <v>-118.467491629726</v>
      </c>
      <c r="R75" s="128">
        <v>97</v>
      </c>
      <c r="S75" s="98"/>
      <c r="T75" s="68"/>
      <c r="U75" s="65" t="s">
        <v>1275</v>
      </c>
      <c r="V75" s="204" t="s">
        <v>1276</v>
      </c>
      <c r="W75" s="68" t="s">
        <v>1278</v>
      </c>
      <c r="X75" s="58" t="s">
        <v>172</v>
      </c>
      <c r="Y75" s="58" t="s">
        <v>5</v>
      </c>
      <c r="Z75" s="58" t="s">
        <v>174</v>
      </c>
      <c r="AA75" s="59">
        <v>44776</v>
      </c>
      <c r="AB75" s="65" t="s">
        <v>1283</v>
      </c>
      <c r="AC75" s="68"/>
      <c r="AD75" s="314" t="s">
        <v>1281</v>
      </c>
      <c r="AE75" s="58">
        <f t="shared" ref="AE75:AE106" si="3">IF(LEN(TRIM(AD75))=0,0,LEN(TRIM(AD75))-LEN(SUBSTITUTE(AD75," ",""))+1)</f>
        <v>18</v>
      </c>
      <c r="AF75" s="18"/>
      <c r="AG75" s="7"/>
      <c r="AH75" s="18"/>
      <c r="AI75" s="18"/>
    </row>
    <row r="76" spans="1:35" ht="45">
      <c r="A76" s="61">
        <v>2075</v>
      </c>
      <c r="B76" s="47" t="s">
        <v>163</v>
      </c>
      <c r="C76" s="47" t="s">
        <v>748</v>
      </c>
      <c r="D76" s="65" t="s">
        <v>1275</v>
      </c>
      <c r="E76" s="47" t="s">
        <v>178</v>
      </c>
      <c r="F76" s="65" t="s">
        <v>1275</v>
      </c>
      <c r="G76" s="65" t="s">
        <v>783</v>
      </c>
      <c r="H76" s="65" t="s">
        <v>7</v>
      </c>
      <c r="I76" s="235" t="s">
        <v>1276</v>
      </c>
      <c r="J76" s="65" t="s">
        <v>1277</v>
      </c>
      <c r="K76" s="65" t="s">
        <v>1278</v>
      </c>
      <c r="L76" s="58" t="s">
        <v>172</v>
      </c>
      <c r="M76" s="567" t="s">
        <v>5</v>
      </c>
      <c r="N76" s="58">
        <v>90025</v>
      </c>
      <c r="O76" s="47" t="s">
        <v>1279</v>
      </c>
      <c r="P76" s="90">
        <v>34.043757131072297</v>
      </c>
      <c r="Q76" s="90">
        <v>-118.46755600274101</v>
      </c>
      <c r="R76" s="128">
        <v>23</v>
      </c>
      <c r="S76" s="98"/>
      <c r="T76" s="68"/>
      <c r="U76" s="129" t="s">
        <v>1275</v>
      </c>
      <c r="V76" s="204" t="s">
        <v>1276</v>
      </c>
      <c r="W76" s="65" t="s">
        <v>1278</v>
      </c>
      <c r="X76" s="47" t="s">
        <v>172</v>
      </c>
      <c r="Y76" s="47" t="s">
        <v>5</v>
      </c>
      <c r="Z76" s="58" t="s">
        <v>174</v>
      </c>
      <c r="AA76" s="59">
        <v>44891</v>
      </c>
      <c r="AB76" s="18" t="s">
        <v>1280</v>
      </c>
      <c r="AC76" s="59" t="s">
        <v>1282</v>
      </c>
      <c r="AD76" s="314" t="s">
        <v>1281</v>
      </c>
      <c r="AE76" s="58">
        <f t="shared" si="3"/>
        <v>18</v>
      </c>
      <c r="AF76" s="18"/>
      <c r="AG76" s="7"/>
      <c r="AH76" s="18"/>
      <c r="AI76" s="18"/>
    </row>
    <row r="77" spans="1:35" ht="105">
      <c r="A77" s="61">
        <v>2076</v>
      </c>
      <c r="B77" s="47" t="s">
        <v>201</v>
      </c>
      <c r="C77" s="47" t="s">
        <v>748</v>
      </c>
      <c r="D77" s="65" t="s">
        <v>525</v>
      </c>
      <c r="E77" s="47" t="s">
        <v>166</v>
      </c>
      <c r="F77" s="65" t="s">
        <v>1284</v>
      </c>
      <c r="G77" s="7" t="s">
        <v>802</v>
      </c>
      <c r="H77" s="65" t="s">
        <v>899</v>
      </c>
      <c r="I77" s="326" t="s">
        <v>527</v>
      </c>
      <c r="J77" s="65" t="s">
        <v>934</v>
      </c>
      <c r="K77" s="65" t="s">
        <v>934</v>
      </c>
      <c r="L77" s="58" t="s">
        <v>151</v>
      </c>
      <c r="M77" s="58" t="s">
        <v>6</v>
      </c>
      <c r="N77" s="58"/>
      <c r="O77" s="47" t="s">
        <v>530</v>
      </c>
      <c r="P77" s="90">
        <v>46.364110441834001</v>
      </c>
      <c r="Q77" s="90">
        <v>-72.393053931178002</v>
      </c>
      <c r="R77" s="128">
        <v>69</v>
      </c>
      <c r="S77" s="98">
        <v>20000</v>
      </c>
      <c r="T77" s="68" t="s">
        <v>896</v>
      </c>
      <c r="U77" s="65" t="s">
        <v>8724</v>
      </c>
      <c r="V77" s="326" t="s">
        <v>1285</v>
      </c>
      <c r="W77" s="65" t="s">
        <v>8725</v>
      </c>
      <c r="X77" s="58" t="s">
        <v>151</v>
      </c>
      <c r="Y77" s="58" t="s">
        <v>8726</v>
      </c>
      <c r="Z77" s="47" t="s">
        <v>8727</v>
      </c>
      <c r="AA77" s="59">
        <v>45649</v>
      </c>
      <c r="AB77" s="65" t="s">
        <v>1286</v>
      </c>
      <c r="AC77" s="65" t="s">
        <v>1288</v>
      </c>
      <c r="AD77" s="314" t="s">
        <v>9363</v>
      </c>
      <c r="AE77" s="58">
        <f t="shared" si="3"/>
        <v>27</v>
      </c>
      <c r="AF77" s="18"/>
      <c r="AG77" s="7"/>
      <c r="AH77" s="18"/>
      <c r="AI77" s="18"/>
    </row>
    <row r="78" spans="1:35" ht="135">
      <c r="A78" s="61">
        <v>2077</v>
      </c>
      <c r="B78" s="47" t="s">
        <v>176</v>
      </c>
      <c r="C78" s="47" t="s">
        <v>748</v>
      </c>
      <c r="D78" s="65" t="s">
        <v>8161</v>
      </c>
      <c r="E78" s="47" t="s">
        <v>166</v>
      </c>
      <c r="F78" s="65" t="s">
        <v>8578</v>
      </c>
      <c r="G78" s="65" t="s">
        <v>8162</v>
      </c>
      <c r="H78" s="65" t="s">
        <v>8192</v>
      </c>
      <c r="I78" s="581" t="s">
        <v>6637</v>
      </c>
      <c r="J78" s="65" t="s">
        <v>6638</v>
      </c>
      <c r="K78" s="65" t="s">
        <v>6639</v>
      </c>
      <c r="L78" s="58" t="s">
        <v>5043</v>
      </c>
      <c r="M78" s="567" t="s">
        <v>5</v>
      </c>
      <c r="N78" s="58">
        <v>19901</v>
      </c>
      <c r="O78" s="47" t="s">
        <v>6640</v>
      </c>
      <c r="P78" s="90">
        <v>39.156746047269799</v>
      </c>
      <c r="Q78" s="90">
        <v>-75.524203686508201</v>
      </c>
      <c r="R78" s="94"/>
      <c r="S78" s="448"/>
      <c r="T78" s="65"/>
      <c r="U78" s="65" t="s">
        <v>6636</v>
      </c>
      <c r="V78" s="580" t="s">
        <v>6637</v>
      </c>
      <c r="W78" s="582" t="s">
        <v>8158</v>
      </c>
      <c r="X78" s="58" t="s">
        <v>8159</v>
      </c>
      <c r="Y78" s="58" t="s">
        <v>8160</v>
      </c>
      <c r="Z78" s="91" t="s">
        <v>8068</v>
      </c>
      <c r="AA78" s="59" t="s">
        <v>8149</v>
      </c>
      <c r="AB78" s="65" t="s">
        <v>6637</v>
      </c>
      <c r="AD78" s="174" t="s">
        <v>8350</v>
      </c>
      <c r="AE78" s="47">
        <f t="shared" si="3"/>
        <v>26</v>
      </c>
      <c r="AF78" s="11"/>
      <c r="AG78" s="3"/>
      <c r="AH78" s="4"/>
      <c r="AI78" s="7" t="s">
        <v>6641</v>
      </c>
    </row>
    <row r="79" spans="1:35" ht="195">
      <c r="A79" s="61">
        <v>2078</v>
      </c>
      <c r="B79" s="47" t="s">
        <v>201</v>
      </c>
      <c r="C79" s="47" t="s">
        <v>748</v>
      </c>
      <c r="D79" s="65" t="s">
        <v>587</v>
      </c>
      <c r="E79" s="47" t="s">
        <v>166</v>
      </c>
      <c r="F79" s="65" t="s">
        <v>1289</v>
      </c>
      <c r="G79" s="65" t="s">
        <v>783</v>
      </c>
      <c r="H79" s="65" t="s">
        <v>868</v>
      </c>
      <c r="I79" s="246" t="s">
        <v>1290</v>
      </c>
      <c r="J79" s="65" t="s">
        <v>934</v>
      </c>
      <c r="K79" s="65" t="s">
        <v>934</v>
      </c>
      <c r="L79" s="58" t="s">
        <v>151</v>
      </c>
      <c r="M79" s="58" t="s">
        <v>6</v>
      </c>
      <c r="N79" s="58"/>
      <c r="O79" s="47"/>
      <c r="P79" s="90">
        <v>46.351711092549699</v>
      </c>
      <c r="Q79" s="90">
        <v>-72.435137196265003</v>
      </c>
      <c r="R79" s="128" t="s">
        <v>9096</v>
      </c>
      <c r="S79" s="98">
        <v>2000</v>
      </c>
      <c r="T79" s="65" t="s">
        <v>1291</v>
      </c>
      <c r="U79" s="65" t="s">
        <v>587</v>
      </c>
      <c r="V79" s="246" t="s">
        <v>595</v>
      </c>
      <c r="W79" s="68" t="s">
        <v>259</v>
      </c>
      <c r="X79" s="58" t="s">
        <v>151</v>
      </c>
      <c r="Y79" s="58" t="s">
        <v>6</v>
      </c>
      <c r="Z79" s="58" t="s">
        <v>174</v>
      </c>
      <c r="AA79" s="59">
        <v>44776</v>
      </c>
      <c r="AB79" s="65" t="s">
        <v>1292</v>
      </c>
      <c r="AC79" s="65" t="s">
        <v>1294</v>
      </c>
      <c r="AD79" s="314" t="s">
        <v>1293</v>
      </c>
      <c r="AE79" s="58">
        <f t="shared" si="3"/>
        <v>20</v>
      </c>
      <c r="AF79" s="18"/>
      <c r="AG79" s="7"/>
      <c r="AH79" s="18"/>
      <c r="AI79" s="18"/>
    </row>
    <row r="80" spans="1:35" ht="131.25" customHeight="1">
      <c r="A80" s="61">
        <v>2079</v>
      </c>
      <c r="B80" s="47" t="s">
        <v>176</v>
      </c>
      <c r="C80" s="47" t="s">
        <v>748</v>
      </c>
      <c r="D80" s="65" t="s">
        <v>1295</v>
      </c>
      <c r="E80" s="47" t="s">
        <v>166</v>
      </c>
      <c r="F80" s="65" t="s">
        <v>1296</v>
      </c>
      <c r="G80" s="65" t="s">
        <v>820</v>
      </c>
      <c r="H80" s="65" t="s">
        <v>868</v>
      </c>
      <c r="I80" s="235" t="s">
        <v>1297</v>
      </c>
      <c r="J80" s="65" t="s">
        <v>1298</v>
      </c>
      <c r="K80" s="65" t="s">
        <v>1299</v>
      </c>
      <c r="L80" s="58" t="s">
        <v>314</v>
      </c>
      <c r="M80" s="567" t="s">
        <v>5</v>
      </c>
      <c r="N80" s="58">
        <v>37408</v>
      </c>
      <c r="O80" s="47" t="s">
        <v>1300</v>
      </c>
      <c r="P80" s="90">
        <v>35.0388653826694</v>
      </c>
      <c r="Q80" s="90">
        <v>-85.324031516251495</v>
      </c>
      <c r="R80" s="128">
        <v>200</v>
      </c>
      <c r="S80" s="98">
        <v>2000</v>
      </c>
      <c r="T80" s="68" t="s">
        <v>1301</v>
      </c>
      <c r="U80" s="65" t="s">
        <v>1302</v>
      </c>
      <c r="V80" s="204" t="s">
        <v>1297</v>
      </c>
      <c r="W80" s="65" t="s">
        <v>249</v>
      </c>
      <c r="X80" s="47" t="s">
        <v>1303</v>
      </c>
      <c r="Y80" s="47" t="s">
        <v>251</v>
      </c>
      <c r="Z80" s="58" t="s">
        <v>174</v>
      </c>
      <c r="AA80" s="59">
        <v>45209</v>
      </c>
      <c r="AB80" s="65" t="s">
        <v>1304</v>
      </c>
      <c r="AC80" s="65" t="s">
        <v>1306</v>
      </c>
      <c r="AD80" s="314" t="s">
        <v>1305</v>
      </c>
      <c r="AE80" s="58">
        <f t="shared" si="3"/>
        <v>21</v>
      </c>
      <c r="AF80" s="18"/>
      <c r="AG80" s="7"/>
      <c r="AH80" s="18"/>
      <c r="AI80" s="18"/>
    </row>
    <row r="81" spans="1:35" ht="75">
      <c r="A81" s="61">
        <v>2080</v>
      </c>
      <c r="B81" s="47" t="s">
        <v>398</v>
      </c>
      <c r="C81" s="47" t="s">
        <v>748</v>
      </c>
      <c r="D81" s="65" t="s">
        <v>1295</v>
      </c>
      <c r="E81" s="47" t="s">
        <v>166</v>
      </c>
      <c r="F81" s="65" t="s">
        <v>1296</v>
      </c>
      <c r="G81" s="65" t="s">
        <v>820</v>
      </c>
      <c r="H81" s="65" t="s">
        <v>868</v>
      </c>
      <c r="I81" s="235" t="s">
        <v>1297</v>
      </c>
      <c r="J81" s="65" t="s">
        <v>1298</v>
      </c>
      <c r="K81" s="65" t="s">
        <v>1299</v>
      </c>
      <c r="L81" s="58" t="s">
        <v>314</v>
      </c>
      <c r="M81" s="567" t="s">
        <v>5</v>
      </c>
      <c r="N81" s="58">
        <v>37408</v>
      </c>
      <c r="O81" s="47" t="s">
        <v>1300</v>
      </c>
      <c r="P81" s="90">
        <v>35.0388653826694</v>
      </c>
      <c r="Q81" s="90">
        <v>-85.324031516251495</v>
      </c>
      <c r="R81" s="128" t="s">
        <v>9075</v>
      </c>
      <c r="S81" s="98">
        <v>10000</v>
      </c>
      <c r="T81" s="68" t="s">
        <v>1301</v>
      </c>
      <c r="U81" s="65" t="s">
        <v>1302</v>
      </c>
      <c r="V81" s="204" t="s">
        <v>1297</v>
      </c>
      <c r="W81" s="65" t="s">
        <v>249</v>
      </c>
      <c r="X81" s="47" t="s">
        <v>1303</v>
      </c>
      <c r="Y81" s="47" t="s">
        <v>251</v>
      </c>
      <c r="Z81" s="58" t="s">
        <v>174</v>
      </c>
      <c r="AA81" s="59">
        <v>45209</v>
      </c>
      <c r="AB81" s="65" t="s">
        <v>1304</v>
      </c>
      <c r="AC81" s="65" t="s">
        <v>1306</v>
      </c>
      <c r="AD81" s="314" t="s">
        <v>1305</v>
      </c>
      <c r="AE81" s="58">
        <f t="shared" si="3"/>
        <v>21</v>
      </c>
      <c r="AF81" s="18"/>
      <c r="AG81" s="7"/>
      <c r="AH81" s="18"/>
      <c r="AI81" s="18"/>
    </row>
    <row r="82" spans="1:35" ht="60">
      <c r="A82" s="61">
        <v>2081</v>
      </c>
      <c r="B82" s="47" t="s">
        <v>201</v>
      </c>
      <c r="C82" s="47" t="s">
        <v>748</v>
      </c>
      <c r="D82" s="65" t="s">
        <v>1307</v>
      </c>
      <c r="E82" s="47" t="s">
        <v>166</v>
      </c>
      <c r="F82" s="65" t="s">
        <v>1308</v>
      </c>
      <c r="G82" s="65" t="s">
        <v>820</v>
      </c>
      <c r="H82" s="65" t="s">
        <v>868</v>
      </c>
      <c r="I82" s="235" t="s">
        <v>1297</v>
      </c>
      <c r="J82" s="65" t="s">
        <v>1309</v>
      </c>
      <c r="K82" s="65" t="s">
        <v>1299</v>
      </c>
      <c r="L82" s="58" t="s">
        <v>314</v>
      </c>
      <c r="M82" s="567" t="s">
        <v>5</v>
      </c>
      <c r="N82" s="58">
        <v>37419</v>
      </c>
      <c r="O82" s="47" t="s">
        <v>1300</v>
      </c>
      <c r="P82" s="90">
        <v>35.012020865607099</v>
      </c>
      <c r="Q82" s="90">
        <v>-85.379126892073899</v>
      </c>
      <c r="R82" s="128" t="s">
        <v>9097</v>
      </c>
      <c r="S82" s="98">
        <v>80000</v>
      </c>
      <c r="T82" s="68" t="s">
        <v>1301</v>
      </c>
      <c r="U82" s="65" t="s">
        <v>1302</v>
      </c>
      <c r="V82" s="204" t="s">
        <v>1297</v>
      </c>
      <c r="W82" s="65" t="s">
        <v>249</v>
      </c>
      <c r="X82" s="47" t="s">
        <v>1303</v>
      </c>
      <c r="Y82" s="47" t="s">
        <v>251</v>
      </c>
      <c r="Z82" s="58" t="s">
        <v>174</v>
      </c>
      <c r="AA82" s="59">
        <v>45209</v>
      </c>
      <c r="AB82" s="65" t="s">
        <v>1310</v>
      </c>
      <c r="AC82" s="65" t="s">
        <v>1312</v>
      </c>
      <c r="AD82" s="314" t="s">
        <v>1311</v>
      </c>
      <c r="AE82" s="58">
        <f t="shared" si="3"/>
        <v>25</v>
      </c>
      <c r="AF82" s="18"/>
      <c r="AG82" s="7"/>
      <c r="AH82" s="18"/>
      <c r="AI82" s="18"/>
    </row>
    <row r="83" spans="1:35" ht="45">
      <c r="A83" s="61">
        <v>2082</v>
      </c>
      <c r="B83" s="47" t="s">
        <v>176</v>
      </c>
      <c r="C83" s="47" t="s">
        <v>748</v>
      </c>
      <c r="D83" s="65" t="s">
        <v>1313</v>
      </c>
      <c r="E83" s="47" t="s">
        <v>166</v>
      </c>
      <c r="F83" s="65" t="s">
        <v>1313</v>
      </c>
      <c r="G83" s="65" t="s">
        <v>783</v>
      </c>
      <c r="H83" s="65" t="s">
        <v>784</v>
      </c>
      <c r="I83" s="246" t="s">
        <v>1314</v>
      </c>
      <c r="J83" s="65" t="s">
        <v>1315</v>
      </c>
      <c r="K83" s="65" t="s">
        <v>1316</v>
      </c>
      <c r="L83" s="58" t="s">
        <v>444</v>
      </c>
      <c r="M83" s="567" t="s">
        <v>5</v>
      </c>
      <c r="N83" s="58">
        <v>48118</v>
      </c>
      <c r="O83" s="47" t="s">
        <v>1317</v>
      </c>
      <c r="P83" s="90">
        <v>42.324164646779103</v>
      </c>
      <c r="Q83" s="90">
        <v>-84.033761317615898</v>
      </c>
      <c r="R83" s="119">
        <v>30</v>
      </c>
      <c r="S83" s="98"/>
      <c r="T83" s="68"/>
      <c r="U83" s="65" t="s">
        <v>1318</v>
      </c>
      <c r="V83" s="247" t="s">
        <v>1314</v>
      </c>
      <c r="W83" s="68" t="s">
        <v>1316</v>
      </c>
      <c r="X83" s="58" t="s">
        <v>444</v>
      </c>
      <c r="Y83" s="58" t="s">
        <v>5</v>
      </c>
      <c r="Z83" s="58" t="s">
        <v>174</v>
      </c>
      <c r="AA83" s="59">
        <v>44776</v>
      </c>
      <c r="AB83" s="7" t="s">
        <v>1319</v>
      </c>
      <c r="AC83" s="7" t="s">
        <v>1321</v>
      </c>
      <c r="AD83" s="7" t="s">
        <v>1320</v>
      </c>
      <c r="AE83" s="58">
        <f t="shared" si="3"/>
        <v>17</v>
      </c>
      <c r="AF83" s="18"/>
      <c r="AG83" s="7"/>
      <c r="AH83" s="18"/>
      <c r="AI83" s="18"/>
    </row>
    <row r="84" spans="1:35" ht="60">
      <c r="A84" s="61">
        <v>2083</v>
      </c>
      <c r="B84" s="47" t="s">
        <v>176</v>
      </c>
      <c r="C84" s="47" t="s">
        <v>748</v>
      </c>
      <c r="D84" s="65" t="s">
        <v>1322</v>
      </c>
      <c r="E84" s="47" t="s">
        <v>178</v>
      </c>
      <c r="F84" s="65" t="s">
        <v>1329</v>
      </c>
      <c r="G84" s="7" t="s">
        <v>802</v>
      </c>
      <c r="H84" s="65" t="s">
        <v>899</v>
      </c>
      <c r="I84" s="235" t="s">
        <v>631</v>
      </c>
      <c r="J84" s="65" t="s">
        <v>1330</v>
      </c>
      <c r="K84" s="65" t="s">
        <v>894</v>
      </c>
      <c r="L84" s="58" t="s">
        <v>190</v>
      </c>
      <c r="M84" s="567" t="s">
        <v>5</v>
      </c>
      <c r="N84" s="58">
        <v>28016</v>
      </c>
      <c r="O84" s="47" t="s">
        <v>1331</v>
      </c>
      <c r="P84" s="90">
        <v>35.360361173243497</v>
      </c>
      <c r="Q84" s="90">
        <v>-81.296462248504795</v>
      </c>
      <c r="R84" s="128">
        <v>20</v>
      </c>
      <c r="S84" s="98"/>
      <c r="T84" s="68"/>
      <c r="U84" s="65" t="s">
        <v>1322</v>
      </c>
      <c r="V84" s="235" t="s">
        <v>631</v>
      </c>
      <c r="W84" s="68" t="s">
        <v>1325</v>
      </c>
      <c r="X84" s="58" t="s">
        <v>190</v>
      </c>
      <c r="Y84" s="58" t="s">
        <v>5</v>
      </c>
      <c r="Z84" s="58" t="s">
        <v>174</v>
      </c>
      <c r="AA84" s="59">
        <v>44422</v>
      </c>
      <c r="AB84" s="65" t="s">
        <v>1332</v>
      </c>
      <c r="AC84" s="65"/>
      <c r="AD84" s="314" t="s">
        <v>1327</v>
      </c>
      <c r="AE84" s="58">
        <f t="shared" si="3"/>
        <v>30</v>
      </c>
      <c r="AF84" s="18"/>
      <c r="AG84" s="7"/>
      <c r="AH84" s="18"/>
      <c r="AI84" s="18"/>
    </row>
    <row r="85" spans="1:35" ht="75">
      <c r="A85" s="61">
        <v>2084</v>
      </c>
      <c r="B85" s="47" t="s">
        <v>201</v>
      </c>
      <c r="C85" s="47" t="s">
        <v>748</v>
      </c>
      <c r="D85" s="65" t="s">
        <v>1322</v>
      </c>
      <c r="E85" s="47" t="s">
        <v>178</v>
      </c>
      <c r="F85" s="65" t="s">
        <v>1323</v>
      </c>
      <c r="G85" s="7" t="s">
        <v>802</v>
      </c>
      <c r="H85" s="65" t="s">
        <v>899</v>
      </c>
      <c r="I85" s="235" t="s">
        <v>631</v>
      </c>
      <c r="J85" s="65"/>
      <c r="K85" s="65" t="s">
        <v>1324</v>
      </c>
      <c r="L85" s="58" t="s">
        <v>314</v>
      </c>
      <c r="M85" s="567" t="s">
        <v>5</v>
      </c>
      <c r="N85" s="58"/>
      <c r="O85" s="47"/>
      <c r="P85" s="90">
        <v>35.334969719230202</v>
      </c>
      <c r="Q85" s="90">
        <v>-84.5276626466691</v>
      </c>
      <c r="R85" s="128" t="s">
        <v>9098</v>
      </c>
      <c r="S85" s="98">
        <v>8700</v>
      </c>
      <c r="T85" s="68" t="s">
        <v>186</v>
      </c>
      <c r="U85" s="65" t="s">
        <v>1322</v>
      </c>
      <c r="V85" s="204" t="s">
        <v>631</v>
      </c>
      <c r="W85" s="68" t="s">
        <v>1325</v>
      </c>
      <c r="X85" s="58" t="s">
        <v>190</v>
      </c>
      <c r="Y85" s="58" t="s">
        <v>5</v>
      </c>
      <c r="Z85" s="58" t="s">
        <v>174</v>
      </c>
      <c r="AA85" s="59">
        <v>44899</v>
      </c>
      <c r="AB85" s="1" t="s">
        <v>1326</v>
      </c>
      <c r="AC85" s="65" t="s">
        <v>1328</v>
      </c>
      <c r="AD85" s="314" t="s">
        <v>1327</v>
      </c>
      <c r="AE85" s="58">
        <f t="shared" si="3"/>
        <v>30</v>
      </c>
      <c r="AF85" s="18"/>
      <c r="AG85" s="7"/>
      <c r="AH85" s="18"/>
      <c r="AI85" s="18"/>
    </row>
    <row r="86" spans="1:35" ht="60">
      <c r="A86" s="61">
        <v>2085</v>
      </c>
      <c r="B86" s="47" t="s">
        <v>163</v>
      </c>
      <c r="C86" s="47" t="s">
        <v>748</v>
      </c>
      <c r="D86" s="65" t="s">
        <v>1333</v>
      </c>
      <c r="E86" s="47" t="s">
        <v>166</v>
      </c>
      <c r="F86" s="65" t="s">
        <v>1334</v>
      </c>
      <c r="G86" s="65" t="s">
        <v>783</v>
      </c>
      <c r="H86" s="65" t="s">
        <v>7</v>
      </c>
      <c r="I86" s="249" t="s">
        <v>1335</v>
      </c>
      <c r="J86" s="65" t="s">
        <v>1336</v>
      </c>
      <c r="K86" s="65" t="s">
        <v>1337</v>
      </c>
      <c r="L86" s="58" t="s">
        <v>829</v>
      </c>
      <c r="M86" s="567" t="s">
        <v>5</v>
      </c>
      <c r="N86" s="58">
        <v>14850</v>
      </c>
      <c r="O86" s="47" t="s">
        <v>1338</v>
      </c>
      <c r="P86" s="90">
        <v>42.422580836428203</v>
      </c>
      <c r="Q86" s="90">
        <v>-76.501857393269404</v>
      </c>
      <c r="R86" s="128">
        <v>11</v>
      </c>
      <c r="S86" s="98"/>
      <c r="T86" s="68"/>
      <c r="U86" s="129" t="s">
        <v>1333</v>
      </c>
      <c r="V86" s="250" t="s">
        <v>1335</v>
      </c>
      <c r="W86" s="65" t="s">
        <v>1337</v>
      </c>
      <c r="X86" s="47" t="s">
        <v>829</v>
      </c>
      <c r="Y86" s="47" t="s">
        <v>5</v>
      </c>
      <c r="Z86" s="91" t="s">
        <v>174</v>
      </c>
      <c r="AA86" s="59">
        <v>44891</v>
      </c>
      <c r="AB86" s="65" t="s">
        <v>1339</v>
      </c>
      <c r="AC86" s="65" t="s">
        <v>1340</v>
      </c>
      <c r="AD86" s="314" t="s">
        <v>1327</v>
      </c>
      <c r="AE86" s="58">
        <f t="shared" si="3"/>
        <v>30</v>
      </c>
      <c r="AF86" s="18"/>
      <c r="AG86" s="7"/>
      <c r="AH86" s="18"/>
      <c r="AI86" s="18"/>
    </row>
    <row r="87" spans="1:35" ht="75">
      <c r="A87" s="61">
        <v>2086</v>
      </c>
      <c r="B87" s="47" t="s">
        <v>163</v>
      </c>
      <c r="C87" s="47" t="s">
        <v>748</v>
      </c>
      <c r="D87" s="65" t="s">
        <v>1333</v>
      </c>
      <c r="E87" s="47" t="s">
        <v>166</v>
      </c>
      <c r="F87" s="65" t="s">
        <v>1334</v>
      </c>
      <c r="G87" s="7" t="s">
        <v>802</v>
      </c>
      <c r="H87" s="65" t="s">
        <v>7</v>
      </c>
      <c r="I87" s="235" t="s">
        <v>1335</v>
      </c>
      <c r="J87" s="65" t="s">
        <v>1336</v>
      </c>
      <c r="K87" s="65" t="s">
        <v>1337</v>
      </c>
      <c r="L87" s="58" t="s">
        <v>829</v>
      </c>
      <c r="M87" s="567" t="s">
        <v>5</v>
      </c>
      <c r="N87" s="58">
        <v>14850</v>
      </c>
      <c r="O87" s="47" t="s">
        <v>1338</v>
      </c>
      <c r="P87" s="90">
        <v>42.422580836428203</v>
      </c>
      <c r="Q87" s="90">
        <v>-76.501857393269404</v>
      </c>
      <c r="R87" s="128">
        <v>11</v>
      </c>
      <c r="S87" s="98"/>
      <c r="T87" s="68"/>
      <c r="U87" s="130" t="s">
        <v>1333</v>
      </c>
      <c r="V87" s="204" t="s">
        <v>1335</v>
      </c>
      <c r="W87" s="65" t="s">
        <v>1337</v>
      </c>
      <c r="X87" s="47" t="s">
        <v>829</v>
      </c>
      <c r="Y87" s="47" t="s">
        <v>5</v>
      </c>
      <c r="Z87" s="91" t="s">
        <v>174</v>
      </c>
      <c r="AA87" s="59">
        <v>44891</v>
      </c>
      <c r="AB87" s="7" t="s">
        <v>1339</v>
      </c>
      <c r="AC87" s="65" t="s">
        <v>1340</v>
      </c>
      <c r="AD87" s="314" t="s">
        <v>1341</v>
      </c>
      <c r="AE87" s="58">
        <f t="shared" si="3"/>
        <v>30</v>
      </c>
      <c r="AF87" s="18"/>
      <c r="AG87" s="7"/>
      <c r="AH87" s="18"/>
      <c r="AI87" s="18"/>
    </row>
    <row r="88" spans="1:35" ht="45">
      <c r="A88" s="61">
        <v>2087</v>
      </c>
      <c r="B88" s="47" t="s">
        <v>201</v>
      </c>
      <c r="C88" s="47" t="s">
        <v>748</v>
      </c>
      <c r="D88" s="65" t="s">
        <v>8505</v>
      </c>
      <c r="E88" s="47" t="s">
        <v>166</v>
      </c>
      <c r="F88" s="68" t="s">
        <v>8505</v>
      </c>
      <c r="G88" s="7" t="s">
        <v>802</v>
      </c>
      <c r="H88" s="65" t="s">
        <v>1529</v>
      </c>
      <c r="I88" s="447" t="s">
        <v>8506</v>
      </c>
      <c r="J88" s="65"/>
      <c r="K88" s="65" t="s">
        <v>452</v>
      </c>
      <c r="L88" s="58" t="s">
        <v>444</v>
      </c>
      <c r="M88" s="567" t="s">
        <v>5</v>
      </c>
      <c r="N88" s="58"/>
      <c r="O88" s="47"/>
      <c r="P88" s="90">
        <v>46.51</v>
      </c>
      <c r="Q88" s="90">
        <v>-87.96</v>
      </c>
      <c r="R88" s="106">
        <v>5</v>
      </c>
      <c r="S88" s="448"/>
      <c r="T88" s="68"/>
      <c r="U88" s="65"/>
      <c r="V88" s="580"/>
      <c r="W88" s="65"/>
      <c r="X88" s="47"/>
      <c r="Y88" s="47"/>
      <c r="Z88" s="58" t="s">
        <v>8166</v>
      </c>
      <c r="AA88" s="59">
        <v>45560</v>
      </c>
      <c r="AB88" s="326" t="s">
        <v>6365</v>
      </c>
      <c r="AC88" s="65"/>
      <c r="AD88" s="314" t="s">
        <v>8557</v>
      </c>
      <c r="AE88" s="58">
        <f t="shared" si="3"/>
        <v>23</v>
      </c>
      <c r="AF88" s="18"/>
      <c r="AG88" s="7"/>
      <c r="AH88" s="18"/>
      <c r="AI88" s="18"/>
    </row>
    <row r="89" spans="1:35" ht="45">
      <c r="A89" s="61">
        <v>2088</v>
      </c>
      <c r="B89" s="47" t="s">
        <v>201</v>
      </c>
      <c r="C89" s="47" t="s">
        <v>748</v>
      </c>
      <c r="D89" s="65" t="s">
        <v>8505</v>
      </c>
      <c r="E89" s="47" t="s">
        <v>166</v>
      </c>
      <c r="F89" s="68" t="s">
        <v>8505</v>
      </c>
      <c r="G89" s="7" t="s">
        <v>802</v>
      </c>
      <c r="H89" s="65" t="s">
        <v>1529</v>
      </c>
      <c r="I89" s="447" t="s">
        <v>8506</v>
      </c>
      <c r="J89" s="65"/>
      <c r="K89" s="65" t="s">
        <v>8507</v>
      </c>
      <c r="L89" s="58" t="s">
        <v>444</v>
      </c>
      <c r="M89" s="567" t="s">
        <v>5</v>
      </c>
      <c r="N89" s="58"/>
      <c r="O89" s="47"/>
      <c r="P89" s="90">
        <v>46.275300000000001</v>
      </c>
      <c r="Q89" s="90">
        <v>-87.437799999999996</v>
      </c>
      <c r="R89" s="106">
        <v>5</v>
      </c>
      <c r="S89" s="448"/>
      <c r="T89" s="68"/>
      <c r="U89" s="65"/>
      <c r="V89" s="580"/>
      <c r="W89" s="65"/>
      <c r="X89" s="47"/>
      <c r="Y89" s="47"/>
      <c r="Z89" s="58" t="s">
        <v>8166</v>
      </c>
      <c r="AA89" s="59">
        <v>45560</v>
      </c>
      <c r="AB89" s="326" t="s">
        <v>6365</v>
      </c>
      <c r="AC89" s="65"/>
      <c r="AD89" s="314" t="s">
        <v>8557</v>
      </c>
      <c r="AE89" s="58">
        <f t="shared" si="3"/>
        <v>23</v>
      </c>
      <c r="AF89" s="18"/>
      <c r="AG89" s="7"/>
      <c r="AH89" s="18"/>
      <c r="AI89" s="18"/>
    </row>
    <row r="90" spans="1:35" ht="90">
      <c r="A90" s="61">
        <v>2089</v>
      </c>
      <c r="B90" s="47" t="s">
        <v>201</v>
      </c>
      <c r="C90" s="47" t="s">
        <v>748</v>
      </c>
      <c r="D90" s="65" t="s">
        <v>1342</v>
      </c>
      <c r="E90" s="47" t="s">
        <v>166</v>
      </c>
      <c r="F90" s="65" t="s">
        <v>1343</v>
      </c>
      <c r="G90" s="65" t="s">
        <v>802</v>
      </c>
      <c r="H90" s="65" t="s">
        <v>803</v>
      </c>
      <c r="I90" s="275" t="s">
        <v>1344</v>
      </c>
      <c r="J90" s="65" t="s">
        <v>1345</v>
      </c>
      <c r="K90" s="65" t="s">
        <v>220</v>
      </c>
      <c r="L90" s="58" t="s">
        <v>217</v>
      </c>
      <c r="M90" s="58" t="s">
        <v>6</v>
      </c>
      <c r="N90" s="58" t="s">
        <v>1346</v>
      </c>
      <c r="O90" s="47" t="s">
        <v>1347</v>
      </c>
      <c r="P90" s="90">
        <v>43.650490683347897</v>
      </c>
      <c r="Q90" s="90">
        <v>-79.380438045974103</v>
      </c>
      <c r="R90" s="128">
        <v>25</v>
      </c>
      <c r="S90" s="98"/>
      <c r="T90" s="68"/>
      <c r="U90" s="129" t="s">
        <v>1342</v>
      </c>
      <c r="V90" s="275" t="s">
        <v>1344</v>
      </c>
      <c r="W90" s="65" t="s">
        <v>220</v>
      </c>
      <c r="X90" s="47" t="s">
        <v>217</v>
      </c>
      <c r="Y90" s="47" t="s">
        <v>6</v>
      </c>
      <c r="Z90" s="91" t="s">
        <v>174</v>
      </c>
      <c r="AA90" s="59">
        <v>45295</v>
      </c>
      <c r="AB90" s="1" t="s">
        <v>1348</v>
      </c>
      <c r="AC90" s="65" t="s">
        <v>1350</v>
      </c>
      <c r="AD90" s="314" t="s">
        <v>1349</v>
      </c>
      <c r="AE90" s="58">
        <f t="shared" si="3"/>
        <v>26</v>
      </c>
      <c r="AF90" s="18"/>
      <c r="AG90" s="7"/>
      <c r="AH90" s="18"/>
      <c r="AI90" s="18"/>
    </row>
    <row r="91" spans="1:35" ht="90">
      <c r="A91" s="61">
        <v>2090</v>
      </c>
      <c r="B91" s="47" t="s">
        <v>176</v>
      </c>
      <c r="C91" s="47" t="s">
        <v>748</v>
      </c>
      <c r="D91" s="65" t="s">
        <v>1351</v>
      </c>
      <c r="E91" s="47" t="s">
        <v>166</v>
      </c>
      <c r="F91" s="65" t="s">
        <v>1352</v>
      </c>
      <c r="G91" s="65" t="s">
        <v>783</v>
      </c>
      <c r="H91" s="65" t="s">
        <v>474</v>
      </c>
      <c r="I91" s="235" t="s">
        <v>1353</v>
      </c>
      <c r="J91" s="65" t="s">
        <v>1354</v>
      </c>
      <c r="K91" s="65" t="s">
        <v>1355</v>
      </c>
      <c r="L91" s="58" t="s">
        <v>190</v>
      </c>
      <c r="M91" s="567" t="s">
        <v>5</v>
      </c>
      <c r="N91" s="58">
        <v>28655</v>
      </c>
      <c r="O91" s="47" t="s">
        <v>1356</v>
      </c>
      <c r="P91" s="90">
        <v>35.7317910373324</v>
      </c>
      <c r="Q91" s="90">
        <v>-81.724254443171006</v>
      </c>
      <c r="R91" s="199">
        <v>90</v>
      </c>
      <c r="S91" s="97"/>
      <c r="T91" s="68"/>
      <c r="U91" s="65" t="s">
        <v>1351</v>
      </c>
      <c r="V91" s="235" t="s">
        <v>1353</v>
      </c>
      <c r="W91" s="68" t="s">
        <v>1357</v>
      </c>
      <c r="X91" s="58" t="s">
        <v>1358</v>
      </c>
      <c r="Y91" s="58" t="s">
        <v>940</v>
      </c>
      <c r="Z91" s="58" t="s">
        <v>174</v>
      </c>
      <c r="AA91" s="59">
        <v>44899</v>
      </c>
      <c r="AB91" s="65" t="s">
        <v>1359</v>
      </c>
      <c r="AC91" s="65" t="s">
        <v>1361</v>
      </c>
      <c r="AD91" s="314" t="s">
        <v>1360</v>
      </c>
      <c r="AE91" s="58">
        <f t="shared" si="3"/>
        <v>29</v>
      </c>
      <c r="AF91" s="18"/>
      <c r="AG91" s="7"/>
      <c r="AH91" s="18"/>
      <c r="AI91" s="18"/>
    </row>
    <row r="92" spans="1:35" ht="75">
      <c r="A92" s="61">
        <v>2091</v>
      </c>
      <c r="B92" s="47" t="s">
        <v>176</v>
      </c>
      <c r="C92" s="47" t="s">
        <v>748</v>
      </c>
      <c r="D92" s="65" t="s">
        <v>1351</v>
      </c>
      <c r="E92" s="47" t="s">
        <v>166</v>
      </c>
      <c r="F92" s="65" t="s">
        <v>1362</v>
      </c>
      <c r="G92" s="65" t="s">
        <v>783</v>
      </c>
      <c r="H92" s="65" t="s">
        <v>794</v>
      </c>
      <c r="I92" s="235" t="s">
        <v>1353</v>
      </c>
      <c r="J92" s="65" t="s">
        <v>1363</v>
      </c>
      <c r="K92" s="65" t="s">
        <v>1364</v>
      </c>
      <c r="L92" s="58" t="s">
        <v>1365</v>
      </c>
      <c r="M92" s="567" t="s">
        <v>5</v>
      </c>
      <c r="N92" s="58">
        <v>19608</v>
      </c>
      <c r="O92" s="47" t="s">
        <v>1366</v>
      </c>
      <c r="P92" s="90">
        <v>40.304335499614503</v>
      </c>
      <c r="Q92" s="90">
        <v>-76.046881712878104</v>
      </c>
      <c r="R92" s="199">
        <v>30</v>
      </c>
      <c r="S92" s="97"/>
      <c r="T92" s="68"/>
      <c r="U92" s="65" t="s">
        <v>1351</v>
      </c>
      <c r="V92" s="235" t="s">
        <v>1353</v>
      </c>
      <c r="W92" s="68" t="s">
        <v>1357</v>
      </c>
      <c r="X92" s="58" t="s">
        <v>1358</v>
      </c>
      <c r="Y92" s="58" t="s">
        <v>940</v>
      </c>
      <c r="Z92" s="58" t="s">
        <v>174</v>
      </c>
      <c r="AA92" s="59">
        <v>44899</v>
      </c>
      <c r="AB92" s="65" t="s">
        <v>1367</v>
      </c>
      <c r="AC92" s="68"/>
      <c r="AD92" s="314" t="s">
        <v>1368</v>
      </c>
      <c r="AE92" s="58">
        <f t="shared" si="3"/>
        <v>28</v>
      </c>
      <c r="AF92" s="18"/>
      <c r="AG92" s="7"/>
      <c r="AH92" s="18"/>
      <c r="AI92" s="18"/>
    </row>
    <row r="93" spans="1:35" ht="75">
      <c r="A93" s="61">
        <v>2092</v>
      </c>
      <c r="B93" s="47" t="s">
        <v>176</v>
      </c>
      <c r="C93" s="47" t="s">
        <v>748</v>
      </c>
      <c r="D93" s="65" t="s">
        <v>1351</v>
      </c>
      <c r="E93" s="47" t="s">
        <v>166</v>
      </c>
      <c r="F93" s="65" t="s">
        <v>1369</v>
      </c>
      <c r="G93" s="65" t="s">
        <v>783</v>
      </c>
      <c r="H93" s="65" t="s">
        <v>794</v>
      </c>
      <c r="I93" s="235" t="s">
        <v>1353</v>
      </c>
      <c r="J93" s="65" t="s">
        <v>1370</v>
      </c>
      <c r="K93" s="65" t="s">
        <v>1371</v>
      </c>
      <c r="L93" s="58" t="s">
        <v>1365</v>
      </c>
      <c r="M93" s="567" t="s">
        <v>5</v>
      </c>
      <c r="N93" s="58">
        <v>15857</v>
      </c>
      <c r="O93" s="47" t="s">
        <v>1372</v>
      </c>
      <c r="P93" s="90">
        <v>41.431434406432999</v>
      </c>
      <c r="Q93" s="90">
        <v>-78.543045646695305</v>
      </c>
      <c r="R93" s="199">
        <v>240</v>
      </c>
      <c r="S93" s="97"/>
      <c r="T93" s="68"/>
      <c r="U93" s="65" t="s">
        <v>1351</v>
      </c>
      <c r="V93" s="235" t="s">
        <v>1353</v>
      </c>
      <c r="W93" s="68" t="s">
        <v>1357</v>
      </c>
      <c r="X93" s="58" t="s">
        <v>1358</v>
      </c>
      <c r="Y93" s="58" t="s">
        <v>940</v>
      </c>
      <c r="Z93" s="58" t="s">
        <v>174</v>
      </c>
      <c r="AA93" s="59">
        <v>44899</v>
      </c>
      <c r="AB93" s="65" t="s">
        <v>1359</v>
      </c>
      <c r="AC93" s="68"/>
      <c r="AD93" s="314" t="s">
        <v>1368</v>
      </c>
      <c r="AE93" s="58">
        <f t="shared" si="3"/>
        <v>28</v>
      </c>
      <c r="AF93" s="18"/>
      <c r="AG93" s="7"/>
      <c r="AH93" s="18"/>
      <c r="AI93" s="18"/>
    </row>
    <row r="94" spans="1:35" ht="75.75" thickBot="1">
      <c r="A94" s="61">
        <v>2093</v>
      </c>
      <c r="B94" s="47" t="s">
        <v>176</v>
      </c>
      <c r="C94" s="47" t="s">
        <v>748</v>
      </c>
      <c r="D94" s="65" t="s">
        <v>1351</v>
      </c>
      <c r="E94" s="47" t="s">
        <v>166</v>
      </c>
      <c r="F94" s="65" t="s">
        <v>1373</v>
      </c>
      <c r="G94" s="65" t="s">
        <v>783</v>
      </c>
      <c r="H94" s="65" t="s">
        <v>794</v>
      </c>
      <c r="I94" s="235" t="s">
        <v>1353</v>
      </c>
      <c r="J94" s="65" t="s">
        <v>1374</v>
      </c>
      <c r="K94" s="65" t="s">
        <v>1375</v>
      </c>
      <c r="L94" s="58" t="s">
        <v>172</v>
      </c>
      <c r="M94" s="567" t="s">
        <v>5</v>
      </c>
      <c r="N94" s="58">
        <v>91355</v>
      </c>
      <c r="O94" s="47" t="s">
        <v>1376</v>
      </c>
      <c r="P94" s="90">
        <v>34.436055757100398</v>
      </c>
      <c r="Q94" s="90">
        <v>-118.588908832101</v>
      </c>
      <c r="R94" s="199">
        <v>70</v>
      </c>
      <c r="S94" s="97"/>
      <c r="T94" s="68"/>
      <c r="U94" s="65" t="s">
        <v>1351</v>
      </c>
      <c r="V94" s="204" t="s">
        <v>1353</v>
      </c>
      <c r="W94" s="68" t="s">
        <v>1357</v>
      </c>
      <c r="X94" s="58" t="s">
        <v>1358</v>
      </c>
      <c r="Y94" s="58" t="s">
        <v>940</v>
      </c>
      <c r="Z94" s="58" t="s">
        <v>174</v>
      </c>
      <c r="AA94" s="59">
        <v>44899</v>
      </c>
      <c r="AB94" s="65" t="s">
        <v>1359</v>
      </c>
      <c r="AC94" s="68"/>
      <c r="AD94" s="314" t="s">
        <v>1368</v>
      </c>
      <c r="AE94" s="58">
        <f t="shared" si="3"/>
        <v>28</v>
      </c>
      <c r="AF94" s="18"/>
      <c r="AG94" s="7"/>
      <c r="AH94" s="18"/>
      <c r="AI94" s="18"/>
    </row>
    <row r="95" spans="1:35" s="18" customFormat="1" ht="150.75" thickBot="1">
      <c r="A95" s="61">
        <v>2094</v>
      </c>
      <c r="B95" s="259" t="s">
        <v>176</v>
      </c>
      <c r="C95" s="259" t="s">
        <v>748</v>
      </c>
      <c r="D95" s="258" t="s">
        <v>1377</v>
      </c>
      <c r="E95" s="259" t="s">
        <v>166</v>
      </c>
      <c r="F95" s="65" t="s">
        <v>1378</v>
      </c>
      <c r="G95" s="358" t="s">
        <v>802</v>
      </c>
      <c r="H95" s="258" t="s">
        <v>1379</v>
      </c>
      <c r="I95" s="339" t="s">
        <v>505</v>
      </c>
      <c r="J95" s="258" t="s">
        <v>1380</v>
      </c>
      <c r="K95" s="65" t="s">
        <v>1378</v>
      </c>
      <c r="L95" s="256" t="s">
        <v>1035</v>
      </c>
      <c r="M95" s="256" t="s">
        <v>6</v>
      </c>
      <c r="N95" s="58" t="s">
        <v>1381</v>
      </c>
      <c r="O95" s="47" t="s">
        <v>1382</v>
      </c>
      <c r="P95" s="343">
        <v>53.719682066525301</v>
      </c>
      <c r="Q95" s="343">
        <v>-113.190432815544</v>
      </c>
      <c r="R95" s="359">
        <v>750</v>
      </c>
      <c r="S95" s="950">
        <v>31184</v>
      </c>
      <c r="T95" s="255" t="s">
        <v>1383</v>
      </c>
      <c r="U95" s="258" t="s">
        <v>1377</v>
      </c>
      <c r="V95" s="339" t="s">
        <v>1384</v>
      </c>
      <c r="W95" s="255" t="s">
        <v>220</v>
      </c>
      <c r="X95" s="256" t="s">
        <v>217</v>
      </c>
      <c r="Y95" s="256" t="s">
        <v>220</v>
      </c>
      <c r="Z95" s="256" t="s">
        <v>174</v>
      </c>
      <c r="AA95" s="510">
        <v>44776</v>
      </c>
      <c r="AB95" s="833" t="s">
        <v>1385</v>
      </c>
      <c r="AC95" s="258" t="s">
        <v>1387</v>
      </c>
      <c r="AD95" s="7" t="s">
        <v>1386</v>
      </c>
      <c r="AE95" s="58">
        <f t="shared" si="3"/>
        <v>28</v>
      </c>
      <c r="AG95" s="7"/>
    </row>
    <row r="96" spans="1:35" ht="150">
      <c r="A96" s="61">
        <v>2095</v>
      </c>
      <c r="B96" s="47" t="s">
        <v>176</v>
      </c>
      <c r="C96" s="47" t="s">
        <v>748</v>
      </c>
      <c r="D96" s="65" t="s">
        <v>1377</v>
      </c>
      <c r="E96" s="47" t="s">
        <v>166</v>
      </c>
      <c r="F96" s="65" t="s">
        <v>1378</v>
      </c>
      <c r="G96" s="7" t="s">
        <v>802</v>
      </c>
      <c r="H96" s="65" t="s">
        <v>1388</v>
      </c>
      <c r="I96" s="246" t="s">
        <v>505</v>
      </c>
      <c r="J96" s="65" t="s">
        <v>1380</v>
      </c>
      <c r="K96" s="65" t="s">
        <v>1378</v>
      </c>
      <c r="L96" s="58" t="s">
        <v>1035</v>
      </c>
      <c r="M96" s="58" t="s">
        <v>6</v>
      </c>
      <c r="N96" s="58" t="s">
        <v>1381</v>
      </c>
      <c r="O96" s="47" t="s">
        <v>1382</v>
      </c>
      <c r="P96" s="90">
        <v>53.719682066525301</v>
      </c>
      <c r="Q96" s="90">
        <v>-113.190432815544</v>
      </c>
      <c r="R96" s="128">
        <v>750</v>
      </c>
      <c r="S96" s="205">
        <v>3526</v>
      </c>
      <c r="T96" s="68" t="s">
        <v>1389</v>
      </c>
      <c r="U96" s="65" t="s">
        <v>1377</v>
      </c>
      <c r="V96" s="246" t="s">
        <v>1384</v>
      </c>
      <c r="W96" s="68" t="s">
        <v>220</v>
      </c>
      <c r="X96" s="58" t="s">
        <v>512</v>
      </c>
      <c r="Y96" s="58" t="s">
        <v>6</v>
      </c>
      <c r="Z96" s="58" t="s">
        <v>174</v>
      </c>
      <c r="AA96" s="59">
        <v>44776</v>
      </c>
      <c r="AB96" s="1" t="s">
        <v>1385</v>
      </c>
      <c r="AC96" s="65" t="s">
        <v>1387</v>
      </c>
      <c r="AD96" s="7" t="s">
        <v>1386</v>
      </c>
      <c r="AE96" s="58">
        <f t="shared" si="3"/>
        <v>28</v>
      </c>
      <c r="AF96" s="18"/>
      <c r="AG96" s="7"/>
      <c r="AH96" s="18"/>
      <c r="AI96" s="18"/>
    </row>
    <row r="97" spans="1:35" ht="165">
      <c r="A97" s="61">
        <v>2096</v>
      </c>
      <c r="B97" s="47" t="s">
        <v>201</v>
      </c>
      <c r="C97" s="47" t="s">
        <v>748</v>
      </c>
      <c r="D97" s="65" t="s">
        <v>1390</v>
      </c>
      <c r="E97" s="47" t="s">
        <v>178</v>
      </c>
      <c r="F97" s="65" t="s">
        <v>1391</v>
      </c>
      <c r="G97" s="65" t="s">
        <v>820</v>
      </c>
      <c r="H97" s="65" t="s">
        <v>821</v>
      </c>
      <c r="I97" s="246" t="s">
        <v>1392</v>
      </c>
      <c r="J97" s="65" t="s">
        <v>1393</v>
      </c>
      <c r="K97" s="65" t="s">
        <v>1391</v>
      </c>
      <c r="L97" s="58" t="s">
        <v>172</v>
      </c>
      <c r="M97" s="567" t="s">
        <v>5</v>
      </c>
      <c r="N97" s="58">
        <v>94501</v>
      </c>
      <c r="O97" s="47" t="s">
        <v>1394</v>
      </c>
      <c r="P97" s="90">
        <v>37.7871635582854</v>
      </c>
      <c r="Q97" s="90">
        <v>-122.277362231468</v>
      </c>
      <c r="R97" s="128" t="s">
        <v>9099</v>
      </c>
      <c r="S97" s="98">
        <v>20</v>
      </c>
      <c r="T97" s="68" t="s">
        <v>1395</v>
      </c>
      <c r="U97" s="65" t="s">
        <v>1390</v>
      </c>
      <c r="V97" s="246" t="s">
        <v>1392</v>
      </c>
      <c r="W97" s="68" t="s">
        <v>1391</v>
      </c>
      <c r="X97" s="58" t="s">
        <v>172</v>
      </c>
      <c r="Y97" s="58" t="s">
        <v>5</v>
      </c>
      <c r="Z97" s="58" t="s">
        <v>174</v>
      </c>
      <c r="AA97" s="59">
        <v>45092</v>
      </c>
      <c r="AB97" s="65" t="s">
        <v>1396</v>
      </c>
      <c r="AC97" s="65" t="s">
        <v>1398</v>
      </c>
      <c r="AD97" s="7" t="s">
        <v>1397</v>
      </c>
      <c r="AE97" s="58">
        <f t="shared" si="3"/>
        <v>21</v>
      </c>
      <c r="AF97" s="18"/>
      <c r="AG97" s="7"/>
      <c r="AH97" s="18"/>
      <c r="AI97" s="18"/>
    </row>
    <row r="98" spans="1:35" ht="165">
      <c r="A98" s="61">
        <v>2097</v>
      </c>
      <c r="B98" s="47" t="s">
        <v>201</v>
      </c>
      <c r="C98" s="47" t="s">
        <v>748</v>
      </c>
      <c r="D98" s="65" t="s">
        <v>1390</v>
      </c>
      <c r="E98" s="47" t="s">
        <v>178</v>
      </c>
      <c r="F98" s="65" t="s">
        <v>1399</v>
      </c>
      <c r="G98" s="65" t="s">
        <v>820</v>
      </c>
      <c r="H98" s="65" t="s">
        <v>821</v>
      </c>
      <c r="I98" s="246" t="s">
        <v>1392</v>
      </c>
      <c r="J98" s="65" t="s">
        <v>1400</v>
      </c>
      <c r="K98" s="65" t="s">
        <v>1399</v>
      </c>
      <c r="L98" s="58" t="s">
        <v>369</v>
      </c>
      <c r="M98" s="567" t="s">
        <v>5</v>
      </c>
      <c r="N98" s="58">
        <v>98837</v>
      </c>
      <c r="O98" s="47"/>
      <c r="P98" s="90">
        <v>47.141408317326203</v>
      </c>
      <c r="Q98" s="90">
        <v>-119.19109836871201</v>
      </c>
      <c r="R98" s="128" t="s">
        <v>9085</v>
      </c>
      <c r="S98" s="98">
        <v>150</v>
      </c>
      <c r="T98" s="68" t="s">
        <v>1395</v>
      </c>
      <c r="U98" s="65" t="s">
        <v>1390</v>
      </c>
      <c r="V98" s="246" t="s">
        <v>1392</v>
      </c>
      <c r="W98" s="68" t="s">
        <v>1391</v>
      </c>
      <c r="X98" s="58" t="s">
        <v>172</v>
      </c>
      <c r="Y98" s="58" t="s">
        <v>5</v>
      </c>
      <c r="Z98" s="58" t="s">
        <v>174</v>
      </c>
      <c r="AA98" s="59">
        <v>45092</v>
      </c>
      <c r="AB98" s="65" t="s">
        <v>1401</v>
      </c>
      <c r="AC98" s="65" t="s">
        <v>1402</v>
      </c>
      <c r="AD98" s="7" t="s">
        <v>1397</v>
      </c>
      <c r="AE98" s="58">
        <f t="shared" si="3"/>
        <v>21</v>
      </c>
      <c r="AF98" s="18"/>
      <c r="AG98" s="7"/>
      <c r="AH98" s="18"/>
      <c r="AI98" s="18"/>
    </row>
    <row r="99" spans="1:35" ht="135">
      <c r="A99" s="61">
        <v>2098</v>
      </c>
      <c r="B99" s="47" t="s">
        <v>201</v>
      </c>
      <c r="C99" s="47" t="s">
        <v>748</v>
      </c>
      <c r="D99" s="65" t="s">
        <v>1403</v>
      </c>
      <c r="E99" s="47" t="s">
        <v>166</v>
      </c>
      <c r="F99" s="65" t="s">
        <v>1404</v>
      </c>
      <c r="G99" s="7" t="s">
        <v>802</v>
      </c>
      <c r="H99" s="65" t="s">
        <v>1029</v>
      </c>
      <c r="I99" s="247" t="s">
        <v>1405</v>
      </c>
      <c r="J99" s="65" t="s">
        <v>1406</v>
      </c>
      <c r="K99" s="65" t="s">
        <v>1407</v>
      </c>
      <c r="L99" s="58" t="s">
        <v>1408</v>
      </c>
      <c r="M99" s="58" t="s">
        <v>991</v>
      </c>
      <c r="N99" s="58"/>
      <c r="O99" s="47" t="s">
        <v>1409</v>
      </c>
      <c r="P99" s="90">
        <v>29.809914301978001</v>
      </c>
      <c r="Q99" s="90">
        <v>-109.141236942421</v>
      </c>
      <c r="R99" s="199" t="s">
        <v>9100</v>
      </c>
      <c r="S99" s="97">
        <v>6580</v>
      </c>
      <c r="T99" s="65" t="s">
        <v>186</v>
      </c>
      <c r="U99" s="65" t="s">
        <v>1410</v>
      </c>
      <c r="V99" s="247" t="s">
        <v>1405</v>
      </c>
      <c r="W99" s="68" t="s">
        <v>284</v>
      </c>
      <c r="X99" s="47" t="s">
        <v>1411</v>
      </c>
      <c r="Y99" s="58" t="s">
        <v>317</v>
      </c>
      <c r="Z99" s="58" t="s">
        <v>174</v>
      </c>
      <c r="AA99" s="59">
        <v>44776</v>
      </c>
      <c r="AB99" s="65" t="s">
        <v>1412</v>
      </c>
      <c r="AC99" s="65" t="s">
        <v>1414</v>
      </c>
      <c r="AD99" s="7" t="s">
        <v>1413</v>
      </c>
      <c r="AE99" s="58">
        <f t="shared" si="3"/>
        <v>21</v>
      </c>
      <c r="AF99" s="18"/>
      <c r="AG99" s="7"/>
      <c r="AH99" s="18"/>
      <c r="AI99" s="18"/>
    </row>
    <row r="100" spans="1:35" ht="60">
      <c r="A100" s="61">
        <v>2099</v>
      </c>
      <c r="B100" s="47" t="s">
        <v>201</v>
      </c>
      <c r="C100" s="47" t="s">
        <v>748</v>
      </c>
      <c r="D100" s="65" t="s">
        <v>8501</v>
      </c>
      <c r="E100" s="47" t="s">
        <v>178</v>
      </c>
      <c r="F100" s="65" t="s">
        <v>8501</v>
      </c>
      <c r="G100" s="65" t="s">
        <v>802</v>
      </c>
      <c r="H100" s="65" t="s">
        <v>8588</v>
      </c>
      <c r="I100" s="447" t="s">
        <v>8502</v>
      </c>
      <c r="J100" s="65"/>
      <c r="K100" s="65" t="s">
        <v>8503</v>
      </c>
      <c r="L100" s="58" t="s">
        <v>1089</v>
      </c>
      <c r="M100" s="567" t="s">
        <v>5</v>
      </c>
      <c r="N100" s="58"/>
      <c r="O100" s="47"/>
      <c r="P100" s="90">
        <v>31.5383</v>
      </c>
      <c r="Q100" s="90">
        <v>-110.752</v>
      </c>
      <c r="R100" s="106" t="s">
        <v>9083</v>
      </c>
      <c r="S100" s="448"/>
      <c r="T100" s="68"/>
      <c r="U100" s="65"/>
      <c r="V100" s="580"/>
      <c r="W100" s="65"/>
      <c r="X100" s="47"/>
      <c r="Y100" s="47"/>
      <c r="Z100" s="58" t="s">
        <v>8166</v>
      </c>
      <c r="AA100" s="59">
        <v>45560</v>
      </c>
      <c r="AB100" s="326" t="s">
        <v>8504</v>
      </c>
      <c r="AC100" s="65"/>
      <c r="AD100" s="7" t="s">
        <v>8556</v>
      </c>
      <c r="AE100" s="58">
        <f t="shared" si="3"/>
        <v>20</v>
      </c>
      <c r="AF100" s="18"/>
      <c r="AG100" s="7"/>
      <c r="AH100" s="18"/>
      <c r="AI100" s="18"/>
    </row>
    <row r="101" spans="1:35" s="18" customFormat="1" ht="78" customHeight="1">
      <c r="A101" s="61">
        <v>2100</v>
      </c>
      <c r="B101" s="47" t="s">
        <v>163</v>
      </c>
      <c r="C101" s="47" t="s">
        <v>748</v>
      </c>
      <c r="D101" s="65" t="s">
        <v>6671</v>
      </c>
      <c r="E101" s="47" t="s">
        <v>178</v>
      </c>
      <c r="F101" s="65" t="s">
        <v>6672</v>
      </c>
      <c r="G101" s="65" t="s">
        <v>6673</v>
      </c>
      <c r="H101" s="65" t="s">
        <v>6674</v>
      </c>
      <c r="I101" s="447" t="s">
        <v>6675</v>
      </c>
      <c r="J101" s="65" t="s">
        <v>6676</v>
      </c>
      <c r="K101" s="65" t="s">
        <v>3447</v>
      </c>
      <c r="L101" s="58" t="s">
        <v>1365</v>
      </c>
      <c r="M101" s="567" t="s">
        <v>5</v>
      </c>
      <c r="N101" s="58">
        <v>15208</v>
      </c>
      <c r="O101" s="47" t="s">
        <v>6677</v>
      </c>
      <c r="P101" s="90">
        <v>40.45478</v>
      </c>
      <c r="Q101" s="90">
        <v>-79.904949999999999</v>
      </c>
      <c r="R101" s="106">
        <v>30</v>
      </c>
      <c r="S101" s="448"/>
      <c r="T101" s="68"/>
      <c r="U101" s="65" t="s">
        <v>6671</v>
      </c>
      <c r="V101" s="580" t="s">
        <v>6675</v>
      </c>
      <c r="W101" s="65" t="s">
        <v>3447</v>
      </c>
      <c r="X101" s="47" t="s">
        <v>1365</v>
      </c>
      <c r="Y101" s="47" t="s">
        <v>5</v>
      </c>
      <c r="Z101" s="58" t="s">
        <v>8166</v>
      </c>
      <c r="AA101" s="59" t="s">
        <v>8186</v>
      </c>
      <c r="AB101" s="65" t="s">
        <v>6679</v>
      </c>
      <c r="AC101" s="65"/>
      <c r="AD101" s="7" t="s">
        <v>8343</v>
      </c>
      <c r="AE101" s="47">
        <f t="shared" si="3"/>
        <v>22</v>
      </c>
      <c r="AG101" s="7"/>
      <c r="AI101" s="7" t="s">
        <v>6680</v>
      </c>
    </row>
    <row r="102" spans="1:35" ht="60">
      <c r="A102" s="61">
        <v>2101</v>
      </c>
      <c r="B102" s="47" t="s">
        <v>176</v>
      </c>
      <c r="C102" s="47" t="s">
        <v>748</v>
      </c>
      <c r="D102" s="65" t="s">
        <v>1415</v>
      </c>
      <c r="E102" s="47" t="s">
        <v>166</v>
      </c>
      <c r="F102" s="65" t="s">
        <v>1416</v>
      </c>
      <c r="G102" s="65" t="s">
        <v>1044</v>
      </c>
      <c r="H102" s="65" t="s">
        <v>1417</v>
      </c>
      <c r="I102" s="859" t="s">
        <v>1418</v>
      </c>
      <c r="J102" s="65" t="s">
        <v>1419</v>
      </c>
      <c r="K102" s="65" t="s">
        <v>1420</v>
      </c>
      <c r="L102" s="58" t="s">
        <v>949</v>
      </c>
      <c r="M102" s="567" t="s">
        <v>5</v>
      </c>
      <c r="N102" s="58">
        <v>45232</v>
      </c>
      <c r="O102" s="47"/>
      <c r="P102" s="860">
        <v>39.170567555550299</v>
      </c>
      <c r="Q102" s="252">
        <v>-84.507057917372705</v>
      </c>
      <c r="R102" s="861"/>
      <c r="S102" s="862"/>
      <c r="T102" s="253"/>
      <c r="U102" s="863" t="s">
        <v>1421</v>
      </c>
      <c r="V102" s="864" t="s">
        <v>1418</v>
      </c>
      <c r="W102" s="865" t="s">
        <v>1422</v>
      </c>
      <c r="X102" s="866" t="s">
        <v>1423</v>
      </c>
      <c r="Y102" s="867" t="s">
        <v>5</v>
      </c>
      <c r="Z102" s="868" t="s">
        <v>174</v>
      </c>
      <c r="AA102" s="512">
        <v>45289</v>
      </c>
      <c r="AB102" s="865" t="s">
        <v>1424</v>
      </c>
      <c r="AC102" s="93"/>
      <c r="AD102" s="960" t="s">
        <v>1425</v>
      </c>
      <c r="AE102" s="58">
        <f t="shared" si="3"/>
        <v>27</v>
      </c>
      <c r="AF102" s="18"/>
      <c r="AG102" s="7"/>
      <c r="AH102" s="18"/>
      <c r="AI102" s="18"/>
    </row>
    <row r="103" spans="1:35" ht="60">
      <c r="A103" s="61">
        <v>2102</v>
      </c>
      <c r="B103" s="47" t="s">
        <v>176</v>
      </c>
      <c r="C103" s="47" t="s">
        <v>748</v>
      </c>
      <c r="D103" s="65" t="s">
        <v>1426</v>
      </c>
      <c r="E103" s="47" t="s">
        <v>166</v>
      </c>
      <c r="F103" s="65" t="s">
        <v>1427</v>
      </c>
      <c r="G103" s="65" t="s">
        <v>783</v>
      </c>
      <c r="H103" s="65" t="s">
        <v>868</v>
      </c>
      <c r="I103" s="235" t="s">
        <v>1428</v>
      </c>
      <c r="J103" s="65" t="s">
        <v>1429</v>
      </c>
      <c r="K103" s="65" t="s">
        <v>1430</v>
      </c>
      <c r="L103" s="58" t="s">
        <v>863</v>
      </c>
      <c r="M103" s="567" t="s">
        <v>5</v>
      </c>
      <c r="N103" s="58">
        <v>60638</v>
      </c>
      <c r="O103" s="47" t="s">
        <v>1431</v>
      </c>
      <c r="P103" s="90">
        <v>41.773344110620798</v>
      </c>
      <c r="Q103" s="90">
        <v>-87.752246344006295</v>
      </c>
      <c r="R103" s="199">
        <v>300</v>
      </c>
      <c r="S103" s="133"/>
      <c r="T103" s="230"/>
      <c r="U103" s="65" t="s">
        <v>1426</v>
      </c>
      <c r="V103" s="204" t="s">
        <v>1428</v>
      </c>
      <c r="W103" s="68" t="s">
        <v>862</v>
      </c>
      <c r="X103" s="58" t="s">
        <v>863</v>
      </c>
      <c r="Y103" s="58" t="s">
        <v>5</v>
      </c>
      <c r="Z103" s="58" t="s">
        <v>174</v>
      </c>
      <c r="AA103" s="59">
        <v>44780</v>
      </c>
      <c r="AB103" s="65" t="s">
        <v>1432</v>
      </c>
      <c r="AC103" s="68" t="s">
        <v>1434</v>
      </c>
      <c r="AD103" s="7" t="s">
        <v>1433</v>
      </c>
      <c r="AE103" s="58">
        <f t="shared" si="3"/>
        <v>18</v>
      </c>
      <c r="AF103" s="18"/>
      <c r="AG103" s="7"/>
      <c r="AH103" s="18"/>
      <c r="AI103" s="18"/>
    </row>
    <row r="104" spans="1:35" ht="45">
      <c r="A104" s="61">
        <v>2103</v>
      </c>
      <c r="B104" s="47" t="s">
        <v>176</v>
      </c>
      <c r="C104" s="47" t="s">
        <v>748</v>
      </c>
      <c r="D104" s="65" t="s">
        <v>1426</v>
      </c>
      <c r="E104" s="47" t="s">
        <v>166</v>
      </c>
      <c r="F104" s="65" t="s">
        <v>1435</v>
      </c>
      <c r="G104" s="65" t="s">
        <v>783</v>
      </c>
      <c r="H104" s="65" t="s">
        <v>868</v>
      </c>
      <c r="I104" s="246" t="s">
        <v>1428</v>
      </c>
      <c r="J104" s="65" t="s">
        <v>1436</v>
      </c>
      <c r="K104" s="65" t="s">
        <v>862</v>
      </c>
      <c r="L104" s="58" t="s">
        <v>863</v>
      </c>
      <c r="M104" s="567" t="s">
        <v>5</v>
      </c>
      <c r="N104" s="58">
        <v>60632</v>
      </c>
      <c r="O104" s="47" t="s">
        <v>1437</v>
      </c>
      <c r="P104" s="90">
        <v>41.827085773592003</v>
      </c>
      <c r="Q104" s="90">
        <v>-87.731517745859804</v>
      </c>
      <c r="R104" s="199">
        <v>300</v>
      </c>
      <c r="S104" s="97"/>
      <c r="T104" s="68"/>
      <c r="U104" s="65" t="s">
        <v>1426</v>
      </c>
      <c r="V104" s="247" t="s">
        <v>1428</v>
      </c>
      <c r="W104" s="68" t="s">
        <v>862</v>
      </c>
      <c r="X104" s="58" t="s">
        <v>863</v>
      </c>
      <c r="Y104" s="58" t="s">
        <v>5</v>
      </c>
      <c r="Z104" s="58" t="s">
        <v>174</v>
      </c>
      <c r="AA104" s="59">
        <v>44780</v>
      </c>
      <c r="AB104" s="65" t="s">
        <v>1438</v>
      </c>
      <c r="AC104" s="68" t="s">
        <v>1434</v>
      </c>
      <c r="AD104" s="7" t="s">
        <v>1433</v>
      </c>
      <c r="AE104" s="58">
        <f t="shared" si="3"/>
        <v>18</v>
      </c>
      <c r="AF104" s="18"/>
      <c r="AG104" s="7"/>
      <c r="AH104" s="18"/>
      <c r="AI104" s="18"/>
    </row>
    <row r="105" spans="1:35" ht="75">
      <c r="A105" s="61">
        <v>2104</v>
      </c>
      <c r="B105" s="47" t="s">
        <v>398</v>
      </c>
      <c r="C105" s="47" t="s">
        <v>748</v>
      </c>
      <c r="D105" s="65" t="s">
        <v>1439</v>
      </c>
      <c r="E105" s="47" t="s">
        <v>166</v>
      </c>
      <c r="F105" s="65" t="s">
        <v>1440</v>
      </c>
      <c r="G105" s="65" t="s">
        <v>820</v>
      </c>
      <c r="H105" s="65" t="s">
        <v>794</v>
      </c>
      <c r="I105" s="235" t="s">
        <v>1441</v>
      </c>
      <c r="J105" s="65" t="s">
        <v>1442</v>
      </c>
      <c r="K105" s="65" t="s">
        <v>1443</v>
      </c>
      <c r="L105" s="58" t="s">
        <v>788</v>
      </c>
      <c r="M105" s="567" t="s">
        <v>5</v>
      </c>
      <c r="N105" s="58">
        <v>71373</v>
      </c>
      <c r="O105" s="47"/>
      <c r="P105" s="90">
        <v>31.5480766284055</v>
      </c>
      <c r="Q105" s="90">
        <v>-91.487466659750297</v>
      </c>
      <c r="R105" s="128" t="s">
        <v>9101</v>
      </c>
      <c r="S105" s="98">
        <v>11250</v>
      </c>
      <c r="T105" s="68" t="s">
        <v>1444</v>
      </c>
      <c r="U105" s="65" t="s">
        <v>1445</v>
      </c>
      <c r="V105" s="204" t="s">
        <v>1441</v>
      </c>
      <c r="W105" s="65" t="s">
        <v>1446</v>
      </c>
      <c r="X105" s="47" t="s">
        <v>406</v>
      </c>
      <c r="Y105" s="47" t="s">
        <v>251</v>
      </c>
      <c r="Z105" s="58" t="s">
        <v>174</v>
      </c>
      <c r="AA105" s="59">
        <v>44892</v>
      </c>
      <c r="AB105" s="1" t="s">
        <v>1447</v>
      </c>
      <c r="AC105" s="65" t="s">
        <v>1449</v>
      </c>
      <c r="AD105" s="7" t="s">
        <v>1448</v>
      </c>
      <c r="AE105" s="58">
        <f t="shared" si="3"/>
        <v>25</v>
      </c>
      <c r="AF105" s="18"/>
      <c r="AG105" s="7"/>
      <c r="AH105" s="18"/>
      <c r="AI105" s="18"/>
    </row>
    <row r="106" spans="1:35" ht="150">
      <c r="A106" s="61">
        <v>2105</v>
      </c>
      <c r="B106" s="47" t="s">
        <v>176</v>
      </c>
      <c r="C106" s="191" t="s">
        <v>748</v>
      </c>
      <c r="D106" s="192" t="s">
        <v>6663</v>
      </c>
      <c r="E106" s="191" t="s">
        <v>166</v>
      </c>
      <c r="F106" s="192" t="s">
        <v>6663</v>
      </c>
      <c r="G106" s="192" t="s">
        <v>8190</v>
      </c>
      <c r="H106" s="192" t="s">
        <v>6664</v>
      </c>
      <c r="I106" s="952" t="s">
        <v>6665</v>
      </c>
      <c r="J106" s="192" t="s">
        <v>6666</v>
      </c>
      <c r="K106" s="192" t="s">
        <v>1553</v>
      </c>
      <c r="L106" s="401" t="s">
        <v>771</v>
      </c>
      <c r="M106" s="953" t="s">
        <v>5</v>
      </c>
      <c r="N106" s="401">
        <v>77019</v>
      </c>
      <c r="O106" s="191" t="s">
        <v>6667</v>
      </c>
      <c r="P106" s="403">
        <v>29.749030000000001</v>
      </c>
      <c r="Q106" s="403">
        <v>-95.414490000000001</v>
      </c>
      <c r="R106" s="954">
        <v>5</v>
      </c>
      <c r="S106" s="955"/>
      <c r="T106" s="957"/>
      <c r="U106" s="192" t="s">
        <v>6663</v>
      </c>
      <c r="V106" s="958" t="s">
        <v>6665</v>
      </c>
      <c r="W106" s="192" t="s">
        <v>1553</v>
      </c>
      <c r="X106" s="191" t="s">
        <v>771</v>
      </c>
      <c r="Y106" s="191" t="s">
        <v>5</v>
      </c>
      <c r="Z106" s="58" t="s">
        <v>8166</v>
      </c>
      <c r="AA106" s="59" t="s">
        <v>8193</v>
      </c>
      <c r="AB106" s="65" t="s">
        <v>6669</v>
      </c>
      <c r="AC106" s="192"/>
      <c r="AD106" s="193" t="s">
        <v>8346</v>
      </c>
      <c r="AE106" s="47">
        <f t="shared" si="3"/>
        <v>30</v>
      </c>
      <c r="AF106" s="404"/>
      <c r="AG106" s="193"/>
      <c r="AH106" s="404"/>
      <c r="AI106" s="7" t="s">
        <v>6670</v>
      </c>
    </row>
    <row r="107" spans="1:35" ht="120">
      <c r="A107" s="61">
        <v>2106</v>
      </c>
      <c r="B107" s="47" t="s">
        <v>398</v>
      </c>
      <c r="C107" s="47" t="s">
        <v>748</v>
      </c>
      <c r="D107" s="65" t="s">
        <v>1450</v>
      </c>
      <c r="E107" s="47" t="s">
        <v>166</v>
      </c>
      <c r="F107" s="65" t="s">
        <v>1451</v>
      </c>
      <c r="G107" s="7" t="s">
        <v>802</v>
      </c>
      <c r="H107" s="65" t="s">
        <v>899</v>
      </c>
      <c r="I107" s="246" t="s">
        <v>1452</v>
      </c>
      <c r="J107" s="65" t="s">
        <v>1453</v>
      </c>
      <c r="K107" s="65" t="s">
        <v>1454</v>
      </c>
      <c r="L107" s="58" t="s">
        <v>771</v>
      </c>
      <c r="M107" s="567" t="s">
        <v>5</v>
      </c>
      <c r="N107" s="58">
        <v>78380</v>
      </c>
      <c r="O107" s="47"/>
      <c r="P107" s="90">
        <v>28.337244202207401</v>
      </c>
      <c r="Q107" s="90">
        <v>-97.671116644717202</v>
      </c>
      <c r="R107" s="128">
        <v>400</v>
      </c>
      <c r="S107" s="98">
        <v>50</v>
      </c>
      <c r="T107" s="68" t="s">
        <v>1455</v>
      </c>
      <c r="U107" s="65" t="s">
        <v>1450</v>
      </c>
      <c r="V107" s="247" t="s">
        <v>1452</v>
      </c>
      <c r="W107" s="65" t="s">
        <v>1456</v>
      </c>
      <c r="X107" s="47" t="s">
        <v>771</v>
      </c>
      <c r="Y107" s="47" t="s">
        <v>5</v>
      </c>
      <c r="Z107" s="58" t="s">
        <v>174</v>
      </c>
      <c r="AA107" s="59">
        <v>45094</v>
      </c>
      <c r="AB107" s="65" t="s">
        <v>1457</v>
      </c>
      <c r="AC107" s="65" t="s">
        <v>1459</v>
      </c>
      <c r="AD107" s="7" t="s">
        <v>1458</v>
      </c>
      <c r="AE107" s="58">
        <f t="shared" ref="AE107:AE127" si="4">IF(LEN(TRIM(AD107))=0,0,LEN(TRIM(AD107))-LEN(SUBSTITUTE(AD107," ",""))+1)</f>
        <v>26</v>
      </c>
      <c r="AF107" s="18"/>
      <c r="AG107" s="7"/>
      <c r="AH107" s="18"/>
      <c r="AI107" s="18"/>
    </row>
    <row r="108" spans="1:35" ht="60">
      <c r="A108" s="61">
        <v>2107</v>
      </c>
      <c r="B108" s="47" t="s">
        <v>176</v>
      </c>
      <c r="C108" s="47" t="s">
        <v>748</v>
      </c>
      <c r="D108" s="65" t="s">
        <v>1450</v>
      </c>
      <c r="E108" s="47" t="s">
        <v>166</v>
      </c>
      <c r="F108" s="65" t="s">
        <v>1460</v>
      </c>
      <c r="G108" s="7" t="s">
        <v>802</v>
      </c>
      <c r="H108" s="65" t="s">
        <v>7</v>
      </c>
      <c r="I108" s="246" t="s">
        <v>1452</v>
      </c>
      <c r="J108" s="65" t="s">
        <v>1461</v>
      </c>
      <c r="K108" s="65" t="s">
        <v>1456</v>
      </c>
      <c r="L108" s="47" t="s">
        <v>771</v>
      </c>
      <c r="M108" s="153" t="s">
        <v>5</v>
      </c>
      <c r="N108" s="47">
        <v>78725</v>
      </c>
      <c r="O108" s="47" t="s">
        <v>1462</v>
      </c>
      <c r="P108" s="90">
        <v>30.23</v>
      </c>
      <c r="Q108" s="101">
        <v>-97.6</v>
      </c>
      <c r="R108" s="916">
        <v>300</v>
      </c>
      <c r="S108" s="143">
        <v>100</v>
      </c>
      <c r="T108" s="162" t="s">
        <v>1463</v>
      </c>
      <c r="U108" s="65" t="s">
        <v>1450</v>
      </c>
      <c r="V108" s="247" t="s">
        <v>1452</v>
      </c>
      <c r="W108" s="65" t="s">
        <v>1456</v>
      </c>
      <c r="X108" s="47" t="s">
        <v>771</v>
      </c>
      <c r="Y108" s="47" t="s">
        <v>5</v>
      </c>
      <c r="Z108" s="58" t="s">
        <v>174</v>
      </c>
      <c r="AA108" s="59">
        <v>45094</v>
      </c>
      <c r="AB108" s="118" t="s">
        <v>1464</v>
      </c>
      <c r="AC108" s="65"/>
      <c r="AD108" s="7" t="s">
        <v>1458</v>
      </c>
      <c r="AE108" s="58">
        <f t="shared" si="4"/>
        <v>26</v>
      </c>
      <c r="AF108" s="18"/>
      <c r="AG108" s="7"/>
      <c r="AH108" s="18"/>
      <c r="AI108" s="18"/>
    </row>
    <row r="109" spans="1:35" ht="45">
      <c r="A109" s="61">
        <v>2108</v>
      </c>
      <c r="B109" s="47" t="s">
        <v>163</v>
      </c>
      <c r="C109" s="47" t="s">
        <v>748</v>
      </c>
      <c r="D109" s="65" t="s">
        <v>1465</v>
      </c>
      <c r="E109" s="47" t="s">
        <v>166</v>
      </c>
      <c r="F109" s="65" t="s">
        <v>1465</v>
      </c>
      <c r="G109" s="65" t="s">
        <v>1466</v>
      </c>
      <c r="H109" s="65" t="s">
        <v>1467</v>
      </c>
      <c r="I109" s="900" t="s">
        <v>1468</v>
      </c>
      <c r="J109" s="65" t="s">
        <v>1469</v>
      </c>
      <c r="K109" s="65" t="s">
        <v>1470</v>
      </c>
      <c r="L109" s="58" t="s">
        <v>444</v>
      </c>
      <c r="M109" s="567" t="s">
        <v>5</v>
      </c>
      <c r="N109" s="58">
        <v>48103</v>
      </c>
      <c r="O109" s="47"/>
      <c r="P109" s="90">
        <v>42.277501606318999</v>
      </c>
      <c r="Q109" s="90">
        <v>-83.800691417212406</v>
      </c>
      <c r="R109" s="128">
        <v>7</v>
      </c>
      <c r="S109" s="98"/>
      <c r="T109" s="68"/>
      <c r="U109" s="65" t="s">
        <v>1465</v>
      </c>
      <c r="V109" s="900" t="s">
        <v>1468</v>
      </c>
      <c r="W109" s="65" t="s">
        <v>1470</v>
      </c>
      <c r="X109" s="58" t="s">
        <v>444</v>
      </c>
      <c r="Y109" s="58" t="s">
        <v>5</v>
      </c>
      <c r="Z109" s="58" t="s">
        <v>174</v>
      </c>
      <c r="AA109" s="59">
        <v>45339</v>
      </c>
      <c r="AB109" s="65" t="s">
        <v>319</v>
      </c>
      <c r="AC109" s="65"/>
      <c r="AD109" s="7" t="s">
        <v>1471</v>
      </c>
      <c r="AE109" s="58">
        <f t="shared" si="4"/>
        <v>23</v>
      </c>
      <c r="AF109" t="s">
        <v>1472</v>
      </c>
      <c r="AG109" s="1" t="s">
        <v>1473</v>
      </c>
      <c r="AH109" s="18"/>
      <c r="AI109" s="18"/>
    </row>
    <row r="110" spans="1:35" ht="78" customHeight="1">
      <c r="A110" s="61">
        <v>2109</v>
      </c>
      <c r="B110" s="47" t="s">
        <v>163</v>
      </c>
      <c r="C110" s="47" t="s">
        <v>748</v>
      </c>
      <c r="D110" s="65" t="s">
        <v>678</v>
      </c>
      <c r="E110" s="47" t="s">
        <v>178</v>
      </c>
      <c r="F110" s="65" t="s">
        <v>1474</v>
      </c>
      <c r="G110" s="7" t="s">
        <v>802</v>
      </c>
      <c r="H110" s="65" t="s">
        <v>1056</v>
      </c>
      <c r="I110" s="246" t="s">
        <v>680</v>
      </c>
      <c r="J110" s="65" t="s">
        <v>1475</v>
      </c>
      <c r="K110" s="65"/>
      <c r="L110" s="58" t="s">
        <v>771</v>
      </c>
      <c r="M110" s="567" t="s">
        <v>5</v>
      </c>
      <c r="N110" s="58"/>
      <c r="O110" s="58"/>
      <c r="P110" s="90">
        <v>29.6072933822301</v>
      </c>
      <c r="Q110" s="90">
        <v>-95.523344038028199</v>
      </c>
      <c r="R110" s="128">
        <v>150</v>
      </c>
      <c r="S110" s="98">
        <v>5500</v>
      </c>
      <c r="T110" s="68" t="s">
        <v>1476</v>
      </c>
      <c r="U110" s="65" t="s">
        <v>678</v>
      </c>
      <c r="V110" s="247" t="s">
        <v>680</v>
      </c>
      <c r="W110" s="65" t="s">
        <v>229</v>
      </c>
      <c r="X110" s="47" t="s">
        <v>230</v>
      </c>
      <c r="Y110" s="47" t="s">
        <v>6</v>
      </c>
      <c r="Z110" s="58" t="s">
        <v>174</v>
      </c>
      <c r="AA110" s="59">
        <v>44780</v>
      </c>
      <c r="AB110" s="65" t="s">
        <v>1477</v>
      </c>
      <c r="AC110" s="65"/>
      <c r="AD110" s="7" t="s">
        <v>1478</v>
      </c>
      <c r="AE110" s="58">
        <f t="shared" si="4"/>
        <v>25</v>
      </c>
      <c r="AF110" s="18"/>
      <c r="AG110" s="7"/>
      <c r="AH110" s="18"/>
      <c r="AI110" s="532"/>
    </row>
    <row r="111" spans="1:35" ht="84.6" customHeight="1">
      <c r="A111" s="61">
        <v>2110</v>
      </c>
      <c r="B111" s="47" t="s">
        <v>163</v>
      </c>
      <c r="C111" s="47" t="s">
        <v>748</v>
      </c>
      <c r="D111" s="65" t="s">
        <v>678</v>
      </c>
      <c r="E111" s="47" t="s">
        <v>178</v>
      </c>
      <c r="F111" s="65" t="s">
        <v>1474</v>
      </c>
      <c r="G111" s="7" t="s">
        <v>802</v>
      </c>
      <c r="H111" s="65" t="s">
        <v>1479</v>
      </c>
      <c r="I111" s="235" t="s">
        <v>680</v>
      </c>
      <c r="J111" s="65" t="s">
        <v>1475</v>
      </c>
      <c r="K111" s="65"/>
      <c r="L111" s="58" t="s">
        <v>771</v>
      </c>
      <c r="M111" s="567" t="s">
        <v>5</v>
      </c>
      <c r="N111" s="58"/>
      <c r="O111" s="58"/>
      <c r="P111" s="90">
        <v>29.6072933822301</v>
      </c>
      <c r="Q111" s="90">
        <v>-95.523344038028199</v>
      </c>
      <c r="R111" s="128">
        <v>150</v>
      </c>
      <c r="S111" s="98">
        <v>62700</v>
      </c>
      <c r="T111" s="68" t="s">
        <v>294</v>
      </c>
      <c r="U111" s="65" t="s">
        <v>678</v>
      </c>
      <c r="V111" s="204" t="s">
        <v>680</v>
      </c>
      <c r="W111" s="65" t="s">
        <v>229</v>
      </c>
      <c r="X111" s="47" t="s">
        <v>230</v>
      </c>
      <c r="Y111" s="47" t="s">
        <v>6</v>
      </c>
      <c r="Z111" s="58" t="s">
        <v>174</v>
      </c>
      <c r="AA111" s="59">
        <v>44780</v>
      </c>
      <c r="AB111" s="65" t="s">
        <v>1477</v>
      </c>
      <c r="AC111" s="65"/>
      <c r="AD111" s="7" t="s">
        <v>1478</v>
      </c>
      <c r="AE111" s="58">
        <f t="shared" si="4"/>
        <v>25</v>
      </c>
      <c r="AF111" s="18"/>
      <c r="AG111" s="7"/>
      <c r="AH111" s="18"/>
      <c r="AI111" s="18"/>
    </row>
    <row r="112" spans="1:35" ht="61.7" customHeight="1">
      <c r="A112" s="61">
        <v>2111</v>
      </c>
      <c r="B112" s="47" t="s">
        <v>176</v>
      </c>
      <c r="C112" s="47" t="s">
        <v>748</v>
      </c>
      <c r="D112" s="65" t="s">
        <v>1480</v>
      </c>
      <c r="E112" s="47" t="s">
        <v>178</v>
      </c>
      <c r="F112" s="65" t="s">
        <v>1480</v>
      </c>
      <c r="G112" s="65" t="s">
        <v>802</v>
      </c>
      <c r="H112" s="65" t="s">
        <v>1481</v>
      </c>
      <c r="I112" s="249" t="s">
        <v>1482</v>
      </c>
      <c r="J112" s="65" t="s">
        <v>1483</v>
      </c>
      <c r="K112" s="65" t="s">
        <v>1484</v>
      </c>
      <c r="L112" s="58" t="s">
        <v>1485</v>
      </c>
      <c r="M112" s="567" t="s">
        <v>5</v>
      </c>
      <c r="N112" s="58">
        <v>33602</v>
      </c>
      <c r="O112" s="47" t="s">
        <v>1486</v>
      </c>
      <c r="P112" s="90">
        <v>27.9473129287706</v>
      </c>
      <c r="Q112" s="90">
        <v>-82.459583504362101</v>
      </c>
      <c r="R112" s="128">
        <v>4500</v>
      </c>
      <c r="S112" s="98"/>
      <c r="T112" s="68"/>
      <c r="U112" s="129" t="s">
        <v>1480</v>
      </c>
      <c r="V112" s="250" t="s">
        <v>1482</v>
      </c>
      <c r="W112" s="65" t="s">
        <v>1484</v>
      </c>
      <c r="X112" s="47" t="s">
        <v>1485</v>
      </c>
      <c r="Y112" s="47" t="s">
        <v>5</v>
      </c>
      <c r="Z112" s="58" t="s">
        <v>174</v>
      </c>
      <c r="AA112" s="59">
        <v>45289</v>
      </c>
      <c r="AB112" s="65" t="s">
        <v>1487</v>
      </c>
      <c r="AC112" s="120"/>
      <c r="AD112" s="7" t="s">
        <v>1488</v>
      </c>
      <c r="AE112" s="58">
        <f t="shared" si="4"/>
        <v>21</v>
      </c>
      <c r="AF112" s="18"/>
      <c r="AG112" s="7"/>
      <c r="AH112" s="18"/>
      <c r="AI112" s="18"/>
    </row>
    <row r="113" spans="1:90" s="919" customFormat="1" ht="78" customHeight="1">
      <c r="A113" s="61">
        <v>2112</v>
      </c>
      <c r="B113" s="47" t="s">
        <v>176</v>
      </c>
      <c r="C113" s="47" t="s">
        <v>748</v>
      </c>
      <c r="D113" s="65" t="s">
        <v>1489</v>
      </c>
      <c r="E113" s="47" t="s">
        <v>166</v>
      </c>
      <c r="F113" s="65" t="s">
        <v>1490</v>
      </c>
      <c r="G113" s="7" t="s">
        <v>903</v>
      </c>
      <c r="H113" s="65" t="s">
        <v>1491</v>
      </c>
      <c r="I113" s="420" t="s">
        <v>1492</v>
      </c>
      <c r="J113" s="65" t="s">
        <v>1493</v>
      </c>
      <c r="K113" s="65" t="s">
        <v>1494</v>
      </c>
      <c r="L113" s="58" t="s">
        <v>217</v>
      </c>
      <c r="M113" s="58" t="s">
        <v>6</v>
      </c>
      <c r="N113" s="58" t="s">
        <v>1495</v>
      </c>
      <c r="O113" s="47" t="s">
        <v>1496</v>
      </c>
      <c r="P113" s="90">
        <v>42.9459691278389</v>
      </c>
      <c r="Q113" s="90">
        <v>-82.418163399797606</v>
      </c>
      <c r="R113" s="199">
        <v>32</v>
      </c>
      <c r="S113" s="97">
        <v>4000</v>
      </c>
      <c r="T113" s="68" t="s">
        <v>910</v>
      </c>
      <c r="U113" s="65" t="s">
        <v>1497</v>
      </c>
      <c r="V113" s="353" t="s">
        <v>1492</v>
      </c>
      <c r="W113" s="68" t="s">
        <v>959</v>
      </c>
      <c r="X113" s="58" t="s">
        <v>959</v>
      </c>
      <c r="Y113" s="58" t="s">
        <v>960</v>
      </c>
      <c r="Z113" s="58" t="s">
        <v>174</v>
      </c>
      <c r="AA113" s="59">
        <v>44776</v>
      </c>
      <c r="AB113" s="65" t="s">
        <v>1498</v>
      </c>
      <c r="AC113" s="65" t="s">
        <v>1500</v>
      </c>
      <c r="AD113" s="7" t="s">
        <v>1499</v>
      </c>
      <c r="AE113" s="58">
        <f t="shared" si="4"/>
        <v>18</v>
      </c>
      <c r="AF113" s="18"/>
      <c r="AG113" s="7"/>
      <c r="AH113" s="18"/>
      <c r="AI113" s="18"/>
    </row>
    <row r="114" spans="1:90" s="18" customFormat="1" ht="90">
      <c r="A114" s="61">
        <v>2113</v>
      </c>
      <c r="B114" s="47" t="s">
        <v>398</v>
      </c>
      <c r="C114" s="47" t="s">
        <v>748</v>
      </c>
      <c r="D114" s="65" t="s">
        <v>1501</v>
      </c>
      <c r="E114" s="47" t="s">
        <v>166</v>
      </c>
      <c r="F114" s="65" t="s">
        <v>1502</v>
      </c>
      <c r="G114" s="7" t="s">
        <v>802</v>
      </c>
      <c r="H114" s="65" t="s">
        <v>931</v>
      </c>
      <c r="I114" s="235" t="s">
        <v>1503</v>
      </c>
      <c r="J114" s="65"/>
      <c r="K114" s="65" t="s">
        <v>934</v>
      </c>
      <c r="L114" s="58" t="s">
        <v>151</v>
      </c>
      <c r="M114" s="58" t="s">
        <v>6</v>
      </c>
      <c r="N114" s="58"/>
      <c r="O114" s="47"/>
      <c r="P114" s="90">
        <v>46.353216995090001</v>
      </c>
      <c r="Q114" s="90">
        <v>-72.431768926018194</v>
      </c>
      <c r="R114" s="128" t="s">
        <v>9075</v>
      </c>
      <c r="S114" s="98">
        <v>30000</v>
      </c>
      <c r="T114" s="68" t="s">
        <v>1504</v>
      </c>
      <c r="U114" s="65" t="s">
        <v>1505</v>
      </c>
      <c r="V114" s="235" t="s">
        <v>1506</v>
      </c>
      <c r="W114" s="65" t="s">
        <v>1507</v>
      </c>
      <c r="X114" s="47" t="s">
        <v>1508</v>
      </c>
      <c r="Y114" s="47" t="s">
        <v>1509</v>
      </c>
      <c r="Z114" s="58" t="s">
        <v>174</v>
      </c>
      <c r="AA114" s="59">
        <v>45094</v>
      </c>
      <c r="AB114" s="65" t="s">
        <v>1510</v>
      </c>
      <c r="AC114" s="65" t="s">
        <v>1512</v>
      </c>
      <c r="AD114" s="7" t="s">
        <v>1511</v>
      </c>
      <c r="AE114" s="58">
        <f t="shared" si="4"/>
        <v>27</v>
      </c>
      <c r="AG114" s="7"/>
    </row>
    <row r="115" spans="1:90" s="18" customFormat="1" ht="90">
      <c r="A115" s="61">
        <v>2114</v>
      </c>
      <c r="B115" s="47" t="s">
        <v>201</v>
      </c>
      <c r="C115" s="47" t="s">
        <v>748</v>
      </c>
      <c r="D115" s="65" t="s">
        <v>1513</v>
      </c>
      <c r="E115" s="47" t="s">
        <v>166</v>
      </c>
      <c r="F115" s="65" t="s">
        <v>1514</v>
      </c>
      <c r="G115" s="65" t="s">
        <v>751</v>
      </c>
      <c r="H115" s="65" t="s">
        <v>904</v>
      </c>
      <c r="I115" s="235" t="s">
        <v>1515</v>
      </c>
      <c r="J115" s="65"/>
      <c r="K115" s="65" t="s">
        <v>1516</v>
      </c>
      <c r="L115" s="58" t="s">
        <v>217</v>
      </c>
      <c r="M115" s="58" t="s">
        <v>6</v>
      </c>
      <c r="N115" s="58"/>
      <c r="O115" s="47"/>
      <c r="P115" s="90">
        <v>44.278312020813097</v>
      </c>
      <c r="Q115" s="90">
        <v>-76.712296150783104</v>
      </c>
      <c r="R115" s="128" t="s">
        <v>9085</v>
      </c>
      <c r="S115" s="98">
        <v>35</v>
      </c>
      <c r="T115" s="65" t="s">
        <v>1517</v>
      </c>
      <c r="U115" s="65" t="s">
        <v>1518</v>
      </c>
      <c r="V115" s="235" t="s">
        <v>1519</v>
      </c>
      <c r="W115" s="65" t="s">
        <v>1520</v>
      </c>
      <c r="X115" s="47" t="s">
        <v>1521</v>
      </c>
      <c r="Y115" s="47" t="s">
        <v>1522</v>
      </c>
      <c r="Z115" s="47" t="s">
        <v>174</v>
      </c>
      <c r="AA115" s="59">
        <v>45094</v>
      </c>
      <c r="AB115" s="65" t="s">
        <v>1523</v>
      </c>
      <c r="AC115" s="65" t="s">
        <v>1525</v>
      </c>
      <c r="AD115" s="7" t="s">
        <v>1524</v>
      </c>
      <c r="AE115" s="58">
        <f t="shared" si="4"/>
        <v>27</v>
      </c>
      <c r="AG115" s="7"/>
    </row>
    <row r="116" spans="1:90" s="18" customFormat="1" ht="90">
      <c r="A116" s="61">
        <v>2115</v>
      </c>
      <c r="B116" s="47" t="s">
        <v>201</v>
      </c>
      <c r="C116" s="47" t="s">
        <v>748</v>
      </c>
      <c r="D116" s="65" t="s">
        <v>1513</v>
      </c>
      <c r="E116" s="47" t="s">
        <v>166</v>
      </c>
      <c r="F116" s="65" t="s">
        <v>1514</v>
      </c>
      <c r="G116" s="65" t="s">
        <v>751</v>
      </c>
      <c r="H116" s="65" t="s">
        <v>1526</v>
      </c>
      <c r="I116" s="246" t="s">
        <v>1515</v>
      </c>
      <c r="J116" s="65"/>
      <c r="K116" s="65" t="s">
        <v>1516</v>
      </c>
      <c r="L116" s="58" t="s">
        <v>217</v>
      </c>
      <c r="M116" s="58" t="s">
        <v>6</v>
      </c>
      <c r="N116" s="58"/>
      <c r="O116" s="47"/>
      <c r="P116" s="90">
        <v>44.278312020813097</v>
      </c>
      <c r="Q116" s="90">
        <v>-76.712296150783104</v>
      </c>
      <c r="R116" s="128" t="s">
        <v>9085</v>
      </c>
      <c r="S116" s="98">
        <v>35</v>
      </c>
      <c r="T116" s="65" t="s">
        <v>1517</v>
      </c>
      <c r="U116" s="65" t="s">
        <v>1518</v>
      </c>
      <c r="V116" s="246" t="s">
        <v>1519</v>
      </c>
      <c r="W116" s="65" t="s">
        <v>1520</v>
      </c>
      <c r="X116" s="47" t="s">
        <v>1521</v>
      </c>
      <c r="Y116" s="47" t="s">
        <v>1522</v>
      </c>
      <c r="Z116" s="47" t="s">
        <v>174</v>
      </c>
      <c r="AA116" s="59">
        <v>45094</v>
      </c>
      <c r="AB116" s="65" t="s">
        <v>1523</v>
      </c>
      <c r="AC116" s="65" t="s">
        <v>1525</v>
      </c>
      <c r="AD116" s="7" t="s">
        <v>1527</v>
      </c>
      <c r="AE116" s="58">
        <f t="shared" si="4"/>
        <v>26</v>
      </c>
      <c r="AG116" s="7"/>
    </row>
    <row r="117" spans="1:90" ht="165">
      <c r="A117" s="61">
        <v>2116</v>
      </c>
      <c r="B117" s="338" t="s">
        <v>201</v>
      </c>
      <c r="C117" s="338" t="s">
        <v>748</v>
      </c>
      <c r="D117" s="338" t="s">
        <v>1528</v>
      </c>
      <c r="E117" s="338" t="s">
        <v>166</v>
      </c>
      <c r="F117" s="263" t="s">
        <v>934</v>
      </c>
      <c r="G117" s="337" t="s">
        <v>802</v>
      </c>
      <c r="H117" s="254" t="s">
        <v>1529</v>
      </c>
      <c r="I117" s="457" t="s">
        <v>1530</v>
      </c>
      <c r="J117" s="338"/>
      <c r="K117" s="458" t="s">
        <v>934</v>
      </c>
      <c r="L117" s="355" t="s">
        <v>151</v>
      </c>
      <c r="M117" s="338" t="s">
        <v>6</v>
      </c>
      <c r="N117" s="58"/>
      <c r="O117" s="47"/>
      <c r="P117" s="344">
        <v>46.350621500000003</v>
      </c>
      <c r="Q117" s="344">
        <v>-72.435055199999994</v>
      </c>
      <c r="R117" s="355"/>
      <c r="S117" s="348">
        <v>25000</v>
      </c>
      <c r="T117" s="337" t="s">
        <v>294</v>
      </c>
      <c r="U117" s="338" t="s">
        <v>706</v>
      </c>
      <c r="V117" s="349" t="s">
        <v>1530</v>
      </c>
      <c r="W117" s="65" t="s">
        <v>707</v>
      </c>
      <c r="X117" s="47" t="s">
        <v>707</v>
      </c>
      <c r="Y117" s="47" t="s">
        <v>708</v>
      </c>
      <c r="Z117" s="58" t="s">
        <v>174</v>
      </c>
      <c r="AA117" s="59">
        <v>45290</v>
      </c>
      <c r="AB117" s="444" t="s">
        <v>1531</v>
      </c>
      <c r="AC117" s="65" t="s">
        <v>1532</v>
      </c>
      <c r="AD117" s="7" t="s">
        <v>710</v>
      </c>
      <c r="AE117" s="58">
        <f t="shared" si="4"/>
        <v>26</v>
      </c>
      <c r="AF117" s="18"/>
      <c r="AG117" s="7"/>
      <c r="AH117" s="18"/>
      <c r="AI117" s="18"/>
    </row>
    <row r="118" spans="1:90" s="919" customFormat="1" ht="78" customHeight="1">
      <c r="A118" s="61">
        <v>2117</v>
      </c>
      <c r="B118" s="47" t="s">
        <v>176</v>
      </c>
      <c r="C118" s="47" t="s">
        <v>748</v>
      </c>
      <c r="D118" s="65" t="s">
        <v>699</v>
      </c>
      <c r="E118" s="47" t="s">
        <v>166</v>
      </c>
      <c r="F118" s="65" t="s">
        <v>1533</v>
      </c>
      <c r="G118" s="7" t="s">
        <v>802</v>
      </c>
      <c r="H118" s="65" t="s">
        <v>1379</v>
      </c>
      <c r="I118" s="233" t="s">
        <v>701</v>
      </c>
      <c r="J118" s="65" t="s">
        <v>1534</v>
      </c>
      <c r="K118" s="65" t="s">
        <v>344</v>
      </c>
      <c r="L118" s="58" t="s">
        <v>217</v>
      </c>
      <c r="M118" s="58" t="s">
        <v>6</v>
      </c>
      <c r="N118" s="58" t="s">
        <v>1535</v>
      </c>
      <c r="O118" s="47" t="s">
        <v>1536</v>
      </c>
      <c r="P118" s="90">
        <v>46.448134425030702</v>
      </c>
      <c r="Q118" s="90">
        <v>-81.0841214581597</v>
      </c>
      <c r="R118" s="128">
        <v>1000</v>
      </c>
      <c r="S118" s="97">
        <v>66000</v>
      </c>
      <c r="T118" s="65" t="s">
        <v>294</v>
      </c>
      <c r="U118" s="65" t="s">
        <v>706</v>
      </c>
      <c r="V118" s="204" t="s">
        <v>701</v>
      </c>
      <c r="W118" s="65" t="s">
        <v>707</v>
      </c>
      <c r="X118" s="47" t="s">
        <v>707</v>
      </c>
      <c r="Y118" s="47" t="s">
        <v>708</v>
      </c>
      <c r="Z118" s="58" t="s">
        <v>174</v>
      </c>
      <c r="AA118" s="59">
        <v>44780</v>
      </c>
      <c r="AB118" s="65" t="s">
        <v>1537</v>
      </c>
      <c r="AC118" s="65" t="s">
        <v>1538</v>
      </c>
      <c r="AD118" s="7" t="s">
        <v>710</v>
      </c>
      <c r="AE118" s="58">
        <f t="shared" si="4"/>
        <v>26</v>
      </c>
      <c r="AF118" s="18"/>
      <c r="AG118" s="7"/>
      <c r="AH118" s="18"/>
      <c r="AI118" s="18"/>
    </row>
    <row r="119" spans="1:90" s="18" customFormat="1" ht="60">
      <c r="A119" s="61">
        <v>2118</v>
      </c>
      <c r="B119" s="47" t="s">
        <v>176</v>
      </c>
      <c r="C119" s="47" t="s">
        <v>748</v>
      </c>
      <c r="D119" s="65" t="s">
        <v>699</v>
      </c>
      <c r="E119" s="47" t="s">
        <v>166</v>
      </c>
      <c r="F119" s="65" t="s">
        <v>1533</v>
      </c>
      <c r="G119" s="7" t="s">
        <v>802</v>
      </c>
      <c r="H119" s="65" t="s">
        <v>1388</v>
      </c>
      <c r="I119" s="233" t="s">
        <v>701</v>
      </c>
      <c r="J119" s="65" t="s">
        <v>1534</v>
      </c>
      <c r="K119" s="65" t="s">
        <v>344</v>
      </c>
      <c r="L119" s="58" t="s">
        <v>217</v>
      </c>
      <c r="M119" s="58" t="s">
        <v>6</v>
      </c>
      <c r="N119" s="58" t="s">
        <v>1535</v>
      </c>
      <c r="O119" s="47" t="s">
        <v>1536</v>
      </c>
      <c r="P119" s="90">
        <v>46.448134425030702</v>
      </c>
      <c r="Q119" s="90">
        <v>-81.0841214581597</v>
      </c>
      <c r="R119" s="128">
        <v>1000</v>
      </c>
      <c r="S119" s="97">
        <v>1400</v>
      </c>
      <c r="T119" s="65" t="s">
        <v>337</v>
      </c>
      <c r="U119" s="65" t="s">
        <v>706</v>
      </c>
      <c r="V119" s="204" t="s">
        <v>701</v>
      </c>
      <c r="W119" s="65" t="s">
        <v>707</v>
      </c>
      <c r="X119" s="47" t="s">
        <v>707</v>
      </c>
      <c r="Y119" s="47" t="s">
        <v>708</v>
      </c>
      <c r="Z119" s="58" t="s">
        <v>174</v>
      </c>
      <c r="AA119" s="59">
        <v>44780</v>
      </c>
      <c r="AB119" s="65" t="s">
        <v>1539</v>
      </c>
      <c r="AC119" s="65" t="s">
        <v>1538</v>
      </c>
      <c r="AD119" s="7" t="s">
        <v>710</v>
      </c>
      <c r="AE119" s="58">
        <f t="shared" si="4"/>
        <v>26</v>
      </c>
      <c r="AG119" s="7"/>
    </row>
    <row r="120" spans="1:90" s="18" customFormat="1" ht="60">
      <c r="A120" s="61">
        <v>2119</v>
      </c>
      <c r="B120" s="47" t="s">
        <v>176</v>
      </c>
      <c r="C120" s="47" t="s">
        <v>748</v>
      </c>
      <c r="D120" s="65" t="s">
        <v>699</v>
      </c>
      <c r="E120" s="47" t="s">
        <v>166</v>
      </c>
      <c r="F120" s="65" t="s">
        <v>1540</v>
      </c>
      <c r="G120" s="7" t="s">
        <v>802</v>
      </c>
      <c r="H120" s="210" t="s">
        <v>1379</v>
      </c>
      <c r="I120" s="420" t="s">
        <v>701</v>
      </c>
      <c r="J120" s="65" t="s">
        <v>1541</v>
      </c>
      <c r="K120" s="65" t="s">
        <v>1542</v>
      </c>
      <c r="L120" s="58" t="s">
        <v>569</v>
      </c>
      <c r="M120" s="58" t="s">
        <v>6</v>
      </c>
      <c r="N120" s="58" t="s">
        <v>1543</v>
      </c>
      <c r="O120" s="47" t="s">
        <v>722</v>
      </c>
      <c r="P120" s="90">
        <v>47.424355706583398</v>
      </c>
      <c r="Q120" s="90">
        <v>-53.816613358123199</v>
      </c>
      <c r="R120" s="128">
        <v>250</v>
      </c>
      <c r="S120" s="97">
        <v>50000</v>
      </c>
      <c r="T120" s="65" t="s">
        <v>294</v>
      </c>
      <c r="U120" s="65" t="s">
        <v>706</v>
      </c>
      <c r="V120" s="247" t="s">
        <v>701</v>
      </c>
      <c r="W120" s="65" t="s">
        <v>707</v>
      </c>
      <c r="X120" s="47" t="s">
        <v>707</v>
      </c>
      <c r="Y120" s="47" t="s">
        <v>708</v>
      </c>
      <c r="Z120" s="58" t="s">
        <v>174</v>
      </c>
      <c r="AA120" s="59">
        <v>44780</v>
      </c>
      <c r="AB120" s="65" t="s">
        <v>1544</v>
      </c>
      <c r="AC120" s="65"/>
      <c r="AD120" s="7" t="s">
        <v>710</v>
      </c>
      <c r="AE120" s="58">
        <f t="shared" si="4"/>
        <v>26</v>
      </c>
      <c r="AG120" s="7"/>
    </row>
    <row r="121" spans="1:90" ht="120">
      <c r="A121" s="61">
        <v>2120</v>
      </c>
      <c r="B121" s="47" t="s">
        <v>176</v>
      </c>
      <c r="C121" s="47" t="s">
        <v>748</v>
      </c>
      <c r="D121" s="65" t="s">
        <v>699</v>
      </c>
      <c r="E121" s="47" t="s">
        <v>166</v>
      </c>
      <c r="F121" s="65" t="s">
        <v>1540</v>
      </c>
      <c r="G121" s="7" t="s">
        <v>802</v>
      </c>
      <c r="H121" s="65" t="s">
        <v>1388</v>
      </c>
      <c r="I121" s="420" t="s">
        <v>701</v>
      </c>
      <c r="J121" s="65" t="s">
        <v>1541</v>
      </c>
      <c r="K121" s="65" t="s">
        <v>1542</v>
      </c>
      <c r="L121" s="58" t="s">
        <v>569</v>
      </c>
      <c r="M121" s="58" t="s">
        <v>6</v>
      </c>
      <c r="N121" s="58" t="s">
        <v>1543</v>
      </c>
      <c r="O121" s="47" t="s">
        <v>722</v>
      </c>
      <c r="P121" s="90">
        <v>47.424355706583398</v>
      </c>
      <c r="Q121" s="90">
        <v>-53.816613358123199</v>
      </c>
      <c r="R121" s="128">
        <v>250</v>
      </c>
      <c r="S121" s="97">
        <v>1700</v>
      </c>
      <c r="T121" s="65" t="s">
        <v>337</v>
      </c>
      <c r="U121" s="65" t="s">
        <v>706</v>
      </c>
      <c r="V121" s="247" t="s">
        <v>701</v>
      </c>
      <c r="W121" s="65" t="s">
        <v>707</v>
      </c>
      <c r="X121" s="47" t="s">
        <v>707</v>
      </c>
      <c r="Y121" s="47" t="s">
        <v>708</v>
      </c>
      <c r="Z121" s="58" t="s">
        <v>174</v>
      </c>
      <c r="AA121" s="59">
        <v>44780</v>
      </c>
      <c r="AB121" s="65" t="s">
        <v>1545</v>
      </c>
      <c r="AC121" s="65"/>
      <c r="AD121" s="7" t="s">
        <v>710</v>
      </c>
      <c r="AE121" s="58">
        <f t="shared" si="4"/>
        <v>26</v>
      </c>
      <c r="AF121" s="18"/>
      <c r="AG121" s="7"/>
      <c r="AH121" s="18"/>
      <c r="AI121" s="18"/>
    </row>
    <row r="122" spans="1:90" s="11" customFormat="1" ht="75">
      <c r="A122" s="61">
        <v>2121</v>
      </c>
      <c r="B122" s="47" t="s">
        <v>201</v>
      </c>
      <c r="C122" s="47" t="s">
        <v>748</v>
      </c>
      <c r="D122" s="65" t="s">
        <v>1546</v>
      </c>
      <c r="E122" s="47" t="s">
        <v>166</v>
      </c>
      <c r="F122" s="65" t="s">
        <v>1547</v>
      </c>
      <c r="G122" s="65" t="s">
        <v>802</v>
      </c>
      <c r="H122" s="65" t="s">
        <v>8351</v>
      </c>
      <c r="I122" s="578" t="s">
        <v>1548</v>
      </c>
      <c r="J122" s="65" t="s">
        <v>6649</v>
      </c>
      <c r="K122" s="65" t="s">
        <v>6650</v>
      </c>
      <c r="L122" s="58" t="s">
        <v>1551</v>
      </c>
      <c r="M122" s="58" t="s">
        <v>991</v>
      </c>
      <c r="N122" s="58">
        <v>92018</v>
      </c>
      <c r="O122" s="47"/>
      <c r="P122" s="90">
        <v>22.219142922577301</v>
      </c>
      <c r="Q122" s="90">
        <v>-97.994989810405499</v>
      </c>
      <c r="R122" s="128"/>
      <c r="S122" s="98">
        <v>45000</v>
      </c>
      <c r="T122" s="68" t="s">
        <v>1552</v>
      </c>
      <c r="U122" s="65" t="s">
        <v>1546</v>
      </c>
      <c r="V122" s="579" t="s">
        <v>1548</v>
      </c>
      <c r="W122" s="65" t="s">
        <v>1553</v>
      </c>
      <c r="X122" s="47" t="s">
        <v>771</v>
      </c>
      <c r="Y122" s="47" t="s">
        <v>5</v>
      </c>
      <c r="Z122" s="58" t="s">
        <v>174</v>
      </c>
      <c r="AA122" s="59">
        <v>45465</v>
      </c>
      <c r="AB122" s="65" t="s">
        <v>1554</v>
      </c>
      <c r="AC122" s="65" t="s">
        <v>1555</v>
      </c>
      <c r="AD122" s="7" t="s">
        <v>8344</v>
      </c>
      <c r="AE122" s="58">
        <f t="shared" si="4"/>
        <v>18</v>
      </c>
      <c r="AF122" s="18"/>
      <c r="AG122" s="7"/>
      <c r="AH122" s="18"/>
      <c r="AI122" s="18"/>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row>
    <row r="123" spans="1:90" ht="60">
      <c r="A123" s="61">
        <v>2122</v>
      </c>
      <c r="B123" s="47" t="s">
        <v>201</v>
      </c>
      <c r="C123" s="47" t="s">
        <v>748</v>
      </c>
      <c r="D123" s="7" t="s">
        <v>1556</v>
      </c>
      <c r="E123" s="58" t="s">
        <v>166</v>
      </c>
      <c r="F123" s="68" t="s">
        <v>1557</v>
      </c>
      <c r="G123" s="47" t="s">
        <v>766</v>
      </c>
      <c r="H123" s="65" t="s">
        <v>1183</v>
      </c>
      <c r="I123" s="354" t="s">
        <v>768</v>
      </c>
      <c r="J123" s="18"/>
      <c r="K123" s="18" t="s">
        <v>1558</v>
      </c>
      <c r="L123" s="58" t="s">
        <v>172</v>
      </c>
      <c r="M123" s="567" t="s">
        <v>5</v>
      </c>
      <c r="N123" s="58"/>
      <c r="O123" s="390"/>
      <c r="P123" s="18">
        <v>32.7467670188841</v>
      </c>
      <c r="Q123" s="18">
        <v>-117.13925945744801</v>
      </c>
      <c r="R123" s="962" t="s">
        <v>9089</v>
      </c>
      <c r="S123" s="448">
        <v>15000</v>
      </c>
      <c r="T123" s="18" t="s">
        <v>774</v>
      </c>
      <c r="U123" s="18" t="s">
        <v>1556</v>
      </c>
      <c r="V123" s="18" t="s">
        <v>768</v>
      </c>
      <c r="W123" s="18" t="s">
        <v>1558</v>
      </c>
      <c r="X123" s="58" t="s">
        <v>172</v>
      </c>
      <c r="Y123" s="58" t="s">
        <v>5</v>
      </c>
      <c r="Z123" s="58" t="s">
        <v>776</v>
      </c>
      <c r="AA123" s="48">
        <v>45334</v>
      </c>
      <c r="AB123" s="65" t="s">
        <v>319</v>
      </c>
      <c r="AC123" s="7" t="s">
        <v>778</v>
      </c>
      <c r="AD123" s="7" t="s">
        <v>1559</v>
      </c>
      <c r="AE123" s="58">
        <f t="shared" si="4"/>
        <v>29</v>
      </c>
      <c r="AF123" s="18" t="s">
        <v>1560</v>
      </c>
      <c r="AG123" s="7" t="s">
        <v>1561</v>
      </c>
      <c r="AH123" s="18" t="s">
        <v>1562</v>
      </c>
      <c r="AI123" s="18"/>
    </row>
    <row r="124" spans="1:90" ht="63.6" customHeight="1">
      <c r="A124" s="61">
        <v>2123</v>
      </c>
      <c r="B124" s="47" t="s">
        <v>201</v>
      </c>
      <c r="C124" s="47" t="s">
        <v>748</v>
      </c>
      <c r="D124" s="7" t="s">
        <v>1556</v>
      </c>
      <c r="E124" s="58" t="s">
        <v>166</v>
      </c>
      <c r="F124" s="68" t="s">
        <v>1557</v>
      </c>
      <c r="G124" s="47" t="s">
        <v>766</v>
      </c>
      <c r="H124" s="65" t="s">
        <v>1563</v>
      </c>
      <c r="I124" s="354" t="s">
        <v>768</v>
      </c>
      <c r="J124" s="18"/>
      <c r="K124" s="18" t="s">
        <v>1558</v>
      </c>
      <c r="L124" s="58" t="s">
        <v>172</v>
      </c>
      <c r="M124" s="567" t="s">
        <v>5</v>
      </c>
      <c r="N124" s="58"/>
      <c r="O124" s="390"/>
      <c r="P124" s="18">
        <v>32.7467670188841</v>
      </c>
      <c r="Q124" s="18">
        <v>-117.13925945744801</v>
      </c>
      <c r="R124" s="962" t="s">
        <v>9089</v>
      </c>
      <c r="S124" s="448">
        <v>100000</v>
      </c>
      <c r="T124" s="18" t="s">
        <v>774</v>
      </c>
      <c r="U124" s="18" t="s">
        <v>1556</v>
      </c>
      <c r="V124" s="18" t="s">
        <v>768</v>
      </c>
      <c r="W124" s="18" t="s">
        <v>1558</v>
      </c>
      <c r="X124" s="58" t="s">
        <v>172</v>
      </c>
      <c r="Y124" s="58" t="s">
        <v>5</v>
      </c>
      <c r="Z124" s="58" t="s">
        <v>776</v>
      </c>
      <c r="AA124" s="48">
        <v>45334</v>
      </c>
      <c r="AB124" s="65" t="s">
        <v>319</v>
      </c>
      <c r="AC124" s="7" t="s">
        <v>778</v>
      </c>
      <c r="AD124" s="7" t="s">
        <v>1559</v>
      </c>
      <c r="AE124" s="58">
        <f t="shared" si="4"/>
        <v>29</v>
      </c>
      <c r="AF124" s="18" t="s">
        <v>1560</v>
      </c>
      <c r="AG124" s="7" t="s">
        <v>1561</v>
      </c>
      <c r="AH124" s="18" t="s">
        <v>1562</v>
      </c>
      <c r="AI124" s="68"/>
    </row>
    <row r="125" spans="1:90" ht="45" customHeight="1">
      <c r="A125" s="61">
        <v>2124</v>
      </c>
      <c r="B125" s="47" t="s">
        <v>201</v>
      </c>
      <c r="C125" s="47" t="s">
        <v>748</v>
      </c>
      <c r="D125" s="7" t="s">
        <v>1556</v>
      </c>
      <c r="E125" s="58" t="s">
        <v>166</v>
      </c>
      <c r="F125" s="68" t="s">
        <v>1557</v>
      </c>
      <c r="G125" s="47" t="s">
        <v>766</v>
      </c>
      <c r="H125" s="47" t="s">
        <v>1564</v>
      </c>
      <c r="I125" s="354" t="s">
        <v>768</v>
      </c>
      <c r="J125" s="18"/>
      <c r="K125" s="18" t="s">
        <v>1558</v>
      </c>
      <c r="L125" s="58" t="s">
        <v>172</v>
      </c>
      <c r="M125" s="567" t="s">
        <v>5</v>
      </c>
      <c r="N125" s="58"/>
      <c r="O125" s="390"/>
      <c r="P125" s="18">
        <v>32.7467670188841</v>
      </c>
      <c r="Q125" s="18">
        <v>-117.13925945744801</v>
      </c>
      <c r="R125" s="106" t="s">
        <v>9089</v>
      </c>
      <c r="S125" s="134">
        <v>5000</v>
      </c>
      <c r="T125" s="18" t="s">
        <v>774</v>
      </c>
      <c r="U125" s="18" t="s">
        <v>1556</v>
      </c>
      <c r="V125" s="18" t="s">
        <v>768</v>
      </c>
      <c r="W125" s="18" t="s">
        <v>1558</v>
      </c>
      <c r="X125" s="58" t="s">
        <v>172</v>
      </c>
      <c r="Y125" s="58" t="s">
        <v>5</v>
      </c>
      <c r="Z125" s="58" t="s">
        <v>776</v>
      </c>
      <c r="AA125" s="48">
        <v>45334</v>
      </c>
      <c r="AB125" s="65" t="s">
        <v>319</v>
      </c>
      <c r="AC125" s="7" t="s">
        <v>778</v>
      </c>
      <c r="AD125" s="7" t="s">
        <v>1559</v>
      </c>
      <c r="AE125" s="58">
        <f t="shared" si="4"/>
        <v>29</v>
      </c>
      <c r="AF125" s="18" t="s">
        <v>1560</v>
      </c>
      <c r="AG125" s="7" t="s">
        <v>1561</v>
      </c>
      <c r="AH125" s="18" t="s">
        <v>1562</v>
      </c>
      <c r="AI125" s="18"/>
    </row>
    <row r="126" spans="1:90" ht="33.950000000000003" customHeight="1">
      <c r="A126" s="61">
        <v>2125</v>
      </c>
      <c r="B126" s="47" t="s">
        <v>201</v>
      </c>
      <c r="C126" s="47" t="s">
        <v>748</v>
      </c>
      <c r="D126" s="65" t="s">
        <v>1556</v>
      </c>
      <c r="E126" s="47" t="s">
        <v>166</v>
      </c>
      <c r="F126" s="65" t="s">
        <v>1557</v>
      </c>
      <c r="G126" s="65" t="s">
        <v>766</v>
      </c>
      <c r="H126" s="363" t="s">
        <v>1183</v>
      </c>
      <c r="I126" s="447" t="s">
        <v>768</v>
      </c>
      <c r="J126" s="65" t="s">
        <v>1047</v>
      </c>
      <c r="K126" s="65" t="s">
        <v>1047</v>
      </c>
      <c r="L126" s="58" t="s">
        <v>1047</v>
      </c>
      <c r="M126" s="567" t="s">
        <v>5</v>
      </c>
      <c r="N126" s="58" t="s">
        <v>1047</v>
      </c>
      <c r="O126" s="47"/>
      <c r="P126" s="90" t="s">
        <v>1047</v>
      </c>
      <c r="Q126" s="90" t="s">
        <v>1047</v>
      </c>
      <c r="R126" s="106"/>
      <c r="S126" s="448">
        <v>15000</v>
      </c>
      <c r="T126" s="956" t="s">
        <v>774</v>
      </c>
      <c r="U126" s="65" t="s">
        <v>1556</v>
      </c>
      <c r="V126" s="580" t="s">
        <v>768</v>
      </c>
      <c r="W126" s="65" t="s">
        <v>1558</v>
      </c>
      <c r="X126" s="47" t="s">
        <v>172</v>
      </c>
      <c r="Y126" s="47" t="s">
        <v>5</v>
      </c>
      <c r="Z126" s="58" t="s">
        <v>8068</v>
      </c>
      <c r="AA126" s="59">
        <v>45504</v>
      </c>
      <c r="AB126" s="373" t="s">
        <v>6681</v>
      </c>
      <c r="AC126" s="65" t="s">
        <v>6682</v>
      </c>
      <c r="AD126" s="542" t="s">
        <v>8345</v>
      </c>
      <c r="AE126" s="58">
        <f t="shared" si="4"/>
        <v>29</v>
      </c>
      <c r="AF126" s="18"/>
      <c r="AG126" s="7"/>
      <c r="AH126" s="18"/>
      <c r="AI126" s="18"/>
    </row>
    <row r="127" spans="1:90" ht="81.95" customHeight="1">
      <c r="A127" s="61">
        <v>2126</v>
      </c>
      <c r="B127" s="47" t="s">
        <v>201</v>
      </c>
      <c r="C127" s="47" t="s">
        <v>748</v>
      </c>
      <c r="D127" s="65" t="s">
        <v>8603</v>
      </c>
      <c r="E127" s="47" t="s">
        <v>166</v>
      </c>
      <c r="F127" s="65" t="s">
        <v>8605</v>
      </c>
      <c r="G127" s="65" t="s">
        <v>8139</v>
      </c>
      <c r="H127" s="65" t="s">
        <v>8608</v>
      </c>
      <c r="I127" s="450" t="s">
        <v>8609</v>
      </c>
      <c r="J127" t="s">
        <v>1047</v>
      </c>
      <c r="K127" s="65" t="s">
        <v>8604</v>
      </c>
      <c r="L127" s="58" t="s">
        <v>217</v>
      </c>
      <c r="M127" s="567" t="s">
        <v>6</v>
      </c>
      <c r="N127" s="72" t="s">
        <v>8607</v>
      </c>
      <c r="O127" s="72" t="s">
        <v>8606</v>
      </c>
      <c r="P127" s="90" t="s">
        <v>1047</v>
      </c>
      <c r="Q127" s="90" t="s">
        <v>1047</v>
      </c>
      <c r="R127" s="106" t="s">
        <v>9075</v>
      </c>
      <c r="S127">
        <v>15000</v>
      </c>
      <c r="T127" s="68" t="s">
        <v>774</v>
      </c>
      <c r="U127" s="65" t="s">
        <v>8603</v>
      </c>
      <c r="V127" t="s">
        <v>8609</v>
      </c>
      <c r="W127" s="65" t="s">
        <v>220</v>
      </c>
      <c r="X127" s="47" t="s">
        <v>217</v>
      </c>
      <c r="Y127" s="47" t="s">
        <v>6</v>
      </c>
      <c r="Z127" s="58" t="s">
        <v>8245</v>
      </c>
      <c r="AA127" s="59">
        <v>45580</v>
      </c>
      <c r="AB127" s="373" t="s">
        <v>319</v>
      </c>
      <c r="AC127" s="65"/>
      <c r="AD127" s="382" t="s">
        <v>8610</v>
      </c>
      <c r="AE127" s="58">
        <f t="shared" si="4"/>
        <v>24</v>
      </c>
      <c r="AF127" s="18" t="s">
        <v>8600</v>
      </c>
      <c r="AG127" s="354" t="s">
        <v>8601</v>
      </c>
      <c r="AH127" s="18" t="s">
        <v>8602</v>
      </c>
      <c r="AI127" s="18"/>
    </row>
    <row r="128" spans="1:90" ht="78.95" customHeight="1">
      <c r="A128" s="61">
        <v>2127</v>
      </c>
      <c r="B128" s="47" t="s">
        <v>176</v>
      </c>
      <c r="C128" s="47" t="s">
        <v>748</v>
      </c>
      <c r="D128" s="65" t="s">
        <v>9155</v>
      </c>
      <c r="E128" s="47" t="s">
        <v>166</v>
      </c>
      <c r="F128" s="65" t="s">
        <v>9162</v>
      </c>
      <c r="G128" s="65" t="s">
        <v>783</v>
      </c>
      <c r="H128" s="65" t="s">
        <v>868</v>
      </c>
      <c r="I128" s="1077" t="s">
        <v>9156</v>
      </c>
      <c r="J128" s="65" t="s">
        <v>9157</v>
      </c>
      <c r="K128" s="65" t="s">
        <v>9158</v>
      </c>
      <c r="L128" s="58" t="s">
        <v>444</v>
      </c>
      <c r="M128" s="567" t="s">
        <v>5</v>
      </c>
      <c r="N128" s="58">
        <v>48080</v>
      </c>
      <c r="O128" s="47" t="s">
        <v>9160</v>
      </c>
      <c r="P128" s="90">
        <v>42.465600000000002</v>
      </c>
      <c r="Q128" s="90">
        <v>-82.899900000000002</v>
      </c>
      <c r="R128" s="106">
        <v>20</v>
      </c>
      <c r="S128" s="448"/>
      <c r="T128" s="68"/>
      <c r="U128" s="65" t="s">
        <v>9155</v>
      </c>
      <c r="V128" s="1077" t="s">
        <v>9156</v>
      </c>
      <c r="W128" s="65" t="s">
        <v>9158</v>
      </c>
      <c r="X128" s="47" t="s">
        <v>444</v>
      </c>
      <c r="Y128" s="47" t="s">
        <v>5</v>
      </c>
      <c r="Z128" s="58" t="s">
        <v>8245</v>
      </c>
      <c r="AA128" s="59">
        <v>45692</v>
      </c>
      <c r="AB128" s="373" t="s">
        <v>9156</v>
      </c>
      <c r="AC128" s="65"/>
      <c r="AD128" s="1" t="s">
        <v>9159</v>
      </c>
      <c r="AE128" s="58">
        <f>IF(LEN(TRIM(AD128))=0,0,LEN(TRIM(AD128))-LEN(SUBSTITUTE(AD128," ",""))+1)</f>
        <v>25</v>
      </c>
      <c r="AF128" s="18"/>
      <c r="AG128" s="1078"/>
      <c r="AH128" s="18"/>
      <c r="AI128" s="18"/>
    </row>
    <row r="129" spans="1:35" ht="78" customHeight="1">
      <c r="A129" s="61">
        <v>2128</v>
      </c>
      <c r="B129" s="47" t="s">
        <v>176</v>
      </c>
      <c r="C129" s="47" t="s">
        <v>748</v>
      </c>
      <c r="D129" s="65" t="s">
        <v>9161</v>
      </c>
      <c r="E129" s="47" t="s">
        <v>166</v>
      </c>
      <c r="F129" s="65" t="s">
        <v>9161</v>
      </c>
      <c r="G129" s="65" t="s">
        <v>783</v>
      </c>
      <c r="H129" s="65" t="s">
        <v>9163</v>
      </c>
      <c r="I129" s="1077" t="s">
        <v>9164</v>
      </c>
      <c r="J129" s="65" t="s">
        <v>9165</v>
      </c>
      <c r="K129" s="65" t="s">
        <v>9166</v>
      </c>
      <c r="L129" s="58" t="s">
        <v>908</v>
      </c>
      <c r="M129" s="567" t="s">
        <v>5</v>
      </c>
      <c r="N129" s="58">
        <v>41146</v>
      </c>
      <c r="O129" s="47" t="s">
        <v>9167</v>
      </c>
      <c r="P129" s="90">
        <v>38.281303171210901</v>
      </c>
      <c r="Q129" s="90">
        <v>-82.9154081730142</v>
      </c>
      <c r="R129" s="106">
        <v>30</v>
      </c>
      <c r="S129" s="448"/>
      <c r="T129" s="68"/>
      <c r="U129" s="65" t="s">
        <v>9155</v>
      </c>
      <c r="V129" s="1077" t="s">
        <v>9156</v>
      </c>
      <c r="W129" s="65" t="s">
        <v>9158</v>
      </c>
      <c r="X129" s="47" t="s">
        <v>444</v>
      </c>
      <c r="Y129" s="47" t="s">
        <v>5</v>
      </c>
      <c r="Z129" s="58" t="s">
        <v>8245</v>
      </c>
      <c r="AA129" s="59">
        <v>45692</v>
      </c>
      <c r="AB129" s="373" t="s">
        <v>9168</v>
      </c>
      <c r="AC129" s="65"/>
      <c r="AD129" s="1" t="s">
        <v>9169</v>
      </c>
      <c r="AE129" s="58">
        <f>IF(LEN(TRIM(AD129))=0,0,LEN(TRIM(AD129))-LEN(SUBSTITUTE(AD129," ",""))+1)</f>
        <v>27</v>
      </c>
      <c r="AF129" s="18"/>
      <c r="AG129" s="1078"/>
      <c r="AH129" s="18"/>
      <c r="AI129" s="18"/>
    </row>
    <row r="130" spans="1:35" ht="66.95" customHeight="1">
      <c r="A130" s="61">
        <v>2129</v>
      </c>
      <c r="B130" s="47" t="s">
        <v>201</v>
      </c>
      <c r="C130" s="47" t="s">
        <v>748</v>
      </c>
      <c r="D130" s="65" t="s">
        <v>9170</v>
      </c>
      <c r="E130" s="47" t="s">
        <v>166</v>
      </c>
      <c r="F130" s="65" t="s">
        <v>9171</v>
      </c>
      <c r="G130" s="65" t="s">
        <v>802</v>
      </c>
      <c r="H130" s="65" t="s">
        <v>1183</v>
      </c>
      <c r="I130" s="450" t="s">
        <v>9172</v>
      </c>
      <c r="J130" s="65" t="s">
        <v>1185</v>
      </c>
      <c r="K130" s="65" t="s">
        <v>9173</v>
      </c>
      <c r="L130" s="58" t="s">
        <v>495</v>
      </c>
      <c r="M130" s="567" t="s">
        <v>5</v>
      </c>
      <c r="N130" s="58">
        <v>63111</v>
      </c>
      <c r="O130" s="47"/>
      <c r="P130" s="90">
        <v>38.547762308237701</v>
      </c>
      <c r="Q130" s="90">
        <v>-90.269658231208794</v>
      </c>
      <c r="R130" s="106">
        <v>150</v>
      </c>
      <c r="S130" s="448">
        <v>30000</v>
      </c>
      <c r="T130" s="68" t="s">
        <v>774</v>
      </c>
      <c r="U130" s="65" t="s">
        <v>9170</v>
      </c>
      <c r="V130" s="450" t="s">
        <v>9172</v>
      </c>
      <c r="W130" s="65" t="s">
        <v>9174</v>
      </c>
      <c r="X130" s="47"/>
      <c r="Y130" s="47" t="s">
        <v>1189</v>
      </c>
      <c r="Z130" s="58" t="s">
        <v>8245</v>
      </c>
      <c r="AA130" s="59">
        <v>45692</v>
      </c>
      <c r="AB130" s="373" t="s">
        <v>9175</v>
      </c>
      <c r="AC130" s="65" t="s">
        <v>9176</v>
      </c>
      <c r="AD130" s="1" t="s">
        <v>9364</v>
      </c>
      <c r="AE130" s="58">
        <f>IF(LEN(TRIM(AD130))=0,0,LEN(TRIM(AD130))-LEN(SUBSTITUTE(AD130," ",""))+1)</f>
        <v>24</v>
      </c>
      <c r="AF130" s="18"/>
      <c r="AG130" s="1078"/>
      <c r="AH130" s="18"/>
      <c r="AI130" s="18"/>
    </row>
    <row r="131" spans="1:35" ht="11.25" customHeight="1">
      <c r="R131" s="838"/>
      <c r="S131" s="839"/>
    </row>
  </sheetData>
  <phoneticPr fontId="8" type="noConversion"/>
  <conditionalFormatting sqref="Q2 Q4:Q56 Q58:Q110 Q112:Q119 Q121:Q125 Q131:Q1048576">
    <cfRule type="cellIs" dxfId="16" priority="2" operator="greaterThan">
      <formula>1</formula>
    </cfRule>
  </conditionalFormatting>
  <dataValidations count="6">
    <dataValidation type="list" allowBlank="1" showInputMessage="1" showErrorMessage="1" sqref="F82 F96:F98 F84:F94 F102:F105 F107:F110 F121 F123:F124" xr:uid="{8FF6330C-C2E3-42B6-B96E-573F699D34EE}">
      <formula1>IF(H82="Cathode",Cathode_Raw_Matl,IF(H82="Anode",Anode_Raw_Matl,IF(H82="Liquid electrolyte",Liquid_Electrolyte,IF(H82="Solid electrolyte",Solid_Electrolyte,IF(H82="Current collectors",Current_Collectors,"")))))</formula1>
    </dataValidation>
    <dataValidation type="list" allowBlank="1" showInputMessage="1" showErrorMessage="1" sqref="G80:G81 G93:G95 G102:G110 G85:G86 G121:G125" xr:uid="{9A375D11-9825-4BB7-A1DC-5548A42F1EEF}">
      <formula1>IF(#REF!="Housing",Housing_Type,IF(#REF!="Electrode materials",Electrode_Material,""))</formula1>
    </dataValidation>
    <dataValidation type="list" allowBlank="1" showInputMessage="1" showErrorMessage="1" sqref="H107:H110 H102:H105 H80:H95 H57:H59 H61 H121:H125" xr:uid="{31887FA0-6959-4C95-B172-8394CC01A7AB}">
      <formula1>IF(G57="Cathode",Cathode_Raw_Matl,IF(G57="Anode",Anode_Raw_Matl,IF(G57="Liquid electrolyte",Liquid_Electrolyte,IF(G57="Solid electrolyte",Solid_Electrolyte,IF(G57="Current collectors",Current_Collectors,"")))))</formula1>
    </dataValidation>
    <dataValidation type="list" allowBlank="1" showInputMessage="1" showErrorMessage="1" sqref="G91 G15:G16 G56 G7" xr:uid="{3A2582EF-CB19-40FA-AF50-C1B72419F492}">
      <formula1>EOL_Facilities</formula1>
    </dataValidation>
    <dataValidation type="list" allowBlank="1" showInputMessage="1" showErrorMessage="1" sqref="H106" xr:uid="{9696BDA0-7776-4763-8F7C-1DF357B4B79F}">
      <formula1>IF(G106="Testing Equipment",Test_Equip,IF(G106="Service Equipment",Service_Equip,IF(G106="Manufacturing Equipment",Manuf_Equip,"")))</formula1>
    </dataValidation>
    <dataValidation type="list" allowBlank="1" showInputMessage="1" showErrorMessage="1" sqref="G106" xr:uid="{B8A2E17B-54ED-4BAE-B29D-AA5BC115751C}">
      <formula1>Equip_Type</formula1>
    </dataValidation>
  </dataValidations>
  <hyperlinks>
    <hyperlink ref="O31" r:id="rId1" display=" (770) 792-9400" xr:uid="{E831DB06-CD8A-4A1A-A537-6E8D0CC5826D}"/>
    <hyperlink ref="V116" r:id="rId2" xr:uid="{D3736166-0555-434C-A5B8-D8F986BE7BBC}"/>
    <hyperlink ref="V115" r:id="rId3" xr:uid="{249856A0-EA2C-426C-9B8A-38604AE5CFF7}"/>
    <hyperlink ref="I117" r:id="rId4" xr:uid="{7C96F342-8D3F-4930-9B11-E0FDFF699B5E}"/>
    <hyperlink ref="AB117" r:id="rId5" display="http://ale.com/w/vale-and-gm-sign-long-term-nickel-supply-agreement-in-canada-critical-to-north-american-ev-supply-chain-1" xr:uid="{2EC31C0A-8709-4108-9616-0F9E7356F3A9}"/>
    <hyperlink ref="V117" r:id="rId6" xr:uid="{8AFDEA21-50C7-41FD-B872-44A35270704B}"/>
    <hyperlink ref="AB16" r:id="rId7" display="https://www.energy.gov/mesc/bipartisan-infrastructure-law-battery-materials-processing-and-battery-manufacturing-recycling  " xr:uid="{A7E73F28-BF10-4CF9-8E2A-751E3AC156C8}"/>
    <hyperlink ref="I23" r:id="rId8" xr:uid="{EDAF7503-DD0E-4E59-97C7-AC0C6EE7D082}"/>
    <hyperlink ref="V23" r:id="rId9" xr:uid="{CA08FB23-3CC4-4EFC-BC5D-0E6E50DD318F}"/>
    <hyperlink ref="I90" r:id="rId10" xr:uid="{1E5F08B3-EE69-4267-B885-42E50EB87954}"/>
    <hyperlink ref="V90" r:id="rId11" xr:uid="{A560FBB3-0D80-4C38-AAD5-29522E4838DF}"/>
    <hyperlink ref="I49" r:id="rId12" xr:uid="{2AA419E9-029A-42CF-B06D-6CECA19A22BC}"/>
    <hyperlink ref="V49" r:id="rId13" xr:uid="{6CC4760B-9D63-4276-908A-AFA4F84A5DE0}"/>
    <hyperlink ref="V43" r:id="rId14" xr:uid="{B3370BC0-FE7A-4EC6-945E-1420511D4ED7}"/>
    <hyperlink ref="I63" r:id="rId15" xr:uid="{839DFA80-5325-4023-94C6-5CDE14FD3A59}"/>
    <hyperlink ref="I62" r:id="rId16" xr:uid="{536A6DEC-F3CD-4816-B354-F4B53C459F5F}"/>
    <hyperlink ref="I4" r:id="rId17" xr:uid="{2E9DD885-3758-FE4E-802B-D0B8AAADEF10}"/>
    <hyperlink ref="I46" r:id="rId18" xr:uid="{B48B54DE-A971-DF4A-9321-D971FE62FB4C}"/>
    <hyperlink ref="I125" r:id="rId19" xr:uid="{815B8748-5C85-2047-8C81-47161DDEF99D}"/>
    <hyperlink ref="I54" r:id="rId20" xr:uid="{4CBBE227-67EB-4216-8582-3BCD371EDC7F}"/>
    <hyperlink ref="V54" r:id="rId21" xr:uid="{7634ED5E-D231-4169-9B63-EF8B08E67DDA}"/>
    <hyperlink ref="I50" r:id="rId22" display="https://gcc02.safelinks.protection.outlook.com/?url=https%3A%2F%2Fwww.gfl.co.in%2FAmericas.php&amp;data=05%7C02%7CSara.Dunn%40nrel.gov%7Caf6061286c2a4e8a455008dc97978877%7Ca0f29d7e28cd4f5484427885aee7c080%7C0%7C0%7C638551924304793328%7CUnknown%7CTWFpbGZsb3d8eyJWIjoiMC4wLjAwMDAiLCJQIjoiV2luMzIiLCJBTiI6Ik1haWwiLCJXVCI6Mn0%3D%7C0%7C%7C%7C&amp;sdata=u32ibRsgWLUXGMdssKetfBxDGoLzdudtUNPY4Wd6d5g%3D&amp;reserved=0" xr:uid="{DC879BB1-A128-40C8-BE6A-F76C823C7727}"/>
    <hyperlink ref="V50" r:id="rId23" display="https://gcc02.safelinks.protection.outlook.com/?url=https%3A%2F%2Fwww.gfl.co.in%2FAmericas.php&amp;data=05%7C02%7CSara.Dunn%40nrel.gov%7Caf6061286c2a4e8a455008dc97978877%7Ca0f29d7e28cd4f5484427885aee7c080%7C0%7C0%7C638551924304793328%7CUnknown%7CTWFpbGZsb3d8eyJWIjoiMC4wLjAwMDAiLCJQIjoiV2luMzIiLCJBTiI6Ik1haWwiLCJXVCI6Mn0%3D%7C0%7C%7C%7C&amp;sdata=u32ibRsgWLUXGMdssKetfBxDGoLzdudtUNPY4Wd6d5g%3D&amp;reserved=0" xr:uid="{C760542C-FEB9-4FC4-BA89-FB009FCC34EB}"/>
    <hyperlink ref="AB3" r:id="rId24" xr:uid="{88CB5AC2-E831-4FCB-81DF-872845DC34E2}"/>
    <hyperlink ref="V106" r:id="rId25" xr:uid="{A41DEBBF-6FC9-4C21-AB70-C066441F8F0D}"/>
    <hyperlink ref="I101" r:id="rId26" xr:uid="{EFFBBDC4-0507-439E-88D9-944A93A00006}"/>
    <hyperlink ref="AB126" r:id="rId27" location=":~:text=Wildcat%20recently%20produced%201MT%20of,(M)FP%20black%20mass" xr:uid="{3EE10CA1-5218-4140-AACA-54882E1771F6}"/>
    <hyperlink ref="I106" r:id="rId28" xr:uid="{76B17E24-0CD1-9B4B-8A1E-568B15E37926}"/>
    <hyperlink ref="I100" r:id="rId29" xr:uid="{68379EA9-8605-5144-8143-015221810E2B}"/>
    <hyperlink ref="AB100" r:id="rId30" display="https://south32hermosa.com/en_US/" xr:uid="{E9A5F73C-3BA6-0648-94DB-B9C6EB330160}"/>
    <hyperlink ref="I88" r:id="rId31" xr:uid="{D78FE4A3-B551-984B-B467-70A90B26149E}"/>
    <hyperlink ref="I89" r:id="rId32" xr:uid="{B9A0E0C4-03AF-6B4D-A495-2421C4BC73B1}"/>
    <hyperlink ref="AB88" r:id="rId33" xr:uid="{A574D545-D305-644B-99F6-82C66DAD13FA}"/>
    <hyperlink ref="AB89" r:id="rId34" xr:uid="{82B13738-6056-B04F-BAAE-A19908BE6B76}"/>
    <hyperlink ref="I68" r:id="rId35" xr:uid="{714E08AB-32FE-584F-BCFD-FD138DB863AD}"/>
    <hyperlink ref="AB68" r:id="rId36" xr:uid="{8A74A195-3666-BC4D-8FE1-8B31CFB8C5D4}"/>
    <hyperlink ref="AG127" r:id="rId37" xr:uid="{2EFAD599-9EE0-4E9D-AE69-2BDB40EDA010}"/>
    <hyperlink ref="I127" r:id="rId38" xr:uid="{886F4C33-E034-4EC5-A41B-313D9BBE681B}"/>
    <hyperlink ref="I65" r:id="rId39" xr:uid="{B316AD35-FE06-480B-97C1-42CDF91895F0}"/>
    <hyperlink ref="AB22" r:id="rId40" xr:uid="{6C0D89F7-C757-40E2-92FD-7122EE2654F4}"/>
    <hyperlink ref="AB42" r:id="rId41" xr:uid="{DE829CA0-8CE8-43B0-8B94-43E492FABC21}"/>
    <hyperlink ref="I130" r:id="rId42" xr:uid="{65FD06A0-42E5-4DA1-B804-6FBAFAD9BC1D}"/>
    <hyperlink ref="V130" r:id="rId43" xr:uid="{910E52C6-974E-40D2-80E2-C9CE1022ECCD}"/>
  </hyperlinks>
  <pageMargins left="0.7" right="0.7" top="0.75" bottom="0.75" header="0.3" footer="0.3"/>
  <pageSetup orientation="portrait" r:id="rId44"/>
  <tableParts count="1">
    <tablePart r:id="rId4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E q u i p " > < C u s t o m C o n t e n t > < ! [ C D A T A [ < T a b l e W i d g e t G r i d S e r i a l i z a t i o n   x m l n s : x s i = " h t t p : / / w w w . w 3 . o r g / 2 0 0 1 / X M L S c h e m a - i n s t a n c e "   x m l n s : x s d = " h t t p : / / w w w . w 3 . o r g / 2 0 0 1 / X M L S c h e m a " > < C o l u m n S u g g e s t e d T y p e   / > < C o l u m n F o r m a t   / > < C o l u m n A c c u r a c y   / > < C o l u m n C u r r e n c y S y m b o l   / > < C o l u m n P o s i t i v e P a t t e r n   / > < C o l u m n N e g a t i v e P a t t e r n   / > < C o l u m n W i d t h s > < i t e m > < k e y > < s t r i n g > I D < / s t r i n g > < / k e y > < v a l u e > < i n t > 4 9 < / i n t > < / v a l u e > < / i t e m > < i t e m > < k e y > < s t r i n g > S t a t u s < / s t r i n g > < / k e y > < v a l u e > < i n t > 7 4 < / i n t > < / v a l u e > < / i t e m > < i t e m > < k e y > < s t r i n g > S u p p l y   C h a i n   S e g m e n t < / s t r i n g > < / k e y > < v a l u e > < i n t > 1 7 4 < / i n t > < / v a l u e > < / i t e m > < i t e m > < k e y > < s t r i n g > C o m p a n y < / s t r i n g > < / k e y > < v a l u e > < i n t > 9 4 < / i n t > < / v a l u e > < / i t e m > < i t e m > < k e y > < s t r i n g > N A A T B a t t   M e m b e r < / s t r i n g > < / k e y > < v a l u e > < i n t > 1 5 1 < / i n t > < / v a l u e > < / i t e m > < i t e m > < k e y > < s t r i n g > F a c i l i t y   N a m e < / s t r i n g > < / k e y > < v a l u e > < i n t > 1 2 0 < / i n t > < / v a l u e > < / i t e m > < i t e m > < k e y > < s t r i n g > P r o d u c t   T y p e < / s t r i n g > < / k e y > < v a l u e > < i n t > 1 1 6 < / i n t > < / v a l u e > < / i t e m > < i t e m > < k e y > < s t r i n g > P r o d u c t < / s t r i n g > < / k e y > < v a l u e > < i n t > 8 4 < / i n t > < / v a l u e > < / i t e m > < i t e m > < k e y > < s t r i n g > F a c i l i t y   o r   C o m p a n y   W e b s i t e < / s t r i n g > < / k e y > < v a l u e > < i n t > 2 1 1 < / i n t > < / v a l u e > < / i t e m > < i t e m > < k e y > < s t r i n g > F a c i l i t y   A d d r e s s < / s t r i n g > < / k e y > < v a l u e > < i n t > 1 3 3 < / i n t > < / v a l u e > < / i t e m > < i t e m > < k e y > < s t r i n g > F a c i l i t y   C i t y < / s t r i n g > < / k e y > < v a l u e > < i n t > 1 0 7 < / i n t > < / v a l u e > < / i t e m > < i t e m > < k e y > < s t r i n g > F a c i l i t y   S t a t e   o r   P r o v i n c e < / s t r i n g > < / k e y > < v a l u e > < i n t > 1 8 8 < / i n t > < / v a l u e > < / i t e m > < i t e m > < k e y > < s t r i n g > F a c i l i t y   C o u n t r y < / s t r i n g > < / k e y > < v a l u e > < i n t > 1 3 2 < / i n t > < / v a l u e > < / i t e m > < i t e m > < k e y > < s t r i n g > F a c i l i t y   Z i p < / s t r i n g > < / k e y > < v a l u e > < i n t > 1 0 2 < / i n t > < / v a l u e > < / i t e m > < i t e m > < k e y > < s t r i n g > F a c i l i t y   P h o n e < / s t r i n g > < / k e y > < v a l u e > < i n t > 1 2 3 < / i n t > < / v a l u e > < / i t e m > < i t e m > < k e y > < s t r i n g > L a t i t u d e < / s t r i n g > < / k e y > < v a l u e > < i n t > 8 6 < / i n t > < / v a l u e > < / i t e m > < i t e m > < k e y > < s t r i n g > L o n g i t u d e < / s t r i n g > < / k e y > < v a l u e > < i n t > 9 8 < / i n t > < / v a l u e > < / i t e m > < i t e m > < k e y > < s t r i n g > F a c i l i t y   W o r k f o r c e < / s t r i n g > < / k e y > < v a l u e > < i n t > 1 4 7 < / i n t > < / v a l u e > < / i t e m > < i t e m > < k e y > < s t r i n g > P r o d u c t i o n   C a p a c i t y < / s t r i n g > < / k e y > < v a l u e > < i n t > 1 5 8 < / i n t > < / v a l u e > < / i t e m > < i t e m > < k e y > < s t r i n g > P r o d u c t i o n   U n i t s < / s t r i n g > < / k e y > < v a l u e > < i n t > 1 3 8 < / i n t > < / v a l u e > < / i t e m > < i t e m > < k e y > < s t r i n g > H Q   C o m p a n y < / s t r i n g > < / k e y > < v a l u e > < i n t > 1 1 6 < / i n t > < / v a l u e > < / i t e m > < i t e m > < k e y > < s t r i n g > H Q   W e b s i t e < / s t r i n g > < / k e y > < v a l u e > < i n t > 1 0 9 < / i n t > < / v a l u e > < / i t e m > < i t e m > < k e y > < s t r i n g > H Q   C i t y < / s t r i n g > < / k e y > < v a l u e > < i n t > 8 2 < / i n t > < / v a l u e > < / i t e m > < i t e m > < k e y > < s t r i n g > H Q   S t a t e   o r   P r o v i n c e < / s t r i n g > < / k e y > < v a l u e > < i n t > 1 6 3 < / i n t > < / v a l u e > < / i t e m > < i t e m > < k e y > < s t r i n g > H Q   C o u n t r y < / s t r i n g > < / k e y > < v a l u e > < i n t > 1 0 7 < / i n t > < / v a l u e > < / i t e m > < i t e m > < k e y > < s t r i n g > Q C < / s t r i n g > < / k e y > < v a l u e > < i n t > 5 4 < / i n t > < / v a l u e > < / i t e m > < i t e m > < k e y > < s t r i n g > Q C   D a t e < / s t r i n g > < / k e y > < v a l u e > < i n t > 8 6 < / i n t > < / v a l u e > < / i t e m > < i t e m > < k e y > < s t r i n g > S o u r c e s < / s t r i n g > < / k e y > < v a l u e > < i n t > 8 4 < / i n t > < / v a l u e > < / i t e m > < i t e m > < k e y > < s t r i n g > N o t e s < / s t r i n g > < / k e y > < v a l u e > < i n t > 7 3 < / i n t > < / v a l u e > < / i t e m > < / C o l u m n W i d t h s > < C o l u m n D i s p l a y I n d e x > < i t e m > < k e y > < s t r i n g > I D < / s t r i n g > < / k e y > < v a l u e > < i n t > 0 < / i n t > < / v a l u e > < / i t e m > < i t e m > < k e y > < s t r i n g > S t a t u s < / s t r i n g > < / k e y > < v a l u e > < i n t > 1 < / i n t > < / v a l u e > < / i t e m > < i t e m > < k e y > < s t r i n g > S u p p l y   C h a i n   S e g m e n t < / s t r i n g > < / k e y > < v a l u e > < i n t > 2 < / i n t > < / v a l u e > < / i t e m > < i t e m > < k e y > < s t r i n g > C o m p a n y < / s t r i n g > < / k e y > < v a l u e > < i n t > 3 < / i n t > < / v a l u e > < / i t e m > < i t e m > < k e y > < s t r i n g > N A A T B a t t   M e m b e r < / s t r i n g > < / k e y > < v a l u e > < i n t > 4 < / i n t > < / v a l u e > < / i t e m > < i t e m > < k e y > < s t r i n g > F a c i l i t y   N a m e < / s t r i n g > < / k e y > < v a l u e > < i n t > 5 < / i n t > < / v a l u e > < / i t e m > < i t e m > < k e y > < s t r i n g > P r o d u c t   T y p e < / s t r i n g > < / k e y > < v a l u e > < i n t > 6 < / i n t > < / v a l u e > < / i t e m > < i t e m > < k e y > < s t r i n g > P r o d u c t < / s t r i n g > < / k e y > < v a l u e > < i n t > 7 < / i n t > < / v a l u e > < / i t e m > < i t e m > < k e y > < s t r i n g > F a c i l i t y   o r   C o m p a n y   W e b s i t e < / s t r i n g > < / k e y > < v a l u e > < i n t > 8 < / i n t > < / v a l u e > < / i t e m > < i t e m > < k e y > < s t r i n g > F a c i l i t y   A d d r e s s < / s t r i n g > < / k e y > < v a l u e > < i n t > 9 < / i n t > < / v a l u e > < / i t e m > < i t e m > < k e y > < s t r i n g > F a c i l i t y   C i t y < / s t r i n g > < / k e y > < v a l u e > < i n t > 1 0 < / i n t > < / v a l u e > < / i t e m > < i t e m > < k e y > < s t r i n g > F a c i l i t y   S t a t e   o r   P r o v i n c e < / s t r i n g > < / k e y > < v a l u e > < i n t > 1 1 < / i n t > < / v a l u e > < / i t e m > < i t e m > < k e y > < s t r i n g > F a c i l i t y   C o u n t r y < / s t r i n g > < / k e y > < v a l u e > < i n t > 1 2 < / i n t > < / v a l u e > < / i t e m > < i t e m > < k e y > < s t r i n g > F a c i l i t y   Z i p < / s t r i n g > < / k e y > < v a l u e > < i n t > 1 3 < / i n t > < / v a l u e > < / i t e m > < i t e m > < k e y > < s t r i n g > F a c i l i t y   P h o n e < / s t r i n g > < / k e y > < v a l u e > < i n t > 1 4 < / i n t > < / v a l u e > < / i t e m > < i t e m > < k e y > < s t r i n g > L a t i t u d e < / s t r i n g > < / k e y > < v a l u e > < i n t > 1 5 < / i n t > < / v a l u e > < / i t e m > < i t e m > < k e y > < s t r i n g > L o n g i t u d e < / s t r i n g > < / k e y > < v a l u e > < i n t > 1 6 < / i n t > < / v a l u e > < / i t e m > < i t e m > < k e y > < s t r i n g > F a c i l i t y   W o r k f o r c e < / s t r i n g > < / k e y > < v a l u e > < i n t > 1 7 < / i n t > < / v a l u e > < / i t e m > < i t e m > < k e y > < s t r i n g > P r o d u c t i o n   C a p a c i t y < / s t r i n g > < / k e y > < v a l u e > < i n t > 1 8 < / i n t > < / v a l u e > < / i t e m > < i t e m > < k e y > < s t r i n g > P r o d u c t i o n   U n i t s < / s t r i n g > < / k e y > < v a l u e > < i n t > 1 9 < / i n t > < / v a l u e > < / i t e m > < i t e m > < k e y > < s t r i n g > H Q   C o m p a n y < / s t r i n g > < / k e y > < v a l u e > < i n t > 2 0 < / i n t > < / v a l u e > < / i t e m > < i t e m > < k e y > < s t r i n g > H Q   W e b s i t e < / s t r i n g > < / k e y > < v a l u e > < i n t > 2 1 < / i n t > < / v a l u e > < / i t e m > < i t e m > < k e y > < s t r i n g > H Q   C i t y < / s t r i n g > < / k e y > < v a l u e > < i n t > 2 2 < / i n t > < / v a l u e > < / i t e m > < i t e m > < k e y > < s t r i n g > H Q   S t a t e   o r   P r o v i n c e < / s t r i n g > < / k e y > < v a l u e > < i n t > 2 3 < / i n t > < / v a l u e > < / i t e m > < i t e m > < k e y > < s t r i n g > H Q   C o u n t r y < / s t r i n g > < / k e y > < v a l u e > < i n t > 2 4 < / i n t > < / v a l u e > < / i t e m > < i t e m > < k e y > < s t r i n g > Q C < / s t r i n g > < / k e y > < v a l u e > < i n t > 2 5 < / i n t > < / v a l u e > < / i t e m > < i t e m > < k e y > < s t r i n g > Q C   D a t e < / s t r i n g > < / k e y > < v a l u e > < i n t > 2 6 < / i n t > < / v a l u e > < / i t e m > < i t e m > < k e y > < s t r i n g > S o u r c e s < / s t r i n g > < / k e y > < v a l u e > < i n t > 2 7 < / i n t > < / v a l u e > < / i t e m > < i t e m > < k e y > < s t r i n g > N o t e s < / s t r i n g > < / k e y > < v a l u e > < i n t > 2 8 < / 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S a n d b o x N o n E m p t y " > < C u s t o m C o n t e n t > < ! [ C D A T A [ 1 ] ] > < / C u s t o m C o n t e n t > < / G e m i n i > 
</file>

<file path=customXml/item11.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2.xml>��< ? x m l   v e r s i o n = " 1 . 0 "   e n c o d i n g = " U T F - 1 6 " ? > < G e m i n i   x m l n s = " h t t p : / / g e m i n i / p i v o t c u s t o m i z a t i o n / R e l a t i o n s h i p A u t o D e t e c t i o n E n a b l e d " > < C u s t o m C o n t e n t > < ! [ C D A T A [ T r u e ] ] > < / C u s t o m C o n t e n t > < / G e m i n i > 
</file>

<file path=customXml/item1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 E q u i p < / 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4.xml><?xml version="1.0" encoding="utf-8"?>
<p:properties xmlns:p="http://schemas.microsoft.com/office/2006/metadata/properties" xmlns:xsi="http://www.w3.org/2001/XMLSchema-instance" xmlns:pc="http://schemas.microsoft.com/office/infopath/2007/PartnerControls">
  <documentManagement/>
</p:properties>
</file>

<file path=customXml/item15.xml>��< ? x m l   v e r s i o n = " 1 . 0 "   e n c o d i n g = " U T F - 1 6 " ? > < G e m i n i   x m l n s = " h t t p : / / g e m i n i / p i v o t c u s t o m i z a t i o n / T a b l e O r d e r " > < C u s t o m C o n t e n t > < ! [ C D A T A [ E q u i p , R a w M a t l , B G M a t l , O t h e r , C e l l s , P a c k M o d , R a n d D , S e r v i c e , D i s t r i b u t o r s , M o d e l i n g , E O L _ T b l ] ] > < / C u s t o m C o n t e n t > < / G e m i n i > 
</file>

<file path=customXml/item16.xml>��< ? x m l   v e r s i o n = " 1 . 0 "   e n c o d i n g = " U T F - 1 6 " ? > < G e m i n i   x m l n s = " h t t p : / / g e m i n i / p i v o t c u s t o m i z a t i o n / M a n u a l C a l c M o d e " > < C u s t o m C o n t e n t > < ! [ C D A T A [ F a l s e ] ] > < / C u s t o m C o n t e n t > < / G e m i n i > 
</file>

<file path=customXml/item17.xml>��< ? x m l   v e r s i o n = " 1 . 0 "   e n c o d i n g = " U T F - 1 6 " ? > < G e m i n i   x m l n s = " h t t p : / / g e m i n i / p i v o t c u s t o m i z a t i o n / S h o w I m p l i c i t M e a s u r e s " > < C u s t o m C o n t e n t > < ! [ C D A T A [ F a l s e ] ] > < / C u s t o m C o n t e n t > < / G e m i n i > 
</file>

<file path=customXml/item1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 E q u i p 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 E q u i p 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 C o l u m n s \ S u p p l y   C h a i n   S e g m e n t < / K e y > < / a : K e y > < a : V a l u e   i : t y p e = " T a b l e W i d g e t B a s e V i e w S t a t e " / > < / a : K e y V a l u e O f D i a g r a m O b j e c t K e y a n y T y p e z b w N T n L X > < a : K e y V a l u e O f D i a g r a m O b j e c t K e y a n y T y p e z b w N T n L X > < a : K e y > < K e y > C o l u m n s \ C o m p a n y < / K e y > < / a : K e y > < a : V a l u e   i : t y p e = " T a b l e W i d g e t B a s e V i e w S t a t e " / > < / a : K e y V a l u e O f D i a g r a m O b j e c t K e y a n y T y p e z b w N T n L X > < a : K e y V a l u e O f D i a g r a m O b j e c t K e y a n y T y p e z b w N T n L X > < a : K e y > < K e y > C o l u m n s \ N A A T B a t t   M e m b e r < / K e y > < / a : K e y > < a : V a l u e   i : t y p e = " T a b l e W i d g e t B a s e V i e w S t a t e " / > < / a : K e y V a l u e O f D i a g r a m O b j e c t K e y a n y T y p e z b w N T n L X > < a : K e y V a l u e O f D i a g r a m O b j e c t K e y a n y T y p e z b w N T n L X > < a : K e y > < K e y > C o l u m n s \ F a c i l i t y   N a m e < / K e y > < / a : K e y > < a : V a l u e   i : t y p e = " T a b l e W i d g e t B a s e V i e w S t a t e " / > < / a : K e y V a l u e O f D i a g r a m O b j e c t K e y a n y T y p e z b w N T n L X > < a : K e y V a l u e O f D i a g r a m O b j e c t K e y a n y T y p e z b w N T n L X > < a : K e y > < K e y > C o l u m n s \ P r o d u c t   T y p e < / 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 C o l u m n s \ F a c i l i t y   o r   C o m p a n y   W e b s i t e < / K e y > < / a : K e y > < a : V a l u e   i : t y p e = " T a b l e W i d g e t B a s e V i e w S t a t e " / > < / a : K e y V a l u e O f D i a g r a m O b j e c t K e y a n y T y p e z b w N T n L X > < a : K e y V a l u e O f D i a g r a m O b j e c t K e y a n y T y p e z b w N T n L X > < a : K e y > < K e y > C o l u m n s \ F a c i l i t y   A d d r e s s < / K e y > < / a : K e y > < a : V a l u e   i : t y p e = " T a b l e W i d g e t B a s e V i e w S t a t e " / > < / a : K e y V a l u e O f D i a g r a m O b j e c t K e y a n y T y p e z b w N T n L X > < a : K e y V a l u e O f D i a g r a m O b j e c t K e y a n y T y p e z b w N T n L X > < a : K e y > < K e y > C o l u m n s \ F a c i l i t y   C i t y < / K e y > < / a : K e y > < a : V a l u e   i : t y p e = " T a b l e W i d g e t B a s e V i e w S t a t e " / > < / a : K e y V a l u e O f D i a g r a m O b j e c t K e y a n y T y p e z b w N T n L X > < a : K e y V a l u e O f D i a g r a m O b j e c t K e y a n y T y p e z b w N T n L X > < a : K e y > < K e y > C o l u m n s \ F a c i l i t y   S t a t e   o r   P r o v i n c e < / K e y > < / a : K e y > < a : V a l u e   i : t y p e = " T a b l e W i d g e t B a s e V i e w S t a t e " / > < / a : K e y V a l u e O f D i a g r a m O b j e c t K e y a n y T y p e z b w N T n L X > < a : K e y V a l u e O f D i a g r a m O b j e c t K e y a n y T y p e z b w N T n L X > < a : K e y > < K e y > C o l u m n s \ F a c i l i t y   C o u n t r y < / K e y > < / a : K e y > < a : V a l u e   i : t y p e = " T a b l e W i d g e t B a s e V i e w S t a t e " / > < / a : K e y V a l u e O f D i a g r a m O b j e c t K e y a n y T y p e z b w N T n L X > < a : K e y V a l u e O f D i a g r a m O b j e c t K e y a n y T y p e z b w N T n L X > < a : K e y > < K e y > C o l u m n s \ F a c i l i t y   Z i p < / K e y > < / a : K e y > < a : V a l u e   i : t y p e = " T a b l e W i d g e t B a s e V i e w S t a t e " / > < / a : K e y V a l u e O f D i a g r a m O b j e c t K e y a n y T y p e z b w N T n L X > < a : K e y V a l u e O f D i a g r a m O b j e c t K e y a n y T y p e z b w N T n L X > < a : K e y > < K e y > C o l u m n s \ F a c i l i t y   P h o n e < / K e y > < / a : K e y > < a : V a l u e   i : t y p e = " T a b l e W i d g e t B a s e V i e w S t a t e " / > < / a : K e y V a l u e O f D i a g r a m O b j e c t K e y a n y T y p e z b w N T n L X > < a : K e y V a l u e O f D i a g r a m O b j e c t K e y a n y T y p e z b w N T n L X > < a : K e y > < K e y > C o l u m n s \ L a t i t u d e < / K e y > < / a : K e y > < a : V a l u e   i : t y p e = " T a b l e W i d g e t B a s e V i e w S t a t e " / > < / a : K e y V a l u e O f D i a g r a m O b j e c t K e y a n y T y p e z b w N T n L X > < a : K e y V a l u e O f D i a g r a m O b j e c t K e y a n y T y p e z b w N T n L X > < a : K e y > < K e y > C o l u m n s \ L o n g i t u d e < / K e y > < / a : K e y > < a : V a l u e   i : t y p e = " T a b l e W i d g e t B a s e V i e w S t a t e " / > < / a : K e y V a l u e O f D i a g r a m O b j e c t K e y a n y T y p e z b w N T n L X > < a : K e y V a l u e O f D i a g r a m O b j e c t K e y a n y T y p e z b w N T n L X > < a : K e y > < K e y > C o l u m n s \ F a c i l i t y   W o r k f o r c e < / K e y > < / a : K e y > < a : V a l u e   i : t y p e = " T a b l e W i d g e t B a s e V i e w S t a t e " / > < / a : K e y V a l u e O f D i a g r a m O b j e c t K e y a n y T y p e z b w N T n L X > < a : K e y V a l u e O f D i a g r a m O b j e c t K e y a n y T y p e z b w N T n L X > < a : K e y > < K e y > C o l u m n s \ P r o d u c t i o n   C a p a c i t y < / K e y > < / a : K e y > < a : V a l u e   i : t y p e = " T a b l e W i d g e t B a s e V i e w S t a t e " / > < / a : K e y V a l u e O f D i a g r a m O b j e c t K e y a n y T y p e z b w N T n L X > < a : K e y V a l u e O f D i a g r a m O b j e c t K e y a n y T y p e z b w N T n L X > < a : K e y > < K e y > C o l u m n s \ P r o d u c t i o n   U n i t s < / K e y > < / a : K e y > < a : V a l u e   i : t y p e = " T a b l e W i d g e t B a s e V i e w S t a t e " / > < / a : K e y V a l u e O f D i a g r a m O b j e c t K e y a n y T y p e z b w N T n L X > < a : K e y V a l u e O f D i a g r a m O b j e c t K e y a n y T y p e z b w N T n L X > < a : K e y > < K e y > C o l u m n s \ H Q   C o m p a n y < / K e y > < / a : K e y > < a : V a l u e   i : t y p e = " T a b l e W i d g e t B a s e V i e w S t a t e " / > < / a : K e y V a l u e O f D i a g r a m O b j e c t K e y a n y T y p e z b w N T n L X > < a : K e y V a l u e O f D i a g r a m O b j e c t K e y a n y T y p e z b w N T n L X > < a : K e y > < K e y > C o l u m n s \ H Q   W e b s i t e < / K e y > < / a : K e y > < a : V a l u e   i : t y p e = " T a b l e W i d g e t B a s e V i e w S t a t e " / > < / a : K e y V a l u e O f D i a g r a m O b j e c t K e y a n y T y p e z b w N T n L X > < a : K e y V a l u e O f D i a g r a m O b j e c t K e y a n y T y p e z b w N T n L X > < a : K e y > < K e y > C o l u m n s \ H Q   C i t y < / K e y > < / a : K e y > < a : V a l u e   i : t y p e = " T a b l e W i d g e t B a s e V i e w S t a t e " / > < / a : K e y V a l u e O f D i a g r a m O b j e c t K e y a n y T y p e z b w N T n L X > < a : K e y V a l u e O f D i a g r a m O b j e c t K e y a n y T y p e z b w N T n L X > < a : K e y > < K e y > C o l u m n s \ H Q   S t a t e   o r   P r o v i n c e < / K e y > < / a : K e y > < a : V a l u e   i : t y p e = " T a b l e W i d g e t B a s e V i e w S t a t e " / > < / a : K e y V a l u e O f D i a g r a m O b j e c t K e y a n y T y p e z b w N T n L X > < a : K e y V a l u e O f D i a g r a m O b j e c t K e y a n y T y p e z b w N T n L X > < a : K e y > < K e y > C o l u m n s \ H Q   C o u n t r y < / K e y > < / a : K e y > < a : V a l u e   i : t y p e = " T a b l e W i d g e t B a s e V i e w S t a t e " / > < / a : K e y V a l u e O f D i a g r a m O b j e c t K e y a n y T y p e z b w N T n L X > < a : K e y V a l u e O f D i a g r a m O b j e c t K e y a n y T y p e z b w N T n L X > < a : K e y > < K e y > C o l u m n s \ Q C < / K e y > < / a : K e y > < a : V a l u e   i : t y p e = " T a b l e W i d g e t B a s e V i e w S t a t e " / > < / a : K e y V a l u e O f D i a g r a m O b j e c t K e y a n y T y p e z b w N T n L X > < a : K e y V a l u e O f D i a g r a m O b j e c t K e y a n y T y p e z b w N T n L X > < a : K e y > < K e y > C o l u m n s \ Q C   D a t e < / K e y > < / a : K e y > < a : V a l u e   i : t y p e = " T a b l e W i d g e t B a s e V i e w S t a t e " / > < / a : K e y V a l u e O f D i a g r a m O b j e c t K e y a n y T y p e z b w N T n L X > < a : K e y V a l u e O f D i a g r a m O b j e c t K e y a n y T y p e z b w N T n L X > < a : K e y > < K e y > C o l u m n s \ S o u r c e s < / K e y > < / a : K e y > < a : V a l u e   i : t y p e = " T a b l e W i d g e t B a s e V i e w S t a t e " / > < / a : K e y V a l u e O f D i a g r a m O b j e c t K e y a n y T y p e z b w N T n L X > < a : K e y V a l u e O f D i a g r a m O b j e c t K e y a n y T y p e z b w N T n L X > < a : K e y > < K e y > C o l u m n s \ N o t e s 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9.xml>��< ? x m l   v e r s i o n = " 1 . 0 "   e n c o d i n g = " u t f - 1 6 " ? > < V i s u a l i z a t i o n L S t a t e   x m l n s : x s i = " h t t p : / / w w w . w 3 . o r g / 2 0 0 1 / X M L S c h e m a - i n s t a n c e "   x m l n s : x s d = " h t t p : / / w w w . w 3 . o r g / 2 0 0 1 / X M L S c h e m a "   x m l n s = " h t t p : / / m i c r o s o f t . d a t a . v i s u a l i z a t i o n . C l i e n t . E x c e l . L S t a t e / 1 . 0 " > < c g > H 4 s I A A A A A A A E A O 1 d S 3 L b W L L d C k I R / U Y y h P + n n o U K i f 6 p W p J V k s u u G k I k L C I M E W o A t E t v 9 P b Q q + h B r + A N e l A 7 6 Q 2 8 L f T J C 1 w Q I A A R p C 8 o V g Q H 3 S r z A y R v I v 8 n M / / / / / 7 1 8 s f f 7 y P p a 5 C k Y T w 7 P l B l 5 U A K Z u N 4 E s 7 u j g / m 2 e c X z s G P 3 s t T / P P c z 8 7 j 2 c g f T w M J X 5 q l P / y e h s c H 0 y x 7 + O H o 6 N u 3 b / I 3 X Y 6 T u y N N U d S j X y / O b / D J e / 9 F O E s z f z Y O D s p v T V Z / 6 8 B 7 e Z b m X y g / f B + O k z i N P 2 f y x M 9 8 + W u Y z v 0 o / B 8 / A + n y X R D r k y O i H 9 + U v h w f / P i 3 e Z A 8 H r 9 J g u A + n m V 4 + a M f z Q N p O j 4 + + O x H a Y B X 3 g b x d Z D G 0 Z w u k U p H 3 s s j 9 i H 8 P e O X e Y h B f j S K J 8 H x t X P 5 F 0 1 R r / T / 8 u 8 f / n s c z 2 d Z 8 n g d 3 N H R j f y Z P / F r d 8 m S e f M m S z e V o u z 4 w D R l 2 z B c 3 X Z c y 9 Y c U 7 U O p A j c e O H a s m O a u q b b r m o q u g v e 4 O N X o A g c C l T c 7 U 2 c 3 P t Z F k x O J p M k S F M P N E q g 8 F C 6 O H 1 5 1 H j 3 Z f G x N 2 E Q T V L v Z Z o l 4 K w E R v 4 w C 6 P j A 0 Y y n U P + h v d h G t 8 / p P H s 5 V H x w s p v 0 G 3 r n + U k N V 7 P j 2 z x 8 t E S c U c 1 9 o A n t X + D + i a z c p 6 / j h 6 T s M 6 L d o 6 3 M c N Q Z d 2 y b V V 3 N U f T N M v k z H A 0 W V V s R 3 U s R T d V 0 9 J M z o 6 H e e S D B V e R j 6 e 8 h S c 5 P Y f S + 3 c C W J J f b H F q x W G f x 4 k f z q Q R P Z S P j X f p z n W u d P P 8 l 1 m I H y P d Z P h N 6 e J r A r h T E S V V t y 2 l R Y x + u d l M h A w w R 1 U t 2 9 Q s z T B V 1 d Y K E b I t W T F N 2 3 Y g P 4 Z q u 1 Y f I W L U H U q X v 4 n g 1 2 w S j u M s W 5 x k w Y j T J I 7 v g y 6 O 0 b 3 r H P M Y V Y 1 X h 2 N X F I + h X 7 P H 4 9 H U T y L 8 h I A x z J / c h 7 N X I R E 3 z o 4 v R w K 5 q J u y B m X n m I Y C b a c w E W O K 0 F F k x 1 B V Q 7 E N W 7 E V X Q V 7 c 1 W 4 S v Z K 2 s H O k Q B 2 l t d r M O I i G H + J g t n t P L n r Z C o o q D P 1 O c S w 5 O t N G M H y w 6 R d B f 6 X N t 5 + F M l b W 7 Z N x 4 A h U y 1 V 1 T V H L S Q U w i p b O o T T h L q F C L t 2 X 9 7 m 9 E t E P b j 7 U Q B 3 K 1 d c 5 p T 3 O r 0 P E j + a + J 3 c B Q X P z 9 3 c B N Z Y u 5 l K 1 f c M q 3 h C w 6 n Z n G H n P u R w F C c z 8 i A W n m p v H 9 J w Z N 2 0 X N c x D J 0 5 K N x t s W 3 Z d U 0 Y P k 3 R r U L u + q n O c 3 r S Q d C h 9 L M I z c k v t y w k 3 s l t m I W 3 o Z R 7 0 n 5 U y J d 0 M Z + F 4 / C B 2 a D G l 4 i k v s I 2 m K M 5 i u + h E 5 j T t 2 B Z f 1 d T 1 2 X N V K D 7 N N 2 1 D U t x D e 7 3 m 7 L j O q q r 6 y a i g t 5 + J i f n U P r w q w B l y C + 3 f N D e O / i Y X U q Q 7 t y X L 8 P J V G n i Y K 7 v H x C f t V i 3 i z O B 1 s 2 w Z F P V F V t D B G d q r l 4 w 0 o H w W Y b m W I 5 i q K 6 r q a X 3 2 c N v Y Y Q j k D s T w c v i H J a Z 4 1 3 4 C R Q Q f L s u h t L t d 4 i h 5 8 G t P 2 v l 5 / t r k f w 0 Z F N 3 N N 2 w V c V i c s i 9 F U 2 T X b i g l q U b p q Y a D m S 2 p z r N K U c Y e C 2 A o c U 5 L P P G O w 9 n 3 V E g b r x D r L y Z T + A s P 7 a I 5 v t Z 5 i d h 3 M L P 7 0 m z Q E Y N 0 1 V 0 B I O K b a k 2 C W M e X S B t Z F o I O 0 x H N 1 w L j m k / j h Y / A B y 9 F M D R 4 m r L L P L e J g E i 8 U T q e p 9 u 3 p e r 6 1 r C W s a F 5 a r o E B 0 X T 7 6 i W b k f z w 9 R k V 0 H 3 r 1 j 6 T h i t f c h L v 0 8 Q Y e 5 d N X l E 3 r W Q + 2 R x 6 p k S h z X 0 I 0 W S d g 0 U 6 K 7 s m m 4 i L Q U 3 U E y C x 4 G 1 2 y q K 8 O B t B B o G z r 0 m 1 G y 8 I l 0 I 6 N O V P D 1 4 C d f K h m n 4 q H + 5 K f T u N M 8 U d h X f / o 9 R l P j 1 e G c j Q q z f l J + o w z x d V t q 6 7 t U F 7 x 7 B W 6 E 7 e D H K Q Z 3 L 2 x H R p 7 E d U x k K W 2 Y K 4 q p c 9 X 1 B M t A o w Q K / y R e v V e Q 2 + D n u q p s P a n T 4 J M L l T o b t k e x d Q i Y S + n J 0 v Y g P D N s u B q 2 a e u a o a m O 0 4 O F j L p D 6 e O J A L N z H Y 6 n K J B M G g f M 3 5 B G y A E 2 3 q V 7 L 8 k d o 6 r x 6 n B y V 2 Q 6 c i + i F j X 3 D 8 H 2 5 q x R 8 x l W s A z E t S I F i x j o w m 9 T T N 1 0 H G h I n v i n 0 E v X Y c o s 1 b S L O s 5 K 3 c i o 2 8 G Q y 2 O E b V G 2 y g D 6 F N X F K K D c F A q p b U l i s W G 0 J u u q i z K N C U d c h Y / C n R P H l F U H l R 3 L t R U W d f U O u / I f I D H y B X G 2 e s k G T 0 Z + N E U R 7 s 8 S T o d f 4 1 n o t 8 R g w v n q I t V l I k V C k R d Z u T z 0 0 l F t d Q 2 k R v C m g e x J 7 w T J e U 6 5 I J Y W V 2 t w 8 5 P / O O v 0 P X c j N Z K b w b q c 1 q x h / x z y X v q 2 k v G v B A y O q x i 2 y O i O i j Y w F q a j u L o G U e P m M K + y o R C u 2 Q o c U U d F D L H S H D L q B E V 3 p 5 E f J g 3 5 2 q C o h v g O Z 9 a 4 0 n B + Z m k L 3 w Z h e u 8 n L c r y / E Q k D x U Z i W I q 2 b i W Z Z q a z c M 9 F 3 k q q E l L 1 W w X q h I x A + f h q m x y Q f m h d C 4 i Z C i u 1 m D B S T o O Z g Q k k 6 6 Q v k u n j Q / Q 3 e t B w 3 P U v 3 O F y a F N N V X Z P 3 D I M V u O V s o T F 7 Q u z N Y q F n F 6 Y N B 2 B b n V z Z w B Y o R S y k 7 9 s T 8 J p n M A D c M W U b u J Z 4 A 6 t Y j b R f A 7 g D Y 1 d v a 2 f J o r O w o g Q s i x u K 6 K I J 1 z E x 6 o D N g J X i R n d I 1 a H P s V f / w j / x n g K S N O Q L h e u + 6 y N H m 1 d 5 8 u o N 6 s k z f m 5 H P h F Q A G K 6 L 3 + 8 d k t i l U D / V T x 1 F Q V z M I I q n D K n C v E t U b F U g w J D F t O J d r l N 1 u G D 2 H 0 l s R e j K / W I N J o / j 2 t i s 8 o P v y Q 8 7 / d g v h c B Y v 5 w 2 v n d Z E q l 1 D t k N n S 5 F + F Y z 9 b N 5 m O E / O W y R 5 4 9 S 2 I V s A + 2 k u S j k F Q D M P M i z Z t Z E m h U + E 5 I N h 6 m W a d J V S L g g / l E 7 O B c h u c b V l D n s X Q E 3 7 n R E j 3 f r 5 H 4 m K z 3 q l X F C S + 1 J 4 k h u p H N s x d E r b K K Z h L Y J E + D 1 w h C x b U S 1 L I c 5 y v + e J N D e o l E C j o H r S K H 5 4 Q A 1 u F I W f P y + z Y 4 N i k l d Q 1 7 j U k I Z 1 F A P Y n 0 x a b K p o E K e h U C I O u B b b A p a a 2 1 K A O O H U q o T F t Z g U l m x c J Y Y F 5 a I g n P k 5 t J z 9 r Z 8 k 8 7 R L N x N + d G B B b N Z b A Y l 1 V M v U H B 3 4 L Z U w 5 x w Q i w A A / g r S Z Q w l V J Y N d u M s z 5 J g E k Q c y r V 8 b t 5 z H S W p D 4 1 X W i h 8 Y o d p u y h d O z p a L x Q E W 8 Y a X t 5 2 H s x r f z a J o 4 f p b j 2 Y B g 4 N a t p B r g E Q J 9 P m K T 0 U J Y F 1 0 p F 0 h 8 l V c j X e D 0 + x n d O 8 A S I M L S 2 7 d Z g w f Q a h M y 2 z C D U W j y a V 4 k 0 X 9 o 9 j V n b p M K / Q O f a s Z 9 m j r F u 6 o W d o x U C b 1 k M c h W m L F T y 7 F O m L u r I N K A X A 7 u h j Y L V 5 r r k t m T w Y V X W Q D C d 1 0 7 u S U S X / U D o T g T m q X r K h p A E N p F x O R 0 s R 3 X 9 g a 7 g O b / O 2 q B a u v n 8 n k K v 7 5 r B t N I c x O y y Q a / C h D A V l Y M P S N d O q Q J 7 g k V J c o Q O j i 7 h j k U 5 9 I q x g t O 2 c I + o x s p Y F 0 h s u Q 1 A J B 8 k L F V r C g D d m w X t A k x A B C R e o e A S F U J 3 A 5 f T j F K P r U B q 9 F x C 5 n 8 f z M P 0 a R l H Q O O P T e B 5 N K D R s 7 7 y k 2 9 f V p M c I a 7 w 6 H K 9 K + / e 6 a E V s 0 Z K X v w m U N z R j K i h e w L a h l g / A m s k L G N S M i T I v c n W q x V 7 v n Y j h p E P y d q o p 8 / m y c 0 X F u k d y r r X L G a X e f U F + m D b n U t 5 4 A 0 2 L v L 0 V W j A 0 Z C Q H k A P X 8 0 C M u m M 5 u s I w b Q O N Y Q o S L 5 Q 5 4 4 m z 1 V m C v L N J U C a c n 0 R D 6 / 3 k j 7 8 8 E U D s R j q 8 Z O j C D L S w d P R e o A o F S t t F / A D 7 Z z q 1 x A 8 z g j o g U G h 3 p y b a / l M I F s T v o F F 8 D j 1 a s j W v 0 7 S w 9 I P Q i N B E w k R 1 K W G i m a y 7 n U s p 9 Y 4 h G g T s z Y V h 7 B 0 P 8 l r V B x G R Y E e t 6 n q e T Y P k M 9 L G X Q 4 O 3 b 3 u 4 A j n Z W t W F G 2 T K p L L q O 6 h 4 6 5 M P g E n S K M 7 k D L V 0 M d Q H f e w S u N t 4 z Q / I b 8 c d E b U z 3 O S e P g s O G W 6 5 S D L D N + a p / E I c U l Y E 9 R R b Q X d q P 3 z F N s 4 y a t w / A V d i 7 v 2 U L q o b F A W D w i l H M u Y m 2 F 0 b + h A I e s G m q P W 0 t n b O M o R H s q 4 O 1 X / P E + l i V I R Q E 7 o s o T / k n d F 5 E d p o U c J V S X X w C P L S i J 9 P Z p t H C U y Z u n U f 9 a z X C d n 9 i n 8 P b 5 v M X u i o b + w d 5 j Z g q Y y l T Q 1 Y j 7 u n E L r I L w v Q G 7 9 F Q y j W x D w l 1 1 r 2 Y J 5 7 / 0 v E Y o u X e p l l 4 C / F 8 H 9 w z R M a 3 F g b 9 w T M m P o k M B 4 M W R b W A 2 H M 8 d V 0 B K r V Y Z g 9 a 7 V F v R g B o E I t 6 S 4 W o N B N 9 M g u n 3 s 4 s 8 W d F Y P O c t R N D x z s R m D 9 q m U 2 d 2 A a c w y B D i d f w a y K e 8 4 X x p w J T g z 5 j i 2 5 a o G M E q s + l M o Q x R N H R v 4 Q r j / r P e 2 r 1 U r 6 B a U F i u u 1 p C 2 1 0 n Y 2 Q T R H F Q m 3 P / v L W s 5 S o e a l Q i n s 6 H E w S H m F q p I T 1 4 G 4 d 3 0 N k 6 m c T z B R R t T F X 9 J M J N C m u W f m r O P p V L 8 m X f s C 4 I g / c l b 2 n N t W A X 3 b s a f P V T 3 6 Z G d A 0 B 1 K 8 U e w z W 0 t v G n m 0 I 2 Y d 9 o 1 i Z Q O R Z 6 / i r 4 J l T J 0 e i H d I m B V h b q V + E a 8 Y n a H C N O k F / 4 D i E R P M B l V d i t 2 5 o + I Z o 2 c V j L V 9 i G N b s I J 0 T 8 4 K 6 9 L q O q i q k p m L l Z z 8 I g I W 2 g 6 V Z z F 3 M c + 6 F W C s o F M b G 4 W o M F x e t d 7 m O T l d 1 s 3 7 B s 1 0 x p G T h M j Z q V N R S j 3 Q q e y s F h a j Q F m D K E t S E P q 1 J a W z n M 7 q P Z w j H 2 8 A y q y g t A t T b Q 8 s b K i 5 5 / T E t B P 6 u F l i x e 5 S S G Y X R U M b M 5 n 2 K 6 s t U O q S E D Y G U 6 s 4 Z / s e 7 U 5 o 7 H f h 1 O e Y y e h u B s + L T 3 Y F P p i R c V I V Z s b 1 F g b 4 Q 2 D C g y x A o j 2 z B X B c 1 2 a P 4 p P T 8 A Q y w A 7 g D f Q n z c u 2 x W J f 5 Q e i O i a a B 6 y Q Y / X s 2 / l v M S G 2 / S 7 Q f O z P d g b F X + D E z O Z j y t z 0 7 f W P 4 w q t s m t Y i O U P A P o s j Z R 6 O 6 A T 1 3 F d R V i k 6 C 1 R J I 1 M F X 3 6 E h 3 Z 5 B N C 1 z c R s e x A 2 b x d Q i f 5 d C Z w L T L C p 0 1 q F g w y x e W b i G 4 4 e R + F Q P M y x X I 6 P H 3 b 9 V N i 8 n H P G w k H H A Y i Z S d S v e 4 f R p H m 6 x 7 O Z m c R Y 8 8 3 3 e d p A x + D l r 3 v k P D 4 9 I V W B w b B T Q f 7 z A / 9 7 G c U r D V k 7 9 x 8 2 4 Z m K e B j o i 0 b F K x U / W I c 6 S 7 Z Y C U L 5 l 2 c j A a 6 x 3 v L d A M T q l n M o X j D 4 J 1 E H A R B i 3 9 o s v K 7 x u + S E i + p q 4 d V u r m i 4 6 O 1 w 0 l s K 3 o 7 6 H x Q h z n C 4 G m G O C O a A 2 D G j T 2 2 G o H s C / / / f v Q 5 5 v 9 f L 9 T 2 3 I E 1 7 P e z h R r i A Z 6 q j N g 8 9 5 + x 0 i g 9 K 3 j r U 1 e a W 7 8 C K 6 u f p E D g J U S q B x A P k Q x T + v I H H 5 G f D W F Z A e 7 M t V 3 U W 8 a Y e 3 R g B t D O F F A z 7 a u 2 m C c s E b G 9 1 H N B N L d w z N p p 6 t 3 v o M x A D / N L / 1 R Q R a M a 7 S V / 8 g o 3 Q 3 / + O f s / 7 f y K n k 1 1 / V c 9 + i r 2 T N B o Q M 5 2 a i 8 9 m x i / Z 4 z Q b e y N b R f o J q L B s J n z t X 1 y G 2 Q U C G G v E n O 7 K b G F A g S m n 7 + A W N j 6 w Z o n Z q 9 M 4 3 v E 9 B i i m 4 M + n 1 3 + Z + F m O / T / 9 z r J H e 9 z h 7 P 9 1 F p n B D 5 a M h U w b Q S H V K H R l s E 8 k g m n V m 0 z 4 M A + C w Y t Q L Q 5 n z p V N t v L o M C L B F 2 T 9 M U t 0 + m z r 5 1 / m G V 6 N Y I H f K j E K 9 K t Q S 0 w w 3 b h r j l u B v W Y r G Z i 7 x 6 J T a 2 X n I W k 0 P r Y p t q k 3 o g o p K 1 U s u C 9 Q G f e 3 d X F 7 X u D S 1 G S Y 9 7 g t z 6 x 5 j D y 1 W y k m h y F o E R D Q g C I v u E N M j u C d c U B n 0 O 1 T z w W R c 9 A 0 T D B a S 0 T f o L y g X l D 4 t r r Y s D t 3 P 9 h Y S 3 S 3 i Q G U B j A O j 2 o B T r A n J c V V w j R C 5 q 8 Z S U 9 s q 7 b K V Q / Q u w j T 1 5 1 + C T j z B 8 x w m y p C Y I a s Q G k 3 B K k a N + 5 l 4 J u F 7 0 l o d u F G o R + 7 U E + m 9 z z L / W + c + q i 2 c 5 D r q h Q 8 4 a 9 M v P t p K 4 9 u 2 q V 7 f F d m x v Z r 7 G W 0 E G M C 2 z B X r N V t U j I v 8 u o J 8 E Y f h 8 v K I 6 8 B r p Y 1 t m E p i I r r o P 1 C J P w R Q 1 U N O u f N e h V g P S 9 3 r z f p 7 c 0 N p t 2 Y f w N w W I X G Q J T E b R F C L G 9 q n a 7 U 1 8 G E 7 G z b p w V 6 i d I X J d b C n 3 L t 0 Z L R X O n A 8 S 7 P Q s / R e k o T h A i K S e x f l B Z d N K b Y O w Q q M u + r v d H c e C O R / u z k 0 X A a 9 9 I s Q / j K d V S 9 a U X B e 4 1 1 v 0 O 0 + q b F g 7 y q l 1 M P A 5 A K F + c f x D P n B 6 3 h + t + E K P R 0 5 c k B 2 4 J Y q 9 Z 4 7 m r u K K U s u z Z 3 N J 8 v 1 d Q M Y V R K j S d D s 1 c o V F 6 d Y C M t r P 8 2 Q n M d B 5 L f c 7 T G s l c I w W s V N o Y V h 2 t 6 F 3 T Z Y q g d w O 0 J t v g w R u X t s 1 r O x B c p C 5 Z g 2 y X J O P p H S Z d Q h 3 t 6 d t V 0 e I 6 n B / y 3 o w p q Y t X h y o g c h 7 w W S m Z V t j y U 3 s H r Z a j F 6 m y I 1 q J 0 Z J U m q k K G t J B 9 6 l A e r i K 8 0 t D i b m L 3 L S 2 q r k R p E 3 S 5 O Q P L Y u W 1 R L n P b V 8 w V r X k j a 3 i S O i C 4 0 L + m j V E 4 b L 4 K 9 y S R Y c A k F s y q Q t M y 7 S b q v Z u h H J s q Z I x u 1 9 j U V 8 F f / e g 5 J + k 2 I y Y 8 5 7 Q + D e l 6 L L O u b n R 1 H C R l s P 4 a M C W U r G y c K j c 8 q 9 I y 5 V k K 8 c m 7 z v L C H z 8 x 6 m s n / P G K v 6 D T p n C R 6 g k T 9 2 n d L q Z s K g 7 N n i 0 H S a u Y v u m w f c q Q g 6 I G c x U / 4 S w w 0 n Y Q + u c x w r a o m i r s A h r W F t k 0 Q F 2 L m J 2 H D K c L g G Z 1 S x B 2 U B r A 3 G M i g F n d Q f k E v x h t q N a L 2 H C N g d l J F G O X b u O Y L 4 L x l y i Y Y d 3 p X V f Q 2 x y J i q F e O L f G t b b g 5 S 2 W k b e 4 e D / P g 9 t g 3 C J 9 3 5 O q 2 6 8 v 7 0 5 x D J a E O v X D 4 M V P / n 2 w Y f c w 8 F C o 1 q B R X 8 d y e U x e X 6 h N R N K 6 g y I O 3 5 F c z D T J Y W 2 N q j Q j I U e V 8 d / a + M z g A I P O 8 + 9 8 Y 2 3 A T N N f M F X Z R g 3 H s Z F y M N A x Y / F A l S a l o Y C D / T 3 6 m i M j F k w V t O F z c c G G K r r E X J g X k / m L n + d / / A M 6 o f H + z 2 t M z O a c 5 4 k / Y Z m h Y l N 2 z T v u n a v D i g k 3 B x j x a d E w P j a N i o a v b C g 0 g a a o U q 5 E Z p Q b u / 8 U z 3 Z J r U B + l B n V V d j X F q t z G X z 7 j A m L i 7 6 2 p W w s 5 v p O N s z H 7 m G d T 3 e U r i u Z L W p u j 0 p O w x 9 m Y X S 8 5 W 2 r N F B A 6 G x W z D A D i B z 1 J l Y O X 8 x m R Z 0 c O w o w t R W p 8 3 p F 8 A n f m 1 E n a F B I P t 6 n Y Y E 2 m V / m M b o a l 9 q C 3 7 2 o m L V o w D O h n W / 7 8 i G r i g / H 1 K L O m 3 d i 1 5 y P N V J z q u x C 0 r B H R S E X E e P Z i t Q c e u N l N M U D E g 2 E K C 2 1 6 J 1 O K n u C P / z 6 / f h Q o H m Y Q W 7 I S v F 6 V 6 x L 9 + Z + R f 6 3 2 8 k e j k O l O 7 L w c F v E b p B w d + / 3 e y + L B 2 B d 7 6 J 3 R b i 6 2 6 A m f / 2 d / / 0 O h 6 O S T 8 P J Y a 4 p i 9 l D m 3 E K z Y r 7 u U r S T e Z n A W D / X L U K C 6 G v w / H 0 P p 7 R 8 C M 0 A s 4 D a T o u P N k l a F K 6 9 G 8 p y o 4 P A F V C 2 c + 2 U O H D f k 2 d Q y t t G 0 k i H W h f A 3 8 K A G s / p B I n 5 1 D 6 i H W J 3 x t O e / x y i 4 M r D p C / I Y 3 C 7 L H x L t 2 b n 3 T + 9 1 m N 2 J s k C M C j r M W E j X o M G 2 9 3 S t r 3 O l Z S + z T c 3 2 G 3 r M f j G x e K 8 a x g r i e w G 0 B v E H C D P y 0 A 3 1 L o g V 2 f a J 1 w U W M r o b h P B B i M O n R 7 i X h K c L 5 0 v M s 8 9 0 4 i J F A n n S B c u n f 9 K f E Y V Y 1 X h 9 a v Z X F i Q y E 2 A T c H S y D J C h t e X f Z i K F T y R C 4 M / f o E q C E 4 f z 8 x L i n a z f L L c 0 h z b g q r I z 8 2 5 N Z + s E k h d M O J V R k + F D N K W x S v 6 P n x + 1 m t Y T b M z o 5 c 8 I o F h D W Z a z e M H X 4 O 1 g y r C j A E h f H i 0 T p Q h 1 C M O n k 7 9 H 9 O 7 x H / 5 U Z E I S a s u F r D 9 O D 1 L C E L l m Z r 2 L H n 0 I 8 V z w P G R j d E e h 7 A g A D k h G q P S b v D 0 d R Q c I / Q v 5 g j h P n t r k l z 8 B e t 5 k 9 4 H o w 6 Q Z D f t 0 G Y 3 v t J g 2 0 n 6 T i Y s S a H K 2 z q S 6 e N D 5 w 3 f Q 9 G V + O D w y n J X K 7 y o T y b i t V + S N B Q W q 8 0 Y T z S a b F h H 3 s E D / 0 z K v t Q c D h Z q y h H 2 v g k F C A H Q D 3 2 1 q h Q k G y B G 0 e I W s h P G w B h A T t X R z U + o R o Z b Y c S r b X / 7 t C 9 E 8 4 Y J 3 c Y y c x q 8 s 3 I n W 6 9 F J M x o h q v b o d X Q E S 7 I g 0 Z Y L s K B k o Y N k o D b E k U 5 5 Y u 0 6 h K 4 F K x T 9 i 1 + g T Q G B G i u T u 3 A 8 x j Z G 2 F W 0 d n S G k d n a K B 8 t z P z u P Z y B 9 P A + 8 / 4 u l 5 9 T m v 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 2 0 2 1 - 0 9 - 1 4 T 1 9 : 2 4 : 4 3 . 2 2 5 1 6 9 5 - 0 6 : 0 0 < / L a s t P r o c e s s e d T i m e > < / D a t a M o d e l i n g S a n d b o x . S e r i a l i z e d S a n d b o x E r r o r C a c h e > ] ] > < / C u s t o m C o n t e n t > < / G e m i n i > 
</file>

<file path=customXml/item20.xml>��< ? x m l   v e r s i o n = " 1 . 0 "   e n c o d i n g = " u t f - 1 6 " ? > < V i s u a l i z a t i o n   x m l n s : x s i = " h t t p : / / w w w . w 3 . o r g / 2 0 0 1 / X M L S c h e m a - i n s t a n c e "   x m l n s : x s d = " h t t p : / / w w w . w 3 . o r g / 2 0 0 1 / X M L S c h e m a "   x m l n s = " h t t p : / / m i c r o s o f t . d a t a . v i s u a l i z a t i o n . C l i e n t . E x c e l / 1 . 0 " > < T o u r s > < T o u r   N a m e = " T o u r   1 "   I d = " { 6 7 1 D A 5 4 0 - 8 3 7 E - 4 3 D 3 - A E 3 6 - 9 3 C 9 4 A A E 0 4 8 1 } "   T o u r I d = " 7 b 0 b 2 6 f 6 - d c 3 e - 4 a 1 7 - 9 2 4 c - f 2 2 4 f 4 8 1 0 8 4 0 "   X m l V e r = " 6 "   M i n X m l V e r = " 3 " > < D e s c r i p t i o n > S o m e   d e s c r i p t i o n   f o r   t h e   t o u r   g o e s   h e r e < / D e s c r i p t i o n > < I m a g e > i V B O R w 0 K G g o A A A A N S U h E U g A A A N Q A A A B 1 C A Y A A A A 2 n s 9 T A A A A A X N S R 0 I A r s 4 c 6 Q A A A A R n Q U 1 B A A C x j w v 8 Y Q U A A A A J c E h Z c w A A A 2 A A A A N g A b T C 1 p 0 A A D u 8 S U R B V H h e 7 Z 0 H e K R X e e / / 0 1 V G X R r V k X a l 1 V Z 7 d 7 3 V 3 r V 3 1 z Z u Y M D Y u Q S e h B Z S S O D J 5 U I S A o Q H 8 n B z 7 8 0 N 4 Q k J S S A J l 5 C E A M E F 3 I 3 L a n v x 9 r 6 r 3 n u f k a b P P f 8 z 8 0 m f p o 8 0 W p X V b y 1 P b 9 9 3 3 v O W 8 7 7 v 0 T x 7 c s y P J H j P W k f w 2 u 2 h p a U V J S X F S E t L C 9 6 T H G 3 N D a h c v S Z 4 a 2 6 s / + v N 8 v L G F y / J y 1 B 6 x r Q o y f Y F b 0 3 T O a p D e Y 4 3 e C u c n q 5 2 F J d W w O P T w q D z 4 2 a f H m s K P d B p g 0 8 Q + H x + a L W a 4 K 1 p T r S Y Y N L 7 M T K p h X j K D H Z V u n C 6 z Y h 7 y l 0 o y P S h f k C P 1 i G 9 f I z f Z 3 2 x G 5 0 j O t z o M 8 j 7 F P I z f B i a U H 1 4 C H y c 7 6 k J f p 1 r P Q b Y X R q s L v C g U H y O g s O j w d E m U / D W 3 O C x 4 M f d v 9 o B v S 5 w X 6 J c 7 j K g 1 5 b k i 2 a J N s M Q X 5 7 y x A H c X + O 8 7 c K U C g q K S o L X Z g 8 H x f F m E 3 5 v 1 6 e R m 1 Y Q v D e c S M K U C J 2 j e r x d n 4 4 x R 2 C E 1 o Q I E / H 4 N b g q B q 4 / 5 H T t r H S i N N s b J k y E w k Q o T D a n Z k q Y C I X 8 7 V t p M 4 S J 8 r p n l T O m M J F M o w 8 9 4 9 M D d G O J G 5 N u j R i 4 R l z v 1 c v X j z u 0 K R M m 4 h W H 1 m L 2 o N 8 e P n H E Y l z 8 7 m E x 2 d w u o m o o z j Z 5 G X 6 M T W q w K t 8 T v P f 2 M 1 c N R S Z s N m S Y z c F b s 8 M T l J X r v Q Y M 2 n U 4 s C b 6 5 M K T r w 3 O q B T E P a u d g Q e i 0 D r g Q 7 c 9 H f d W B Z 7 X b 9 O i y D x T O M + 2 G 7 H d 6 s I l M d t u L n M H 7 5 3 m L S E c i U J h 5 X e c C x l C q O 6 t c k k h J B T 0 u o Y 0 e M V l m t 6 H u 8 V 3 P N N m Q h J j P y F 4 L A e F t r H m J T Y m 3 x X H b f Q 2 C l T U T y r J 8 i I / 3 b u g w p Q q 9 I a Z J s 1 s 0 I s j x b 9 N J R 6 s z g 8 M 6 N C Z v G d M J w c 8 h e 5 I o w m D 4 v F 4 w k R 8 4 6 1 i Y A a G H m d f a p Q u o U E O N 0 4 L i V G Y d U Q t T H 1 C 8 C h I y Q j T w 7 U O P C g m A 1 1 Q E G Y L X 0 8 B O t k S 0 I I 0 / / h b 9 V q / M P W 0 u N h p T L k w E U 5 Q i Q r T m d s s T C T i p / G E Z h r n 4 3 A s D A Z j 4 K S n A g 7 8 q n y v 8 F 2 M 6 B i e N q H I z X 6 9 n L F p 4 + 8 T J j J 9 j U Q Y c m Z h g 8 U j h a l L m H 9 + Y d 6 V C R 9 n c 5 l L m l J k n X i 8 W w i Z V z x G J s T 9 l 4 S J l Q y Z J p 8 c + B R W a h I F n R A C h T U F b j x Q 7 Z T + l R r 6 d G r G n Q H T y + b S 4 l J 3 w B S l L / e A + N 3 E 5 Q 1 8 z 1 S T J j 6 j R Z i u j u B x i Y X x 9 r h N M w g z + e h U b h U O 5 2 I h F S Y f u X H t E t Z v D A Q V U g F 9 E G o i + q A M J E y 4 t d I s p A Y g p 1 q N w r 8 J O O 7 x T n 3 n o A v l B Q H h a B v W o T I v c g B D M f d c Y m w f b p r b 8 V D z k P j O 7 9 Q H 3 k / x k y k s n B w o 0 O l B P 7 t r V I t r v b G F + K 5 S t / g N + i l / c D 7 I T R c T g 7 i k C R y P Z L R 3 K g j T U G s t 4 f b 5 c o D C 1 N 3 V E b w 1 N y Z c G v Q F n X J q i l H h g G c a f F P C R B j h 4 k z K Y E A 8 t M 7 e 4 D W E C Z N 6 t l P M v S 5 h W q Y S 9 e B n t J A o v p E i T M Q k F P K 2 i t i D + I r Q V n y / 0 K B K K u F 3 5 C Q W D 3 6 X 2 0 3 Y z 7 6 Y p B m x l C g t q 4 D d b g v e m h 0 0 b R i q p n 9 E O O 6 s u R 7 s E N p I T b H Z i + o C D 7 J M 8 U 9 8 R n r k g I l b y F b v W P j I b B x M 7 U A 5 0 z 4 d j W s c m G n G q q E r w I i v I m y x Y N A j 2 f B 2 M i i R R D W h k 5 d l l l H X u R B 2 t u z i S z W L m Z U n s z t F M y E H 4 U H h w J 4 X j u p C k 5 l p h m 1 8 L H i L 3 y 3 x g 1 7 X m I a 3 h W m k i A j N O a 7 n 0 L + h p l K z v j i 2 4 0 y T S t E M f v G v V x W G V j C I u 9 J D Z G f Q r p X H c 7 7 Q x 5 n 5 + Y 0 Z q q f m y h Y + G a O Z 0 f B E X 3 q b M x 6 f B m c 7 h O 8 m r l N 4 z 4 n r l 7 o D 4 4 v + 2 9 C E M M l 7 o k 8 O 8 0 X E w 8 F Z i k 5 n 8 6 B e m j d z 5 Z A Y i H t X O + V i o A I H F O 3 b R N S y z 5 f a m Y Y C N T w 0 K P 4 G 4 E s i f n y g x i F 9 j B 3 C d u c l T T z F e e 8 U v k + i 0 N e i l s t O 8 6 N d v K 5 / Y G T G 7 H q h c / q Y 5 A h / Q Y 2 i G e e L A Z s u r s B S 6 / J 8 7 q p y o S x 7 H q U m D h Q q r q V x s u Z 4 z U n z B Z Y D x A + g B v P M U 2 A k F j P O j q L K a f 8 y Q s U w a I b R L 2 b S 2 Z / E d 9 u M c g A Z Q 2 Y + 5 a f S / 2 g Q A j w m D k g k D A Y 9 R k Z G 0 N n Z h Y s X L 4 l j F e d s J 0 C J M P 3 y 8 g v E X y F 0 e u H n j I 0 G H 4 l O 3 7 h 2 a u 2 G T r E 9 5 P v W F C W + v M D w + 9 o i t z z p W U K o i g p z 5 W I u o W D R t I o G H f 7 5 J E 1 o H i U D I h E 6 R g I T i b K G p i Z L a L D b h V s I D 5 c t R h 0 6 d I z q 0 S P O 1 9 x H S v L o P v z b X / 4 G r x i 0 f h y o d a J G 2 P 3 U U E 1 C O / H E M k x J 0 4 + D K F n 4 g x g J u 7 v M B X N I G J 5 C R s e d D i b / G D X j Z 9 r E Q K U A c 3 W b n 5 m Z m S m F S C 8 G / i U h U N n Z m U I I O I v 6 p T + k C J h t f B w a M S M 4 H J N w T E 5 C K 2 Y F x + Q E n A 6 H e K 0 B E / Z x O F 0 u c V 0 H u 2 0 c b n G d 7 8 P r 4 2 M j 4 r V a u J x O K W C 8 z + N 2 i + e 4 4 X R O y t d r 3 G P i P p d 4 X x 0 G B o e g 8 b u k s M v n e j z Q i V F o E 5 / h 8 3 q l R p 0 Q 3 8 0 n v h v f Z 3 L S L g + G 2 + U M f D f x W T q P H R r f p J h Z d J i 0 D Y l f o J H v f 7 Y r E z 7 H C L I M T j H B a W E T 7 + / 1 U d g 0 8 r M 6 7 X N b o I 4 H w / L 0 C R M N K v C c E Q 7 i U E p 8 1 z G u K b q t A z s Q r t d g e J 4 1 e T T C w u a c P Z W s A B 5 U v c Y P p / i S V X l e 1 I p Z N R 7 1 / X p M u r V y D U U J W W 4 V 1 8 X Y Q I H Q e u 8 I 9 U w L j r N g I s q G W p P O P W f C e y v t O H L 0 G B 6 4 f 6 8 U s N 7 e X p w + f Q Z 3 b 7 4 L q 6 q q g q 9 I H U 4 h n K a 0 9 O C t + W N 0 Z A g 5 u f n y e q + Y W T m R 8 T x E Y r 7 D w C Z h S T D S W 5 y V 2 A R 6 r s M Y t s B N C j K 9 s G Y M o t l W e N s X V x e S s F + q C B O h i U N h I q N C o 8 d z N 4 4 0 m Z A n t A p X s r m K r m A W Z g 2 F i Y N B c Y c S E S Z C X 4 s m I b W Z 2 2 / A v b t 3 o a 7 u s N Q C R 4 4 c x 5 N P v h f N z S 1 w C 0 2 Q a s Y T M A U j w d / G 3 8 o / 2 v g c U N S 8 R L 2 g q u A V W k 2 B A z m a M N 0 O h N J N a l G f S b G R m H A J j e / R w m x I 3 B R e D i R 8 6 n z C A a T G U g 8 I 5 p w R 5 S 6 u s B e a f c K 8 8 8 k F T w U m S a Z i Z j 3 W b M L Z n l w U W d f j j d d / h Q c f 3 C c 0 n Q a 7 d u 7 E K 6 + 8 C j + l L w p J B P O m M J q S / 8 7 8 C o w E 1 g q f a k O x G w f W O G V g w S z 8 C Q 6 + M S F c t P f V j I 2 O B K 8 t P P S F z A m E + h U 4 U Y a G 0 Z l + x F y / 7 D Q f V u d O y K y P O 4 W E B S r D A J m Z f F A M F v 7 R z 7 n V b 8 D F L g O u h k T q G O 6 t D O Y A J u P g J g J T T t x p V j z 2 + K P Q Z R T J M H 9 m Z g Y O H D i A E y d O S r 8 l l O x r D + D M V 1 / B 2 1 9 M T u M k k w N 4 t D l N R u A 4 e e y o c A o T 2 S N D 6 u q 0 H s 7 8 X M d R F i V p 7 / P 7 F x R a 5 O 1 E 2 C c m L Q r q f D C b g c 9 0 I 2 Z a K L m I Z H e V S 5 j 5 b p i z s j E 0 2 I 9 1 h f H z G V N F o T A 1 F 5 K E B Y p R E y W i Q y 3 F 0 g C m p T D z m u k m a j i m G Q 7 P T f d j 7 6 r U H 8 w R p w F 1 j R n y 8 7 m 2 N W D X I i s 7 B x X W 8 o h m m s Y f + A 6 T Q 8 m p K f v 4 e P B a f H Z V O u V s z R y + 3 I z p w R W L w 4 0 m G X x x O h 1 T p n U 8 m C R L Q a 0 p S L 1 Q M c f v Q p I L + 0 p 0 8 s F a B l G A / T U O u U a l T K Q + n x f j L r 2 c S G 4 H A 2 I 8 L i Q J C 1 Q 0 l J l J y Q X j A K f J k y X U / d 2 l L p x s T V 1 N j B q a V h r x 2 f e L G Z s J p T y Z l p J y H D 1 6 Y i r y p z C 6 6 T R y 9 x z A k z / M C 9 6 T G M m U f I Q u C 8 S D v i r X T S p y v b j R 6 Q o L w 8 f D G i X f b 6 4 M C D O e d V e R k l v d M d w h + s b U V L R O 1 G R m Z s n f W n g b B I p L E A v N n A V K q d u h / 3 S S K T l C W 2 y z u r C 7 0 i X N g X X z m B t 4 J b g y T q H m j H i l N x 2 7 d + / E 4 O C A v F 9 N 7 f s z g 9 c S J 5 k s i n g w k + K m q p i P 3 3 e L M I v O d x j h M p U i P 2 O m g J x s N c L p C R / U C v M Z u O A y i T p X L m D e 6 2 X A I h r R w u x c 7 8 t P 9 6 B K u A D z H W x R x X Y W j D n 9 x F w x w 2 4 q C Q j M j T 4 9 b M G I T 3 5 w z Y o Z 1 5 z t 5 h O e f C 5 C 2 x z C 4 R c n P j 8 / H 0 e O n I B X C S f O A c f E R P D a 3 J l 0 a W d M L r I e S f x x Y d t q n m m m s r K W S w + h z n 4 o J d l e 4 Z f 5 s N 4 y X e i X K k Y n N T L o x H o n X j L I M h u Y l c J 1 N 1 K e 4 5 l a 0 J 8 P Q t O / F o K k e 0 o o 0 E 5 m + g l h I Z x L N T t w E Z c / L k b Q L S K B W V E j 8 w i T g d W z T O r d X u G S i 9 J 6 e x P S 0 k w o L i 4 O P i M y w x P C P h H n I C 8 9 8 g d O T k 4 g P T 0 j e G t + Y E 2 T 2 d O G 6 s p A q T 6 X C N q F r 8 r g Q 6 K L q w p c 1 j j V 5 M O E b + 7 f W e l D M V c Y w c z O y Y W p 4 y 9 w 7 g c l a C n 5 O E w P Z g U f T R 3 M 8 E i k R m q + m Z W G 4 q K t I k z M 0 1 M L E 6 G m S l S Y m K G h Z C U z n J y s M J H G f o O c o V u H d X L N J z 2 / E u M 2 O + r q D s H l i l 5 u k C f M r D R d 9 E H j c s 5 v D w 0 m I Z e K W b u 8 O O D b U d v y O z F T P V l h I l 6 3 E 3 v W a L H D m n w g y C I + U 0 3 b S G p S n A b 6 e 2 W Q y v v K v 6 P y j a / C / f p 0 q U o q W Q z C R J I 6 b R y 0 d K Q t Q b / p c r d h V g K g d u D d P s 2 c s 5 L b R 3 U y f Y k r 9 g X i u x U I d 8 l a V S P 8 q V 1 4 8 8 2 3 Z W p Q N D z i q z B T O R J M T 5 o L T L u K B W u o i o Q W c D k n 5 W 3 m o j H h c 0 2 R F 8 b h F z D 8 s 8 + j r S 4 x 4 e D C t t E U C A A x u s o 1 o G Q I z X Z g Q x Q l h 5 O m e 7 L W h k J u X g F s Y y P Q / v r f Q J N h R t 7 X V g U f S R 3 q p Y m F J m G T 7 8 H a Q B 8 C a p H D T S Y 5 6 y w 2 1 g o 7 v z L P I 8 P R T J X i L N 9 + 7 S h 2 7 d 4 J n S 5 6 O J V Z G F y M D H W a G c 4 2 z W J x V 4 G J r o k s k o 4 L s 6 j b V S g 1 1 O Z S t w w x 5 1 z Z h g t 1 H 8 O 5 d z 6 B Z 5 4 P p C V F g 6 F p j U Y n A x 1 q a A L W D x i m l j s S p S z b g 4 0 l s / O Z E o E B j v l O 8 l 0 o E t J Q L F O g M D H b Q W b x L k J h I l w k 5 X f b X e U U / p h P m p 6 Z 5 s y Y G o o w A V i Z j d V E K 0 Z k x S z b U 8 U j k j B x k D N Q Q 0 2 k k J m V L S c D t m r L S Q 9 8 V 9 u a n y C v u A k H / n e 2 v B 0 N J t 9 q t e H C R D i h r L e 4 Z V M W Z q / Q z 4 j X N q 4 i x x t T m D p H t D K 0 H o 3 m x l v B a 9 O M D g 8 H r w V g m 4 U M o Z 2 X I 1 E 1 F B c Q O V v S z D v X K Q Z A g g u P C w m z t d d b H B i f 8 M p B n 4 F x 6 G 0 N u O + + 3 c F n R I b R c S b v h k L 7 v 7 A o d m A j W d z i s z g 5 q a N y z C L P N G d h 1 + W 9 8 v b p u 4 9 J S 4 A N L 5 k H W Z n r m X q + u s c D c w C Z 0 2 i Y R V e n 0 F Q w o 1 A Y u 4 T v R a G L R O O A T q a f r R G C r x Z e B l E o h H w d I 3 p e M X k x 4 z 8 7 N 0 / 6 r y a j S W b w q 7 8 j F 7 P T x f h i K h Y n F 5 r 9 s 5 2 k + V V m + d J 5 I a p A 3 S 2 E i T 7 S U m J k o B s + r x h 8 w r y j C c T L 3 e s y U Z a j G g E h P P c 0 S y e A Z 5 4 T Z l X I 0 z g g j C n s m B Q N h 8 M h m 9 A 4 / U 7 c n L y F z R l 3 Y 1 B o A d a I s T + i A o W J E w V L b L h 4 z Y E 7 2 y h k q E C p m 5 h y c E f S e K G w y p g W C 9 d / 1 l o 8 G O p u Q O W q G v k Y f S 6 X M K U 7 h 1 y w F h i n 2 q B F g p k u F x Z B N X c q m D E v q y N L S 0 2 Y S G 5 h K f b f U 4 y C o j I U W S z I y i 1 E 5 2 j A U R 8 S J y 0 S D 3 8 r G + X 3 i t 8 a Y Q D R m b 4 d K B 2 d T B o T q v V 3 4 c k f D O N 9 L X t n C B N h M I d B I T I y M p T S k D 4 X k i m w h M L E b B d 1 5 T A J 1 S J c n + I r L F l M / v X D U l I a e E D A i u S j z S Y 0 j 2 b J y 1 D 4 V i x R Z w H q b G u X u A a 3 2 J j x S + 6 J 0 9 F m K c D G H Q y g K K k z H A R 0 y h m i 5 n V m c t Q L U + p a r 0 H O o u m V B t z 7 J 5 H X R a g 5 b g d K q h Q j b W / d C g i R T 9 i h N m f g f g X m T f b b d G j t c y E v L 3 p L 6 G R 4 + s 0 v o b b 1 M B x y I d k / 1 T y T 1 2 m K s S Q n 8 3 v / E 9 l / / / U w r W X N D f T T o E D R J Z i c n D 5 e 9 N 3 Y 1 p n L K / T h Q m G q 2 u C k T r Z a 4 6 I x s 2 r U H Z Y S w e 6 a n S D O J / I b 8 Y c w 9 H g m 2 A t 7 K c P W X W c 7 p n 8 H B U t J p e G 4 N e p 8 6 B z X y 1 m R q T 0 8 k d E o L b e i t a k + e G t + o V C x + j U v 3 S w G Y x p 2 u p 7 C u Y 6 Z x Y 2 W L D G A C x 2 o s q T m P C k C U l + 1 T 2 o M a h w u i d D 8 e 3 C N U 2 a M U y h g m d Y 8 a l i W w u N H z c n m L n l 5 + V N 1 a V w U Z v s E d a K s A j / r w R o H 7 g + u Z R K m r t 0 n P k t m k C x h N C + d G f X T A Z 7 t O s N i h C n 8 o V n H J W I w c t L g j M q s p G R a X A 3 0 9 a L Q k t r g R D h + X O k x o l / 4 J d S w n M F 5 T p g F o o T z J y f s S M / I h P l H 3 4 a 3 v A q T 7 3 k m 8 M A s O C F M v E 3 F H t n 7 O 6 g g 5 Y K 9 s s Y o F 5 n T G W y Q N x O C l c d p 6 Z l C q F w w m w N a n 1 F I l t Q k 4 o s y 8 l n X M D / J 1 L c L M c S W l z A R C h M L + t R w t w h 2 d 6 X z G 6 v 1 V S Q Y s e p o b w n e m h + 8 X h / u K n F P R d l y 0 g K r 3 S w x V 2 A q F N H a x m C o v y K v z 5 b 7 q g J b 3 S j C R G Q q l o C a u 2 V I l 7 A w K W / B M n 6 T y S R 8 w m n N 2 l B / H c Y E o 5 D c D i h e G 7 P F j p Z t f Z c j S s m 5 G q Y 5 0 U w Z n k z O r u D s W l p m j b u e N T c C A 4 m T G / + 2 W 9 3 S 4 V e v j y n f e u y z 3 8 D Y 7 3 8 9 e G v 2 K I n N C k x e J T T j + P m Z P / 4 7 e T s W 1 C o j I U E F h s 9 7 u 7 v l 9 e K S M t j s N n R 1 t G F 0 e E g W H C r X B w f 6 0 d n e K p / f 1 9 0 l S 1 l C m / k s N Z K c q 5 c 2 s i e G O F + m 5 B I H J M y 0 o C 8 w N j J z k T J V K B n Z N F c Z I a N Q P S x 8 m S K z d y q L P y s n u X q u e H B f K a X w L 1 C m P z 2 Y j c 9 9 H 7 q R A e g 7 m 4 P 3 R E a n 8 e N 6 k x u 3 + q Y z H 3 K F L 1 V c W o q x s V G p t W j + l V V U I k f c n 1 9 Q N H W 9 o L A I u c W r Y M r I Q V p m t g y G O O e Y h r b Q z D r b f K n C j R B Y W U v h Y O F b s j U 6 T P P x u D 1 T e X O p g m t K i q m k t F I r C 2 o M b u H C 5 p r j I 3 1 y E K Y S n v w b v Y b I Z f V 0 N o O C P i m E m m l M 9 L P U f G 3 v C 3 D a 3 f j v h z 4 i N N x M M z s R G J 5 X z M 5 9 N Q 6 c a j X F r A N b 7 E w J l D l N C 5 N h c f 0 Q m 8 M H p z t 1 8 r 6 m 0 C 0 X R t m R h 8 m j X P X P M r L H Q / A J y c B R E B q + m g N K w E G B 5 S h b g o P 3 e o 8 B t R a 3 E K g B 2 Z y T M H i R L 7 Q Z O 6 b O p m d i o i j Z G 9 / O P C O r o 0 N x T n j w L 3 9 4 F J / 9 l w P B e 6 L j F e a h O p F V v b g s t x m t c M k u U U u Z K Y H a U m V C R U E S I Z 1 5 Y s I 2 i o y M D N j t d j Q M p a F j M L V + C 8 2 c j W I 2 H h A O O P d b Y u k J Z / 9 k Y c q P Y q a l A p f L K X y 1 a a 3 H n h z K + o w i u x 6 P W z b d J E z Z 6 b P p 5 O Z v q / K n 7 S T 2 + + D z U 1 E d 6 x P / 7 r 3 8 g L z + v Z K X s a 0 o M Z O T 5 h 9 3 6 u B a F p M F + M e F 9 Q J h v j K F i o L F i Y 1 r g g o M 1 b N d Q i K 7 l S x m F q V A T U 5 M w O P 1 o s d V m H K B I k w Q 5 Z o H + 7 a f E 5 r g A d V 6 y E L R 3 9 e D I k v s / Y D 7 e r v R 7 q q K u S 8 S Z 3 1 2 V + L v S w U n b C c x 4 B 7 E + / P e F 7 x n G p q m o d F U t d a h 8 N A H Z N I y N 2 a L B j v V c j m D V d / c b I 5 d h J c q K Z j H x I G 1 B b K y l c u 5 k G H O Q Y G l V O 6 K P l + w m p g p L 4 R Z 2 B w E 3 O H 9 w P c f E S e U G i G x v 9 6 e r o j 3 z + b P Y G A I O / J j / K N G P H 2 p G T 7 P p N x g I B p V e e 6 U t t K 6 z 3 x v R G F i h 9 v h C c 2 M w j 7 6 W W o Y W G G + 3 + p 8 j 9 R A 0 R b R u Q B M y r I D W e g U x F p h n i 9 F X R W m o Z 5 / 7 l k M D w / B b D a j u L g E k 5 O T u P v u z f j 3 f / t X v O / 9 H 8 A P f / D P u H v z F p w 6 e Q K P P v Y E W l t b U F Z W J k w S D R o b G r B x 0 1 1 4 6 k N P y z e f D d R Q 7 G d O k 6 9 + 0 D Q v G o r w Z M l Z X F x h 9 O 8 9 3 3 8 I v 2 Z 9 C t t z 7 w 4 8 I Q J c s N T r j d L 8 I v z N H O y h + M R I 0 q r T y S P A n u s m 1 a 6 M X o 9 X 9 l o P x e V 0 w W g K C P + I 3 4 L K c g t K L A V y o Z r t q C P B n h S F Q j M w o z u a V W o c f Q M d r x y H Y f f X k F c z / T 4 Z v / g h J p 7 6 V P B W I C z O W r F Y M A m W N X I U B m 5 W r e y J N e l m c 9 L Y P h E r h d X 7 B i u H k 3 m F 3 J 5 m q Z m A Y Q L 1 5 q / e w O l T J z E W b K 6 h 0 + r w P 7 7 w R z h y 5 D D q b 9 3 E 6 d O n s X X r V r m A x 0 F P f 4 e a y e F 0 y F m 0 I L 8 A f / j 5 L 8 j 7 Z 4 P G L / w G o w F O l x s X 2 j z z J l A K 3 T c O Y + / m c h y 5 M o h n H t o A M z t 6 R o E C R U 2 S C k Z H h p G T G 9 8 n G R 4 c Q F 5 B I B D B x j M 9 3 T 0 4 f / 6 C m P A y U V l Z i Y q K c l n G k Z 6 e L v P t y H / c 9 x W p 6 Q l 3 a g 8 1 y 8 j 5 b / w c T Z c e l t d Z w M i C x o 3 u b H j 1 b p z X f Q f u j T v k Y 0 0 D e q n R 6 X d S O C f E A K e f p r T s o g A w U q f O 6 F C j N g F D 4 Z z D L P T 7 q s L 7 Z z B 7 5 1 i z U S Y D D w Y X n J c C i 8 6 H u t 0 C Z c 1 x o y x z F M O j k 0 L T F k E f Y 0 L k L h r p 6 Y z E 8 Z A l N 3 N y 4 H G 2 V 9 p z d b Q 1 o 6 J y t b w e i 1 i + 1 S 8 + O g S v U L L r v 9 m D t r Z 2 v L f p N G z p B X i p + i n Y R n p Q v m Y 7 L L m B k D j X 3 t Q R t s y W P 8 A L 3 / w D b P 7 s W p R s M y D 7 0 h 6 M j u / H U 4 U N + O W 6 Z 4 P P A s Y m N c h O n 3 5 d K N z t f k + 1 8 E e F Z e E W 2 t T h E k L v s 8 o l C S Y q a 8 V n M g g R i f x M H 7 Y F 9 w x j G w Q m 4 / K Z P E b c R Z d d e G k m p m K P s t v F H S 9 Q R F 0 L F A v m p b E 9 M 3 0 n Z g D E g + s p n S M 6 M P J v E D M w n W 8 l R M / s A L Y q J q z J s t 5 v x K 4 v J L F V j X j P 5 5 4 J 1 H I 9 9 O N C 2 d / P 6 3 F C o w t E C t m n o u P m u 8 i x V C H P Y s W B W n f M Z p z G S 9 + D d q x N n A A t H P d 9 Q 6 i P y O a k G i Y Y G / x 2 + V k s I M z K m s 7 a d 4 r T x q 1 G l Z K Q S H D / K I b 9 T U y 3 E v 8 F I o D i A X F J k 5 a Z 7 9 R 6 k b J e F i t L 5 5 v O I 4 k u J L K k g l C Y h o c H 5 f V Y c H a t L v R g X Z F H b s m j X u 8 K 7 c Z k 2 Z L k Z C a + 8 v t / l I c D P 8 r H x V s D 8 H s c U p g 4 u z 9 S 9 K L w u 9 J R v X k f T B n Z u P X u q z h x M 7 z H o N b d J 3 5 U I B r Y W f K U E C R h M o r f q O s 7 J + 9 T 4 3 P N F E a u + X r E / + r q 6 n D t 2 n W 5 t d D g 4 P Q x Y d g 8 l j A R C h N x i u f x H P D 5 2 c E 1 N f a c Y F + Q U i F Y S 4 k V D S W o z h c D P t i j O x a h f f q Y k 8 Y 0 m t m Q q M l H o q 1 5 d X W 2 o 7 C k Q s z s G l y s H 8 I 9 t f n S z 1 G q k H P + T 5 m c 6 b O M b r z 4 0 m t 4 + p H N K C 8 v l 4 8 Z R 1 + D 4 / w n 5 H X t g T 7 x G W z 0 I j T O 8 D V 4 8 j f J + / 9 k 6 3 / J y 8 c e f q / U I A / / t V m a c t d 7 j b i r 1 I X u 7 i 4 Z Q M r J y Z H B K 2 9 r I 8 z r 7 5 K v I S x S Z a S P T T 6 V 9 C n C n T G Z / R E L T g z 0 o x g B X E o m 3 4 q G E j g c d j l o I 0 X s 1 L A Z i p r C o s R 3 z Q g l m R 0 3 u D t j J C h I R h 2 j c M D 2 d f m Y m B g L b B K X 5 0 f p D q M 0 Z b m R Q 3 a G F r / 7 0 Y d w / O R Z P H 9 8 Q C 4 Z X B r b g Z y 8 c j R e + F j g v c R v y 2 z 4 G Y y D l + V t 8 s h T f j z 5 U Q 0 e / E s z t n 8 2 H X 1 2 B q k g d 6 R k p P P a t R t T Z l 7 x 8 T d Q 1 t k g N Z w C S / V p 6 h q F S b c p m N r E i B 4 X f O M 1 a a E w k a U k T C R M o D T O H m h H j s J 4 7 T e F Q T u 9 r t T b 0 y M v G d l T S M W 6 0 2 L A l J Y p N Y D c x l P M 1 J 0 d r T I r m l t 4 q m F k c 0 x V F u 9 y B f r p z Q Z u 9 Z k o h g i 5 U e P j o 3 K v Y D V m c 7 b c c f G + v / R i z 1 f M a B z U y y j b 2 X Y j h p w Z y F z 7 P r T f O o 3 B E R u s F g t e S L 8 O 4 y f + J v h q M X h r P y L / m L V B k / S R r 3 9 Y C N I T Y p T 4 8 E H z Y / h T 5 + 9 I Q S J j Y 2 O w W I q m N G f P v Y / g c I H Q u K p u N 7 0 2 n d z 1 s j J H H F P W V 2 U E 9 g 5 j 6 I G t p p c j Y S Y f h c m f X g P j 9 Y / B X f V n 8 O U d w M / / 6 6 f Y v H k r z p w 5 j f P n z + H e e / f A 6 / X g 4 D t v o 7 C w C J / 8 1 K f F / W f l 5 t I 8 E b m 5 u b L k g b P e 5 U s X 0 d D Q g F W r V m H L 1 q 0 4 c e I 4 K i u r p O l R J G b 4 A w 8 + J L + I w k K Y f F x 4 V L Z l i Y e y T a j O f h r m 5 s / g Q v p P s b p m b f D R A N R 0 X K O a c V 1 c 8 k A r a 1 e d 7 S 0 J m 3 z d w r R j 9 X A y N D c 1 o t G 9 X l z z o T J P K 7 f 5 J M e a 9 L h 5 9 T z K q r c g K 8 M g / Z Y t w n w r y g r X G P y e E x M T 6 B T m 6 e / k f x 6 f 1 H 8 c j 7 s e F f 7 j M N r a 2 r B / / z 4 Z r l d 4 8 6 1 3 s H H L T r h 1 e b I b E o M M 3 J F D g W U e 1 / o M S 0 7 r J E P 4 N O E T z r I u E 6 7 a 7 8 C f U S v v Y v 4 Y S 5 v Z Y + H S x Y t o b 2 / D o b q D 8 o D v 2 X u / U P 1 X 5 W M 8 u M 3 N T X j t 1 V e l J r t 1 8 w b y C w r k m l R h U R G G h o Z k N 9 Z R I X j 9 / f 1 y v W s p M S F + k 7 L n r j d z J 7 z p G 6 Q w s a a H M K w + N N A / J U x k 6 r q 4 V K 6 r H 0 8 E 7 m A R T i B 7 I h I M U / u y 1 4 l r f l T l T w s T 2 V D q Q 0 6 R F S 4 x M T A t i C a c K 0 p Y m + f o x s 1 b Q h N a 8 a L p W T y j / y C y z J l i E s 3 H g Q M z h Y l s 2 3 U / X j 1 8 U x Y n 0 k 9 S h I l 5 e 4 c a T T j T Y V z W w k Q i B i U 0 r g E 5 A P y G 1 D Q C S Y a F 0 F D r i z 2 o C J Z K x G J c m D l Z 2 b E b T 7 J o L p E S C 5 q U r A 1 K B P a 1 q K o O T G 6 h s O g x U s Y E 9 + k a H e j E 3 r s s 0 s F X o A n o m L D B 7 Z z A k z t y Z j y m w G Y x 1 2 8 1 o q w g E 6 u t 4 b 4 e S 0 1 6 u z t R t X q N v M 3 E 1 6 Y h P b o H 7 P C 6 h a m 4 x Y x M k x B 4 8 d b K v m F 3 C h E N W b + x c E G E a a E o C N m b K R q G W B s k B V F 6 K c T D Z E x 8 o G V k R l + f i p b x z k x u b 7 p 1 R k k 5 8 + q 4 q 0 Z Z n h 7 2 0 f 4 Z w n S y 3 o n / f K s Z P 3 z 5 K l 7 4 1 V k 0 9 n j C h I k a c V L 4 m a z b S k v P k G t G 3 H n l n B B e 9 p Z n o 1 G t s G Z a R / R y D e l O E y Y S d j Y m X B O 4 0 n 0 Z z 1 3 4 2 d S 6 C 1 n O Q Y l o 3 V J D 0 U Q Z v G r Y B T Y R h o f D N 4 W L R m 6 w B i o S F K h Q 0 0 + J k P F X q T c h K 8 7 y y m 5 E N X n j w n + d 1 o 7 C c s f 1 K x f w g T 3 l e H T v J r z v o W 3 4 z c f C N S J 7 v d u D f S 0 o V A c b Z u 6 8 Q t c g L c M s t x b l N j 1 3 I r o P / / a X v 8 E r J b l 6 Z G f o c L r 1 J E q y S v D R H z 2 D X V W 7 h U N b J Y M S O T m 5 e O P 1 V / G T n / x Y R n g u X 7 6 I f / r e P + D k i R M y y P D q q y / j x V / + Q i b L r l l T O + u O q 8 L 6 F 7 O q T j Y t 6 R n 1 Y W w y s p + Q K u h D M C i R C B y m 0 T S C w s Q E 8 x v j 7 5 Z I I e A s H w 2 / e J y + m U Z 4 9 u N j I 7 J V c z T 4 X u r v x a v N g w F t y h 0 m Q y e M G 9 d v Y s c G C 3 w a Y V q 7 f T h V L 0 y 4 j g Z s 3 V C J / C w 9 z C Z p 8 Y f R 2 d Y i c x m 9 P r Z j 1 q D T N l N z G o y m p P 3 D 5 U b Y 6 G D Y u C S n F K / 9 / t s o y w 6 E Z R M J S j D C 1 9 f X K z P O R 0 K a w y 9 m Z K p L H P 7 s d Z v s 5 u p 0 x U 9 R y s o K J K X G g 6 l H s a A 2 r K h c J d 8 v P S 2 2 g L L f h T r z Q j 2 k Q 7 e 1 6 R K W R k F B P t 5 t 0 e L / P X s U P 3 3 2 J Y y M j e P T H 3 4 Y 6 e n R T T Q m 4 J Z W W J E v / M P s 7 F x o T P m L s n P r Q h M W l L A 5 b W g d b o H L 4 8 K W 8 q 3 Q R u q i P 4 8 s R F C C 7 b u 4 v W Y o g w P s 4 W D B d 4 9 O 4 P W b T j x Z 1 o 3 P P L E x + O g 0 P I D K I E 6 k U J A w Y p i R G V + T J U p o 1 s b N + i Y 4 P F p U l + f K 7 8 S q A T Z G O d e u x 8 X T h 1 F o 3 Y h t d 6 / B + m K v E M j o 5 7 i 9 r R n W y t V T G x o Q J Q + R T U U Z H l 9 h m p X U I w H b A S s 9 w 9 U o m w X w A D 3 9 r 8 N 4 7 h N 5 c m 0 l l I 4 R r c x d o 3 n F L T A 5 2 F j q Q Q 3 O / a W 4 U E q 4 E 4 X T G a j B G h 0 e R K G l V D 5 m F G Y U N z a I B V / H h e V I j I 4 O C 5 N 8 Z i m I u u k L G R k a F L 5 Y I N D E v D m l 2 C / e G h f L T P i b s n L z 0 D V Z J D V 6 n 3 A T / Z r Y 3 / d O J W H 1 s 5 y D E p H q h Y j S M o w y 9 M I n I w s T q c j 1 y c x r 2 8 l / l P v J 0 p + h I D E j g D 4 F r 8 u N 2 3 g 9 L X D d U l I u n 8 d B P z A Q f 5 v M / t 4 u 8 d c t B Y B Z F j 1 d H e j u a p f + E 0 2 w U P i 4 G g q 4 g r p y N p 6 v S 1 P f W r U a T k 2 u L G N n 9 s O K M E U n L C g R i e U c l C B c g 4 r U m p l a I d E d L o w X / h Z j d f 8 X 2 X s + J 6 a p w J v R H 9 X p 4 p t E i l a j c C g y K 6 / T w R d a j t d 5 / D O E y Z W V n S O O r U k + n / 4 V U 5 D U m k j B 6 Z x u h 0 z 4 X o Y I 5 4 T r Z r E K H f k V G I g 4 2 Z q W c F b + n U y Y h v I P 9 c N 9 4 R j G v / V F + I O m y n I O S p B 3 2 y O b U r E i a 6 F k 7 f 0 c y r 7 U I K a o a b N Z 6 V A U D 7 Y G 4 4 C X z T S F 1 p q 6 L i 5 5 W 7 m f 2 i k U a i d m e o c S m r g b a S c R B h r K r V V S 8 P v F u W t q v I n B / j 5 Z J U w t 2 N f T L V u b s U J 3 h c Q I 8 6 F c p 9 6 G r q I G w x / b i + z / 9 S M Y 7 3 2 P f O L t Y i F 8 K F a y c r e J U H q 6 O 1 A y h 2 Y x o X 0 j o s G s g + L S Q F l F L D i B S a 0 V A g U i N B M + 9 D 1 p A l p K y q b C 6 4 P 9 v S h Q 7 c 7 I l L C O j l Z k C 8 1 H 7 X d j K B s F n n o h c K t k i f s K i R G u o Y S Z o y u p Q M F z F 6 V g q V F 8 J u W S i Z P L A e a + R d r K h 8 J E v 2 W 2 a G N E z 9 R w y 8 x E i C R M h M J E s 1 G N e h G 6 t 7 d L Z q Y 7 W L M k t F J L Y / 2 M t C f 6 x d R G q 6 t r p Z B p h Z n K n e T Z U r m p b z o P c I X 4 h G k o v 3 M S n u v n W d M A w 4 Z t 8 k k 0 7 3 p 7 e / D y S y / h 6 W d + D d e u X k F l V R U u X b q I r / 7 Z 1 / H q K y 8 J c 6 9 P 1 s a s W 7 c e e + 8 P N E e c D Q u h o R S + e 6 x b F t C 9 / O m Z P k V P Z w t W N f 8 T / O m F c G 7 / Q v D e + H D w 0 l y L h z o k P T t 8 0 L b 8 O X y r / j x w S / h c D G 1 T c / G 9 q W X U h G q 6 0 H x A P s 7 q 2 4 K C Q t Q 1 p i W 0 V r d C g L A p V G N K h 2 H r n i l h I j m 5 u d I 5 7 + z s k C 3 G r l y 5 I o W p t y c Q n a J 9 X v f O O x g e G k J b W y D z e i k S z V c o K Q 6 a R r 7 k h F s d W Y u F u s Z q N u i c L c i y v Y S O h t P y N j M s G G 3 M z S s I E y Z C Y W p t b p Q b T N P U C 0 2 u 5 e M u Q 7 H c 9 X F F m J J j Z R 0 q B J 3 W L v y p y F q l u e E m V q 9 h W c Q 0 3 C m e U T e m B 2 X n 5 M H t c c M h T K j C 4 l J Z R 8 S M 7 L 6 + H h m 9 y y + 0 S B O S a 0 6 M 2 r E v h V A G c t G 1 y F I s / J 4 u a S Y W F F l k l 1 g m 0 H L t i P 4 Q o 3 u E g h I J j d 8 J v 8 Y k h U Q x I b V + B / x i z v R r p s 1 Z a i 0 G m G Q Y P w Y M k Z 9 s m V 2 k 9 k 5 m R a B C Y N P 6 b T H 2 G q Z z H 1 o p G w 3 O / p F C 1 W q 4 S Q B r r P h c D n a n y 4 n c 3 P z g o + G w q p h h c i 4 6 s 2 S R g u F y O j A + P i 7 e y y Y D D 4 R C n u c 5 J K / 3 Q 1 g c e o N 8 D R O e + Z o B I e Q U U r 3 s W O u T g s j X 0 E x l 8 a h R P O d 0 e w b s y 7 x + K d W E m X z D d g + u d E 7 g 7 w / 2 Y 9 I 9 r e + V A E S i g Q g G L p T F 4 F g o 7 x c p r L s Q s B Z o J M a G b B S m l u C + u x y E s Y j U C T a U t P T 0 w E J w W p o M U d P / i Q U z I K j h + D q a 4 X J x W F y y C J E V w B Q 2 / v H + U e O D 8 o + C w i A F P 4 O P 0 c S k 4 D n S 2 L j T I B / n Z 1 O z c Z s e e V 1 8 x g 5 r e O R z h d i E L e x 2 j r h Q n G 1 A X b 0 N 1 l w j C s 1 6 n D h + D N / 7 x 7 9 H d n Y 2 / v E f v i t P 1 p H D h 7 B 6 1 W r 8 8 h f P 4 w f / / H 1 h s l j w 0 o u / w L e / 9 V e y O x A D G T / 9 6 U / k m l V n Z y e u X b 2 K H D E j / u Q / / w N v v P Y q e n q 6 8 c b r r 8 m / + v p b u H 7 9 G u 6 5 Z 9 u C L O y G 0 j W m R 2 W e J 2 p m B H 0 T u 5 1 l G p o w / 0 M N F 4 Y T W Y t S B w i G B / u F 5 o h s 1 h E K H A U g F L t t L O I C r 5 q x 0 W H 5 H H 7 e J w Y + j X + a + A H u M m 5 C u S 6 8 x 2 D 9 g F 5 u q b N C c o Q J V N + 4 G y U 5 b B O V h g y D D p k m r Y z 4 M B L E P g K H D x 0 S 9 n 0 P n A 4 x W I L N D b k p M Y W O A l e 1 a h W u X L k s B Y Z B i 1 W r V w v h O x w w K 8 R g 4 I D g e 1 2 9 e k U u E g 8 O D K C 6 p k Y M E i O 2 b r 1 n U Q g U Y d 1 Q r G 3 + O a h 1 Y m J R C 0 M o 0 j 8 S v y U e 6 v f Q a H Q x N 3 P j z i S R B M c l c / 0 C f h H L L N S + V l t L i w w s 0 b S k J Z A m N N U z 5 g 9 h p 2 k 7 N n h r p W a i t l X y C d 1 e 4 E a f Q S 4 n r J A c 4 W F z M Q o m X X 5 h I k A M q D C L M C I U C t r w F J 5 Y M G X p q h C 2 X b v v l Q O N W R U 1 a w J l 1 A o L 7 U O F w v 2 k 2 M o 4 k r a K V 8 Y e r T x d T a T F W m o 2 m 2 1 U T F B 5 Q Y F k 0 3 + d f C 6 D F a F d a 5 s a b q J a F S y h u c 3 N H h T s w u / K V F X 9 q v e Z U u B E R 9 / p x k C m r O x d Y X a E h 8 3 F y c 0 Q W i l R Y S I F h Y V x h Y l Q g 9 2 3 Z + / U r B 0 q T I u R 7 j E d 6 h r S 5 C V 5 9 p J D 1 k Z R + 8 Q r v + D A j U c k D c e s 8 o I C i / R v a F 5 T W y u C x 8 z 0 U N Q Z D 8 T v C 5 S i e L 1 + H G x w i 9 f O 1 P I U p l B f b d y p x 6 H m 7 B V h m i P h U s O D P 9 k v j H n h e H P U B G k X 5 p 4 a z r 6 M G i 2 X j P N Y s N k I d w x 0 u z 3 Y b A k M x L S T 3 4 g Y S P G L W V 6 B k b V U Q M F S B I 8 7 c X R 3 t M k + 6 9 x J n X l 3 W V k z G 8 c o p t u X t / 8 c r 3 7 s Z X g 0 4 S Y k B V V d l H i m f c V f S g X h Y f O x V m h M u d B e / T d 4 1 z 4 N m M u n + v I 9 / 9 z P s U X 4 O V c u X 0 J 6 R o Z s x c s Z k 1 v Z c A + p J 5 / 8 A F 5 / / V V 5 o l q F 3 b 5 5 y 1 Y Z o O C M y D 5 x T e L P 4 / H i A x 9 8 S m Z X 1 K 5 d h 0 K h 3 b K z c / D B p z 4 U + E K L z O R T Y + u + j L v K t V h n e x M 9 5 c / g 3 X f P Y t u 2 r U K b F M h B 7 + i 5 g R t / 9 y g 2 f P 4 g T E U 1 c m E 3 1 v Y 3 k c y 9 R A j N w L h 1 4 x r W r p 8 u f F T e 9 1 t P v Q b N r 2 / D F z 8 6 U 4 M p t L c 2 I b d k D U 6 1 r g h T q o i g o f z w G 7 P g 2 / A b w q M O O L k U i P 7 + P n R 0 t M u o 3 f P P P 4 e m x g a U l p b J 4 E N F h R X 1 t 2 6 J A X Y a F k u x F K i m p i Y c P X p Y 3 j 5 2 7 I h 8 L Y W w p q Z G a L V x 8 W e X w t Q s n n f + 3 F k 5 S B Y 7 5 t K 7 5 U K t d + t n Y M 6 1 4 D 2 P P i Z 7 D l 4 4 f x G H D x + B I 6 0 E p p J N 0 O d V y d / D z d J + 9 e b b O F h 3 C A f f q R P H o E M O d j 5 G k 2 s 2 w k T 4 H g p 8 H 7 U w q f m j X z w h h U n 9 f D W W 8 p o V Y U o x 4 R q K W 6 I 4 u I u C E K x M 4 f x G O O m / e u N 1 P P r Y 4 8 F b q W U x a y j C y N / e 1 U 6 5 4 H m i J W B K 7 a t x Q g c P R k Z H 0 d r c g r G x Q O c j 9 m j g w u 6 2 b f f I Q X 3 z 5 i 3 Z X N 9 q n d t 2 p + o q 2 6 7 O N p S V z 9 y w I H R T A 0 V j h X K q 1 S R 8 p 9 k J 9 Q q R W c m U m A X K f l L K 7 n x V + R 7 U J t j K m U n E 4 8 L v r K m u D t 6 T P M z V Y x 1 T K I q J S Q 3 I 5 1 S u m v 4 M 1 k x N 2 M a Q n p m F 0 Z F B 6 Y P d c t T C r 1 n 4 c 7 6 c i B j K 8 7 r 8 c N t n R o H u 5 K B E K A 3 9 g V C 4 U p 3 B P W 0 T x W K x 4 O a N W 1 M m 7 s D A I J q F V h s V 2 i 1 R l P Q i N d w 5 n W l E x 5 p N O N G W g S b P B t l o k k L P x 9 g 2 u W H S K k 3 U 0 j I r r F X V M K c l / r 1 X S I w w D T V U L 2 Z f I U v v / k 0 v 9 n 6 t D O Y y Q 1 J B i e e f f x a 3 b t 3 E g Q M P i R N X J l 6 3 R X 5 Q o i w F D U W q 8 o R W K v L I Q c s o Y L R G L 5 H g e l x d 3 W H s 2 / 8 A b l y / g c 1 b N g t f s l k c r 1 L k 5 8 X e d 5 d m J s 1 N h Y p c L 9 Y H e 5 f z R L 4 d 1 J r R 4 A 7 x W 8 s D z + c W n I c a o i 8 i r 5 A 8 Y R r K M + l D d p U R a 9 6 f A / d k Y B Z N J i j B H T X Y I o u 7 x H d 1 d s r X L 0 d a h / U y m 2 B / d S D f 7 X x H 4 q Y T 1 + O e e O I x D A 0 O S f 8 q Q 2 i P j R s 3 4 O S J U 2 H r Q w p 9 4 z q p b d T C R D p G A v f z L 5 4 w k Q G 7 D q P B X E W D 1 j + l Z V d I D W E a a r z L D X u v S w p W y T 2 Z 0 K e H H / E 7 O S g R C v 0 p L o Z y t z 4 O z g f X z D 7 J l 9 v E 2 O 0 T c m d 3 N Q e F F k l l G t A D 1 Q 7 Z 9 o y 8 2 2 4 U A r Y i V a k i 7 E h m C R O P g l S x J y u i M J H 5 E q a l B G d 3 N t 4 n 3 B a G s B h P C V T M h j x h 7 j G 7 g o K l c J a b U a c 4 p 0 6 9 9 + 2 2 i u l s j m j J w C s k T p S p i U p L K q 4 V o k D / 4 3 q v A e 3 C 9 G N 7 L Y b O F Y 4 0 m W Z 9 9 E p L S 2 W Q g r A c f z 6 0 B 3 d n V 9 B p A t + U v f r o C 6 7 I 1 N w I O 1 s a 7 x i 0 r m 6 Y R l 6 D x p e 8 + a J O Z 1 n u O I Q g 3 e z X y w H K g b m 5 N D D b U 8 B m u 5 U L 8 / i Y 0 n T t + g 0 4 J u 2 y A n g + O N E 6 M x i h 9 N x b m U b n R p g P p X X 3 w K / L g 3 7 i L L y m W v g M R b h w 4 T x e f / U V l I j Z k + H d k p I S l J d X y N 0 K i 4 t L 0 N B Q L 0 s v e M m s c 2 4 J 2 t L c j D / + 0 p d l W U Y y L D U f S g 1 3 7 F M E i b W F W 4 V J m J t g 5 C 8 U Z p w z s + L d V h 0 K K 7 i 1 Z + p 5 o N o p N d N c z N Q V Z h L Z n v D Z 4 D V W C c G a z q Z m m J w r 7 m z G w q 0 9 W R R I 4 T p 2 9 I g U p N d f e x X H j x 2 V r a o Y 8 W O 0 a r b d Y 5 c q 9 E G s u Q F / y i M u 2 J q M F c C z g Z o q u 6 R 2 3 o S J c M 2 K a 1 Q r p I 7 I m R J + D g o x O m L s v E F B 2 r Z 9 h 1 w w T C V L W U N t L H G j L N s b N u P v s A p N l Z 6 8 p r r S b U D P b S i n Y D o V A x X s 8 W 7 U + c U k E P h M o 7 i g X 0 V f b o X E i C w x b A Y f Z x s b 9 t 5 L t T A t d a 7 1 G H B U z P p K a p I C S y N m M y j 1 s 1 N u S a N E / W x O 7 Z Q w E e 5 O G O 9 7 6 7 U r X p e a s F M 2 a P P g Q v s E v v N O H x y u 6 a O p N F N h q p F 6 B 4 4 V Z u I Q g 5 P 7 J m 0 q Y U 8 K P 9 K C O 1 0 c a U q D K 8 l m + x O q 8 H a q 4 U Z s J v 3 c V Y / H p 0 G 6 c U W o F M J M v v N t d l T k m f C 5 n 7 b h y 4 + X Y q s 1 X Q Y l u r u 6 8 P J L v 5 R l F + v X r 5 e 1 T p c v X U R h U Z E s 0 X j y / R + Q R W t z Z S m b f I k Q q r 1 i c a H L i A F b 6 t Q U t w b d V u 7 C 9 T 4 9 r H l e W D I D A s U G n w f n 2 L + c 5 q J d a L g 7 X b T C z p b L 4 0 d + p g 7 f / U g l C s U l Y W N E C s 8 j j z 6 O e 7 Z t w 8 k T x 2 X B 4 I n j x + V j O T k 5 8 n K F + H C 3 9 E R Z W 5 T a Y 1 q Q 4 c P x F h O G h V l 3 q d O I w 4 0 m a a J S D 1 L Q D 9 Q 4 k R G j M U 0 s a C 6 u 6 K k I G s o j v N C + M Y / s Z F S R F z t K x x N B G 5 p q P 1 U H c 7 l r K K M e 2 F e d u J Z K J q R N 8 7 J K a B 7 u 9 t 5 n 0 6 F p U C f 8 o J l m Y 5 Y w 9 S b E 4 I / U d p o N a T a V u N E s X t c 0 x I Y 9 w I c m t u D H P z u I j E / l y 9 I 4 3 r d C d M K m S 7 1 W g 7 J c Q 1 x h I j y 2 z B j g p U G 3 c q Q T Y V V e c h M E 8 w M T K e z l m t L 9 4 s 8 q 3 t 8 o B K s i 1 x N R a M Y d k Y W J s B H N i W Y j c t J 9 e L j W g Q 9 5 9 4 h z q 4 H 7 Z m A C W B G m + E S w P 8 R R c 4 7 C P z 4 z U 1 z J g O A q P h c d Q 3 G L m Z D 5 b Y S 1 P q y X W i G c a N u P R o P J t t y / K l m u 9 M y u r 5 7 d r Z W h c p t T g 5 b S Z + V 9 m r S Z w 8 T j t C U k 5 H c i Y S a f f / A G t O m F w O G v w H / v l 4 D c m o S C E t z G p r n x F h o a G 9 H V 3 Y 0 s c 5 Z 8 D s s 4 u P W N 1 V q J N 9 5 4 T W 4 f u n P n L h l 2 5 0 L x y y + 9 K H t O f P j X P 4 p t 2 7 Y v e 5 O P H B B C k k x I n J H D 8 1 0 G 6 f R H g u / F 9 1 T D U o 7 k x T A 2 R Z l e b C 5 z 4 W D d Y T z 0 4 H 5 5 3 0 q W x U z C z p B s q J i W A / / m 3 x L i F j k o w W A E O x i p g x L c c 3 d M C N v B g 3 U y H S n T b M Y v X n g e P T 0 9 8 j k s S m R D / N G R E b n l T Y 8 Q u o H + f q n J c n N y Z b P M O w X 2 + T v e n H h h H 6 N z Z V m B R V c 1 X C w u y / H O E C Z a B 9 3 9 w s I I 3 k 6 G a L V R G c b A 3 r / 9 d h 3 G J l z Q q 5 7 I Y A b N w 0 j c i W 5 A u I Z y O 6 B x D A E + Y e J l V 4 p n R D n K 8 8 S d o K H U s M q 3 1 u J G b l p i g + 9 G r w F r x f P V p R Z M A a O 2 5 1 r h l S t X k V m 1 D 5 O a w P Y 3 y V I p f C 9 W I r M P o T p L g 5 9 H U 5 C f 4 + u o g 8 7 6 Y P C R m V C 4 m G 5 1 W b z e o w q I a I X Z 6 p u F C b r U i J x 6 t I D c a Q K l w M 0 J O J C T H X K s n W I 5 / c M P P y S 0 k 0 f 2 q G j 1 3 x V 8 d H 6 I 1 k U p E p l G / 7 L e E i c 0 8 h l R / X j 9 X n j E w F a j B B l o v k U K O I T e F 1 r K z d d F K + 9 e A W g b 1 k u / h 5 q B m i B R 2 H S F f c z 1 + s B O 8 e Y s s 8 y C m E + S 6 S c Y K k z L r Y i R v U X U h G m o W 8 6 b G P W O 4 E 9 7 v o B / t / 4 X y g z l C Q U l W l q a M S J m y / c + + X 6 5 6 H v 6 9 C n x v A 1 S 0 A o L i 6 T f x N Z V G z Z u k k E K N m + h v f / C 8 8 / i x I n j + P g n P o U t 4 j 3 v V A 0 V C g c e 1 4 S 4 p k R Y r 8 Q G L b y 9 L m j y 8 f h d u 3 Y d f X 3 9 4 h w U y d L 5 H u E / t b i q U J x r m n W m + 3 z B d T L W k C 1 n w r a z a f e 0 Y Z 1 x P S Z 8 d h T o C l F q K E N 7 e 7 u M 1 n H X D C b E H j l 0 C P k F + T h c V y e 3 o r F a r R g a G p R N H L k v F I M U b M V c X V 0 j 8 / 6 O H j k s O 8 R u 3 7 E D 5 8 6 d R X 5 + g d x S Z W h w U D 7 e L z e 8 z k b t 2 r X C 5 F k c 2 9 k s N J z l A o u z e v l H D U b N N e 7 U y r 1 v 2 b 2 o p 7 N V d k r a s H 4 d i o s t s u R j f H Q I + f p h b F q V g + o C z 4 y / C a E t R u 3 T 2 9 b c b p g A s N w J 0 1 C t z m Y h V O 3 o 8 / T i 0 a w n Y N Z O b 4 M S j 1 s 3 b 8 r W Y v s P R H Z Y E 2 F F Q y V O 5 t g Z b L u 7 V g o S Y X C C L c o 4 w a l h k 8 u j R 4 9 B p 9 P D X F C G Y c M G 6 F K 0 k U G y s L L Z 6 1 9 e g s X 1 V y Y 4 k J W g x B L G M W n D J m s a K n K 8 G B s d x M F 3 D i F d a P 6 a N d W o q m K E V o P G h k Z 0 d H S K S W 4 f 0 o T g 3 e o 3 o n 1 k Y T Q U 0 e v 8 M 6 J / y 4 0 V g V o m 2 M e H k Z e b g 5 1 W B x z 2 M Y z Y X G h t v I 7 t 2 7 d J D a Z U T y + W h d j s N D / G H M t P s M K 8 V o 1 t D N q e N h j r X o D G t b J p 8 V I h M y s P L q 8 W x 1 o y c L a / B C 2 j b J 6 5 U W 7 Z m u p W B F y w p S j M R R y W o z C R M A 2 l G e g B z N n Q n 6 2 D d 9 1 W + A r L Z K C B d v i b b 7 4 h T t I m 2 e f 8 / g f 2 o b O z Q 5 4 s R g B X V 9 f I s L j T 6 R A z Y h p 2 7 N i J 8 + f P y U h U Y 0 M 9 8 g s K h B m y S t r 4 7 D 7 r d D h w 5 s w Z 7 N u / X 9 Z R M f T 7 i U / + 1 o q G S i E W M 1 O F 3 L L q V k l 1 m o u G Y m W B T / g / G / P 7 c a E 3 D 5 G 2 O 6 W Y y A E V A S 5 i j z o W V + Q x 1 U T + d W 4 X P K s 3 w p 8 e C E h w w 2 N G 6 n x C O E 6 f O i k H / w / + 5 Z / l v q 1 s z H L z 5 g 2 Z k 3 d L X H K 3 9 4 P v v I X + g X 4 M D w 9 h Z G Q Y p 0 6 e l O t Q j Y 0 N 8 j n n z 5 1 D d k 4 O t m z Z I j d b Z h o T 0 5 U I o 3 4 U p s V S F W x 3 j + J H p x + H V X 8 E 3 z n 6 O H a Y X w w + s v h h l P B S l x 6 v n R 1 D 5 + A k h s U h 5 a J s M j A 8 z 2 U n p j / l Z / h R p b 2 G u s v j c h J k B h K b 0 i h V y S T W u y v C R D 9 q u R L Z h x K C I 4 9 i j A p c 5 u R 1 d 3 d j 3 f r 1 S S 3 0 x a O / p y N 4 D e h y F i 6 4 h v r c S 2 t h F M e B w X s O x o 6 P f x y / H P 5 j e P x L o 6 O T X 1 g N d + W 0 y T 2 j L l y 8 B F 3 l 4 8 I 8 n N 4 h P h 7 c i K D I z H J 5 P w Y H h 2 S l Q Z u 7 C v d W z e y / q G g + D g W 1 z C p D Q 7 m v P M e 7 r D s t R Z Y Y r l P E E C Z C r b V + w 4 a U C t N i R O P J g r / + K / C 6 0 6 F t + C p 2 f S t 8 K 5 n F D L M n L J Y S 5 J f W 4 O k P P Y X H t 6 R L M z x R u L s H h Y l c v H Q J J a U l s j o 3 F C b J K o m y v N x Q 4 p Y L 0 6 z T 4 n 1 7 V j m l t u u 3 x x 5 X S 5 2 w X z c 0 P o m z t 7 r x F z 8 + A p c 7 8 Q O / X P n b p 8 5 g f V U Z f q P m Z 6 g p L 8 b O L T u X j H Z S O N i Y J k w / I w b E Y N b 4 n P C 3 v y k G 9 7 Q a y c / w Y V u F C x k h P 4 v 3 K 0 w K n 3 d y Y h I 9 Y 4 E h w 0 X i W J R n e 2 U F s J I h n 2 H 0 y 0 a g F K z Z l t k v B c J M v u N X O 1 B l y c Z / + + Z z + K v f f Q / 2 3 m W d d V D i + P G j c s c + R p p Y L 8 U a q H g s N p N v u W H J m I S n 7 4 L c R o f b g T J 5 d V A I 2 k U h c G s K P S j O n M C L J 4 f w + O 5 S 5 K g y 4 G n u M h G X r R G 4 S f d c 7 J L z n Q b 0 j 2 u k H 7 b c C P t F L r c 4 q P l m v P I X H x G C F S g B m G 1 Q g t W 9 7 D Q 7 P D Q k c / l W W H j a B r x o n L D i n Y Y 0 m E 1 + j D s 0 U p h I w 4 A e P o / w m X w 3 Z g g T o W n P F t v H j 5 + Y l T B x Z x K F L a V O r D H d k h s s L D e H I U x D O V w e X G v t h 8 m o x 6 a q I v m k S F B w D h 0 6 i N / 7 z B + k d K Z Z 0 V C 3 l 9 o i N + r 7 p x f 0 R 6 4 8 h 8 c f 3 S 8 n z V C o p d 5 8 8 y 1 s 2 b J Z 5 m 2 S S M 8 L h T 0 s u C H d D m u g i 1 N r a y u q q g J 7 B P f b A t p x u b D o M i V W B G p h y d C 7 s a O K v k / w j h A c D q c 0 6 7 k x H A s a T S a j 3 D y C y y K c W J n 0 H A p 3 T e Q a F B e E u Q E C 9 8 F S B J K c b D V G D H Q s R c J / h d 8 H z 1 A L H K 2 n g n f E h / 4 V M 8 d p 4 q 2 w t J n w s J V c d E M s L c 0 k q w n K y k q x Z k 0 N x s d t u C q s l f 7 + A a G 9 3 g 4 + a y b M j F f K 4 Y u L i 2 c I E 2 E I v v v G I a Q b f M g 2 + W Q 0 0 O / z Y G J s J P i M p U O Y h p q o f x u G P C v a v n 0 P y n / / M N K s 2 2 V Q o r e 3 R 5 Z e l J S U S j X P r A f O S N x f l 8 1 X u N c u A w / Z 2 T k Y G x t F R 3 s 7 P v T 0 r 2 H j p k 3 y g x J l R U M t P P u F b 5 N s P w g u x A 8 M D E y Z c t E I m I 1 v S 2 G s r l 4 t 7 2 N 7 7 y O H j + K J 9 0 7 v j H n + / A V U r 6 m F A 1 m 4 3 L 1 0 T M K I e l a f W 4 m y 3 3 4 F m m C K P 4 M S 6 e k Z u H L p M t 5 4 7 d W p r I d L l y 7 C P m E X A l e H 8 b E x X D h / T p g B d l l U y D / 6 W C s s P e y z 2 D O P a 1 s G w 0 y X Q d 1 u j o L E V n R M B m D t V l d X 1 1 S V 9 9 t v v Y M H 9 u 2 T 1 x W 6 u 3 q Q k 5 W J 4 i y f X N d y T d q C j y x u w j S U Z 6 Q T r v 4 b 8 L n s y F j 3 G L T 6 2 7 v t / o q G W n j Y 3 2 J t U X L H n Z P s + Q s X s W v n D n m b A n T q 1 L v o F I L D X e 4 9 Q u D K y 8 u w b m 2 t L N t v a W m R 4 X d e P 3 b 8 B P b v m 7 m k w v e q F V q M 1 h A F 8 Y 0 3 3 k L 6 u q e D j y 5 e w j S U P r c c G b U P w 7 z p A 7 d d m F Z Y H L B Z T L L o d D q M D I 9 O a R 2 G 2 X f v 3 o n 8 v D w 8 9 t g j e P i h A 9 h 2 z 9 Y p / 6 m + v l G u T z L B d k 1 N N Y 4 c O y H v V y g R W i z Q X N W P Y + K x R x 9 9 G H m z 2 G P r 9 g L 8 f 3 7 O 0 Q T 4 L t e / A A A A A E l F T k S u Q m C C < / I m a g e > < / T o u r > < / T o u r s > < C o l o r s > < C o l o r > < R > 1 < / R > < G > 1 < / G > < B > 1 < / B > < A > 1 < / A > < / C o l o r > < C o l o r > < R > 1 < / R > < G > 1 < / G > < B > 1 < / B > < A > 1 < / A > < / C o l o r > < C o l o r > < R > 1 < / R > < G > 1 < / G > < B > 1 < / B > < A > 1 < / A > < / C o l o r > < C o l o r > < R > 1 < / R > < G > 1 < / G > < B > 1 < / B > < A > 1 < / A > < / C o l o r > < C o l o r > < R > 1 < / R > < G > 1 < / G > < B > 1 < / B > < A > 1 < / A > < / C o l o r > < C o l o r > < R > 1 < / R > < G > 1 < / G > < B > 1 < / B > < A > 1 < / A > < / C o l o r > < C o l o r > < R > 1 < / R > < G > 1 < / G > < B > 1 < / B > < A > 1 < / A > < / C o l o r > < C o l o r > < R > 1 < / R > < G > 1 < / G > < B > 1 < / B > < A > 1 < / A > < / C o l o r > < C o l o r > < R > 1 < / R > < G > 1 < / G > < B > 1 < / B > < A > 1 < / A > < / C o l o r > < C o l o r > < R > 1 < / R > < G > 1 < / G > < B > 1 < / B > < A > 1 < / A > < / C o l o r > < C o l o r > < R > 1 < / R > < G > 1 < / G > < B > 1 < / B > < A > 1 < / A > < / C o l o r > < C o l o r > < R > 1 < / R > < G > 1 < / G > < B > 1 < / B > < A > 1 < / A > < / C o l o r > < C o l o r > < R > 1 < / R > < G > 1 < / G > < B > 1 < / B > < A > 1 < / A > < / C o l o r > < C o l o r > < R > 1 < / R > < G > 1 < / G > < B > 1 < / B > < A > 1 < / A > < / C o l o r > < C o l o r > < R > 1 < / R > < G > 1 < / G > < B > 1 < / B > < A > 1 < / A > < / C o l o r > < C o l o r > < R > 1 < / R > < G > 1 < / G > < B > 1 < / B > < A > 1 < / A > < / C o l o r > < / C o l o r s > < / V i s u a l i z a t i o n > 
</file>

<file path=customXml/item2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 E q u i p 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 E q u i p 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 C o l u m n s \ I D < / K e y > < / D i a g r a m O b j e c t K e y > < D i a g r a m O b j e c t K e y > < K e y > C o l u m n s \ S t a t u s < / K e y > < / D i a g r a m O b j e c t K e y > < D i a g r a m O b j e c t K e y > < K e y > C o l u m n s \ S u p p l y   C h a i n   S e g m e n t < / K e y > < / D i a g r a m O b j e c t K e y > < D i a g r a m O b j e c t K e y > < K e y > C o l u m n s \ C o m p a n y < / K e y > < / D i a g r a m O b j e c t K e y > < D i a g r a m O b j e c t K e y > < K e y > C o l u m n s \ N A A T B a t t   M e m b e r < / K e y > < / D i a g r a m O b j e c t K e y > < D i a g r a m O b j e c t K e y > < K e y > C o l u m n s \ F a c i l i t y   N a m e < / K e y > < / D i a g r a m O b j e c t K e y > < D i a g r a m O b j e c t K e y > < K e y > C o l u m n s \ P r o d u c t   T y p e < / K e y > < / D i a g r a m O b j e c t K e y > < D i a g r a m O b j e c t K e y > < K e y > C o l u m n s \ P r o d u c t < / K e y > < / D i a g r a m O b j e c t K e y > < D i a g r a m O b j e c t K e y > < K e y > C o l u m n s \ F a c i l i t y   o r   C o m p a n y   W e b s i t e < / K e y > < / D i a g r a m O b j e c t K e y > < D i a g r a m O b j e c t K e y > < K e y > C o l u m n s \ F a c i l i t y   A d d r e s s < / K e y > < / D i a g r a m O b j e c t K e y > < D i a g r a m O b j e c t K e y > < K e y > C o l u m n s \ F a c i l i t y   C i t y < / K e y > < / D i a g r a m O b j e c t K e y > < D i a g r a m O b j e c t K e y > < K e y > C o l u m n s \ F a c i l i t y   S t a t e   o r   P r o v i n c e < / K e y > < / D i a g r a m O b j e c t K e y > < D i a g r a m O b j e c t K e y > < K e y > C o l u m n s \ F a c i l i t y   C o u n t r y < / K e y > < / D i a g r a m O b j e c t K e y > < D i a g r a m O b j e c t K e y > < K e y > C o l u m n s \ F a c i l i t y   Z i p < / K e y > < / D i a g r a m O b j e c t K e y > < D i a g r a m O b j e c t K e y > < K e y > C o l u m n s \ F a c i l i t y   P h o n e < / K e y > < / D i a g r a m O b j e c t K e y > < D i a g r a m O b j e c t K e y > < K e y > C o l u m n s \ L a t i t u d e < / K e y > < / D i a g r a m O b j e c t K e y > < D i a g r a m O b j e c t K e y > < K e y > C o l u m n s \ L o n g i t u d e < / K e y > < / D i a g r a m O b j e c t K e y > < D i a g r a m O b j e c t K e y > < K e y > C o l u m n s \ F a c i l i t y   W o r k f o r c e < / K e y > < / D i a g r a m O b j e c t K e y > < D i a g r a m O b j e c t K e y > < K e y > C o l u m n s \ P r o d u c t i o n   C a p a c i t y < / K e y > < / D i a g r a m O b j e c t K e y > < D i a g r a m O b j e c t K e y > < K e y > C o l u m n s \ P r o d u c t i o n   U n i t s < / K e y > < / D i a g r a m O b j e c t K e y > < D i a g r a m O b j e c t K e y > < K e y > C o l u m n s \ H Q   C o m p a n y < / K e y > < / D i a g r a m O b j e c t K e y > < D i a g r a m O b j e c t K e y > < K e y > C o l u m n s \ H Q   W e b s i t e < / K e y > < / D i a g r a m O b j e c t K e y > < D i a g r a m O b j e c t K e y > < K e y > C o l u m n s \ H Q   C i t y < / K e y > < / D i a g r a m O b j e c t K e y > < D i a g r a m O b j e c t K e y > < K e y > C o l u m n s \ H Q   S t a t e   o r   P r o v i n c e < / K e y > < / D i a g r a m O b j e c t K e y > < D i a g r a m O b j e c t K e y > < K e y > C o l u m n s \ H Q   C o u n t r y < / K e y > < / D i a g r a m O b j e c t K e y > < D i a g r a m O b j e c t K e y > < K e y > C o l u m n s \ Q C < / K e y > < / D i a g r a m O b j e c t K e y > < D i a g r a m O b j e c t K e y > < K e y > C o l u m n s \ Q C   D a t e < / K e y > < / D i a g r a m O b j e c t K e y > < D i a g r a m O b j e c t K e y > < K e y > C o l u m n s \ S o u r c e s < / K e y > < / D i a g r a m O b j e c t K e y > < D i a g r a m O b j e c t K e y > < K e y > C o l u m n s \ N o t e s 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 C o l u m n s \ I D < / K e y > < / a : K e y > < a : V a l u e   i : t y p e = " M e a s u r e G r i d N o d e V i e w S t a t e " > < L a y e d O u t > t r u e < / L a y e d O u t > < / a : V a l u e > < / a : K e y V a l u e O f D i a g r a m O b j e c t K e y a n y T y p e z b w N T n L X > < a : K e y V a l u e O f D i a g r a m O b j e c t K e y a n y T y p e z b w N T n L X > < a : K e y > < K e y > C o l u m n s \ S t a t u s < / K e y > < / a : K e y > < a : V a l u e   i : t y p e = " M e a s u r e G r i d N o d e V i e w S t a t e " > < C o l u m n > 1 < / C o l u m n > < L a y e d O u t > t r u e < / L a y e d O u t > < / a : V a l u e > < / a : K e y V a l u e O f D i a g r a m O b j e c t K e y a n y T y p e z b w N T n L X > < a : K e y V a l u e O f D i a g r a m O b j e c t K e y a n y T y p e z b w N T n L X > < a : K e y > < K e y > C o l u m n s \ S u p p l y   C h a i n   S e g m e n t < / K e y > < / a : K e y > < a : V a l u e   i : t y p e = " M e a s u r e G r i d N o d e V i e w S t a t e " > < C o l u m n > 2 < / C o l u m n > < L a y e d O u t > t r u e < / L a y e d O u t > < / a : V a l u e > < / a : K e y V a l u e O f D i a g r a m O b j e c t K e y a n y T y p e z b w N T n L X > < a : K e y V a l u e O f D i a g r a m O b j e c t K e y a n y T y p e z b w N T n L X > < a : K e y > < K e y > C o l u m n s \ C o m p a n y < / K e y > < / a : K e y > < a : V a l u e   i : t y p e = " M e a s u r e G r i d N o d e V i e w S t a t e " > < C o l u m n > 3 < / C o l u m n > < L a y e d O u t > t r u e < / L a y e d O u t > < / a : V a l u e > < / a : K e y V a l u e O f D i a g r a m O b j e c t K e y a n y T y p e z b w N T n L X > < a : K e y V a l u e O f D i a g r a m O b j e c t K e y a n y T y p e z b w N T n L X > < a : K e y > < K e y > C o l u m n s \ N A A T B a t t   M e m b e r < / K e y > < / a : K e y > < a : V a l u e   i : t y p e = " M e a s u r e G r i d N o d e V i e w S t a t e " > < C o l u m n > 4 < / C o l u m n > < L a y e d O u t > t r u e < / L a y e d O u t > < / a : V a l u e > < / a : K e y V a l u e O f D i a g r a m O b j e c t K e y a n y T y p e z b w N T n L X > < a : K e y V a l u e O f D i a g r a m O b j e c t K e y a n y T y p e z b w N T n L X > < a : K e y > < K e y > C o l u m n s \ F a c i l i t y   N a m e < / K e y > < / a : K e y > < a : V a l u e   i : t y p e = " M e a s u r e G r i d N o d e V i e w S t a t e " > < C o l u m n > 5 < / C o l u m n > < L a y e d O u t > t r u e < / L a y e d O u t > < / a : V a l u e > < / a : K e y V a l u e O f D i a g r a m O b j e c t K e y a n y T y p e z b w N T n L X > < a : K e y V a l u e O f D i a g r a m O b j e c t K e y a n y T y p e z b w N T n L X > < a : K e y > < K e y > C o l u m n s \ P r o d u c t   T y p e < / K e y > < / a : K e y > < a : V a l u e   i : t y p e = " M e a s u r e G r i d N o d e V i e w S t a t e " > < C o l u m n > 6 < / C o l u m n > < L a y e d O u t > t r u e < / L a y e d O u t > < / a : V a l u e > < / a : K e y V a l u e O f D i a g r a m O b j e c t K e y a n y T y p e z b w N T n L X > < a : K e y V a l u e O f D i a g r a m O b j e c t K e y a n y T y p e z b w N T n L X > < a : K e y > < K e y > C o l u m n s \ P r o d u c t < / K e y > < / a : K e y > < a : V a l u e   i : t y p e = " M e a s u r e G r i d N o d e V i e w S t a t e " > < C o l u m n > 7 < / C o l u m n > < L a y e d O u t > t r u e < / L a y e d O u t > < / a : V a l u e > < / a : K e y V a l u e O f D i a g r a m O b j e c t K e y a n y T y p e z b w N T n L X > < a : K e y V a l u e O f D i a g r a m O b j e c t K e y a n y T y p e z b w N T n L X > < a : K e y > < K e y > C o l u m n s \ F a c i l i t y   o r   C o m p a n y   W e b s i t e < / K e y > < / a : K e y > < a : V a l u e   i : t y p e = " M e a s u r e G r i d N o d e V i e w S t a t e " > < C o l u m n > 8 < / C o l u m n > < L a y e d O u t > t r u e < / L a y e d O u t > < / a : V a l u e > < / a : K e y V a l u e O f D i a g r a m O b j e c t K e y a n y T y p e z b w N T n L X > < a : K e y V a l u e O f D i a g r a m O b j e c t K e y a n y T y p e z b w N T n L X > < a : K e y > < K e y > C o l u m n s \ F a c i l i t y   A d d r e s s < / K e y > < / a : K e y > < a : V a l u e   i : t y p e = " M e a s u r e G r i d N o d e V i e w S t a t e " > < C o l u m n > 9 < / C o l u m n > < L a y e d O u t > t r u e < / L a y e d O u t > < / a : V a l u e > < / a : K e y V a l u e O f D i a g r a m O b j e c t K e y a n y T y p e z b w N T n L X > < a : K e y V a l u e O f D i a g r a m O b j e c t K e y a n y T y p e z b w N T n L X > < a : K e y > < K e y > C o l u m n s \ F a c i l i t y   C i t y < / K e y > < / a : K e y > < a : V a l u e   i : t y p e = " M e a s u r e G r i d N o d e V i e w S t a t e " > < C o l u m n > 1 0 < / C o l u m n > < L a y e d O u t > t r u e < / L a y e d O u t > < / a : V a l u e > < / a : K e y V a l u e O f D i a g r a m O b j e c t K e y a n y T y p e z b w N T n L X > < a : K e y V a l u e O f D i a g r a m O b j e c t K e y a n y T y p e z b w N T n L X > < a : K e y > < K e y > C o l u m n s \ F a c i l i t y   S t a t e   o r   P r o v i n c e < / K e y > < / a : K e y > < a : V a l u e   i : t y p e = " M e a s u r e G r i d N o d e V i e w S t a t e " > < C o l u m n > 1 1 < / C o l u m n > < L a y e d O u t > t r u e < / L a y e d O u t > < / a : V a l u e > < / a : K e y V a l u e O f D i a g r a m O b j e c t K e y a n y T y p e z b w N T n L X > < a : K e y V a l u e O f D i a g r a m O b j e c t K e y a n y T y p e z b w N T n L X > < a : K e y > < K e y > C o l u m n s \ F a c i l i t y   C o u n t r y < / K e y > < / a : K e y > < a : V a l u e   i : t y p e = " M e a s u r e G r i d N o d e V i e w S t a t e " > < C o l u m n > 1 2 < / C o l u m n > < L a y e d O u t > t r u e < / L a y e d O u t > < / a : V a l u e > < / a : K e y V a l u e O f D i a g r a m O b j e c t K e y a n y T y p e z b w N T n L X > < a : K e y V a l u e O f D i a g r a m O b j e c t K e y a n y T y p e z b w N T n L X > < a : K e y > < K e y > C o l u m n s \ F a c i l i t y   Z i p < / K e y > < / a : K e y > < a : V a l u e   i : t y p e = " M e a s u r e G r i d N o d e V i e w S t a t e " > < C o l u m n > 1 3 < / C o l u m n > < L a y e d O u t > t r u e < / L a y e d O u t > < / a : V a l u e > < / a : K e y V a l u e O f D i a g r a m O b j e c t K e y a n y T y p e z b w N T n L X > < a : K e y V a l u e O f D i a g r a m O b j e c t K e y a n y T y p e z b w N T n L X > < a : K e y > < K e y > C o l u m n s \ F a c i l i t y   P h o n e < / K e y > < / a : K e y > < a : V a l u e   i : t y p e = " M e a s u r e G r i d N o d e V i e w S t a t e " > < C o l u m n > 1 4 < / C o l u m n > < L a y e d O u t > t r u e < / L a y e d O u t > < / a : V a l u e > < / a : K e y V a l u e O f D i a g r a m O b j e c t K e y a n y T y p e z b w N T n L X > < a : K e y V a l u e O f D i a g r a m O b j e c t K e y a n y T y p e z b w N T n L X > < a : K e y > < K e y > C o l u m n s \ L a t i t u d e < / K e y > < / a : K e y > < a : V a l u e   i : t y p e = " M e a s u r e G r i d N o d e V i e w S t a t e " > < C o l u m n > 1 5 < / C o l u m n > < L a y e d O u t > t r u e < / L a y e d O u t > < / a : V a l u e > < / a : K e y V a l u e O f D i a g r a m O b j e c t K e y a n y T y p e z b w N T n L X > < a : K e y V a l u e O f D i a g r a m O b j e c t K e y a n y T y p e z b w N T n L X > < a : K e y > < K e y > C o l u m n s \ L o n g i t u d e < / K e y > < / a : K e y > < a : V a l u e   i : t y p e = " M e a s u r e G r i d N o d e V i e w S t a t e " > < C o l u m n > 1 6 < / C o l u m n > < L a y e d O u t > t r u e < / L a y e d O u t > < / a : V a l u e > < / a : K e y V a l u e O f D i a g r a m O b j e c t K e y a n y T y p e z b w N T n L X > < a : K e y V a l u e O f D i a g r a m O b j e c t K e y a n y T y p e z b w N T n L X > < a : K e y > < K e y > C o l u m n s \ F a c i l i t y   W o r k f o r c e < / K e y > < / a : K e y > < a : V a l u e   i : t y p e = " M e a s u r e G r i d N o d e V i e w S t a t e " > < C o l u m n > 1 7 < / C o l u m n > < L a y e d O u t > t r u e < / L a y e d O u t > < / a : V a l u e > < / a : K e y V a l u e O f D i a g r a m O b j e c t K e y a n y T y p e z b w N T n L X > < a : K e y V a l u e O f D i a g r a m O b j e c t K e y a n y T y p e z b w N T n L X > < a : K e y > < K e y > C o l u m n s \ P r o d u c t i o n   C a p a c i t y < / K e y > < / a : K e y > < a : V a l u e   i : t y p e = " M e a s u r e G r i d N o d e V i e w S t a t e " > < C o l u m n > 1 8 < / C o l u m n > < L a y e d O u t > t r u e < / L a y e d O u t > < / a : V a l u e > < / a : K e y V a l u e O f D i a g r a m O b j e c t K e y a n y T y p e z b w N T n L X > < a : K e y V a l u e O f D i a g r a m O b j e c t K e y a n y T y p e z b w N T n L X > < a : K e y > < K e y > C o l u m n s \ P r o d u c t i o n   U n i t s < / K e y > < / a : K e y > < a : V a l u e   i : t y p e = " M e a s u r e G r i d N o d e V i e w S t a t e " > < C o l u m n > 1 9 < / C o l u m n > < L a y e d O u t > t r u e < / L a y e d O u t > < / a : V a l u e > < / a : K e y V a l u e O f D i a g r a m O b j e c t K e y a n y T y p e z b w N T n L X > < a : K e y V a l u e O f D i a g r a m O b j e c t K e y a n y T y p e z b w N T n L X > < a : K e y > < K e y > C o l u m n s \ H Q   C o m p a n y < / K e y > < / a : K e y > < a : V a l u e   i : t y p e = " M e a s u r e G r i d N o d e V i e w S t a t e " > < C o l u m n > 2 0 < / C o l u m n > < L a y e d O u t > t r u e < / L a y e d O u t > < / a : V a l u e > < / a : K e y V a l u e O f D i a g r a m O b j e c t K e y a n y T y p e z b w N T n L X > < a : K e y V a l u e O f D i a g r a m O b j e c t K e y a n y T y p e z b w N T n L X > < a : K e y > < K e y > C o l u m n s \ H Q   W e b s i t e < / K e y > < / a : K e y > < a : V a l u e   i : t y p e = " M e a s u r e G r i d N o d e V i e w S t a t e " > < C o l u m n > 2 1 < / C o l u m n > < L a y e d O u t > t r u e < / L a y e d O u t > < / a : V a l u e > < / a : K e y V a l u e O f D i a g r a m O b j e c t K e y a n y T y p e z b w N T n L X > < a : K e y V a l u e O f D i a g r a m O b j e c t K e y a n y T y p e z b w N T n L X > < a : K e y > < K e y > C o l u m n s \ H Q   C i t y < / K e y > < / a : K e y > < a : V a l u e   i : t y p e = " M e a s u r e G r i d N o d e V i e w S t a t e " > < C o l u m n > 2 2 < / C o l u m n > < L a y e d O u t > t r u e < / L a y e d O u t > < / a : V a l u e > < / a : K e y V a l u e O f D i a g r a m O b j e c t K e y a n y T y p e z b w N T n L X > < a : K e y V a l u e O f D i a g r a m O b j e c t K e y a n y T y p e z b w N T n L X > < a : K e y > < K e y > C o l u m n s \ H Q   S t a t e   o r   P r o v i n c e < / K e y > < / a : K e y > < a : V a l u e   i : t y p e = " M e a s u r e G r i d N o d e V i e w S t a t e " > < C o l u m n > 2 3 < / C o l u m n > < L a y e d O u t > t r u e < / L a y e d O u t > < / a : V a l u e > < / a : K e y V a l u e O f D i a g r a m O b j e c t K e y a n y T y p e z b w N T n L X > < a : K e y V a l u e O f D i a g r a m O b j e c t K e y a n y T y p e z b w N T n L X > < a : K e y > < K e y > C o l u m n s \ H Q   C o u n t r y < / K e y > < / a : K e y > < a : V a l u e   i : t y p e = " M e a s u r e G r i d N o d e V i e w S t a t e " > < C o l u m n > 2 4 < / C o l u m n > < L a y e d O u t > t r u e < / L a y e d O u t > < / a : V a l u e > < / a : K e y V a l u e O f D i a g r a m O b j e c t K e y a n y T y p e z b w N T n L X > < a : K e y V a l u e O f D i a g r a m O b j e c t K e y a n y T y p e z b w N T n L X > < a : K e y > < K e y > C o l u m n s \ Q C < / K e y > < / a : K e y > < a : V a l u e   i : t y p e = " M e a s u r e G r i d N o d e V i e w S t a t e " > < C o l u m n > 2 5 < / C o l u m n > < L a y e d O u t > t r u e < / L a y e d O u t > < / a : V a l u e > < / a : K e y V a l u e O f D i a g r a m O b j e c t K e y a n y T y p e z b w N T n L X > < a : K e y V a l u e O f D i a g r a m O b j e c t K e y a n y T y p e z b w N T n L X > < a : K e y > < K e y > C o l u m n s \ Q C   D a t e < / K e y > < / a : K e y > < a : V a l u e   i : t y p e = " M e a s u r e G r i d N o d e V i e w S t a t e " > < C o l u m n > 2 6 < / C o l u m n > < L a y e d O u t > t r u e < / L a y e d O u t > < / a : V a l u e > < / a : K e y V a l u e O f D i a g r a m O b j e c t K e y a n y T y p e z b w N T n L X > < a : K e y V a l u e O f D i a g r a m O b j e c t K e y a n y T y p e z b w N T n L X > < a : K e y > < K e y > C o l u m n s \ S o u r c e s < / K e y > < / a : K e y > < a : V a l u e   i : t y p e = " M e a s u r e G r i d N o d e V i e w S t a t e " > < C o l u m n > 2 7 < / C o l u m n > < L a y e d O u t > t r u e < / L a y e d O u t > < / a : V a l u e > < / a : K e y V a l u e O f D i a g r a m O b j e c t K e y a n y T y p e z b w N T n L X > < a : K e y V a l u e O f D i a g r a m O b j e c t K e y a n y T y p e z b w N T n L X > < a : K e y > < K e y > C o l u m n s \ N o t e s < / K e y > < / a : K e y > < a : V a l u e   i : t y p e = " M e a s u r e G r i d N o d e V i e w S t a t e " > < C o l u m n > 2 8 < / C o l u m n > < L a y e d O u t > t r u e < / L a y e d O u t > < / a : V a l u e > < / a : K e y V a l u e O f D i a g r a m O b j e c t K e y a n y T y p e z b w N T n L X > < / V i e w S t a t e s > < / D i a g r a m M a n a g e r . S e r i a l i z a b l e D i a g r a m > < / A r r a y O f D i a g r a m M a n a g e r . S e r i a l i z a b l e D i a g r a m > ] ] > < / C u s t o m C o n t e n t > < / G e m i n i > 
</file>

<file path=customXml/item22.xml>��< ? x m l   v e r s i o n = " 1 . 0 "   e n c o d i n g = " U T F - 1 6 " ? > < G e m i n i   x m l n s = " h t t p : / / g e m i n i / p i v o t c u s t o m i z a t i o n / S h o w H i d d e n " > < C u s t o m C o n t e n t > < ! [ C D A T A [ T r u e ] ] > < / C u s t o m C o n t e n t > < / G e m i n i > 
</file>

<file path=customXml/item23.xml><?xml version="1.0" encoding="utf-8"?>
<ct:contentTypeSchema xmlns:ct="http://schemas.microsoft.com/office/2006/metadata/contentType" xmlns:ma="http://schemas.microsoft.com/office/2006/metadata/properties/metaAttributes" ct:_="" ma:_="" ma:contentTypeName="Document" ma:contentTypeID="0x0101009C4144609AC44D43BE7C88E9086708F9" ma:contentTypeVersion="4" ma:contentTypeDescription="Create a new document." ma:contentTypeScope="" ma:versionID="4548671295a23471f7e0c8e396207117">
  <xsd:schema xmlns:xsd="http://www.w3.org/2001/XMLSchema" xmlns:xs="http://www.w3.org/2001/XMLSchema" xmlns:p="http://schemas.microsoft.com/office/2006/metadata/properties" xmlns:ns2="d85615d6-6c32-435b-bf4f-6e3fc3895031" targetNamespace="http://schemas.microsoft.com/office/2006/metadata/properties" ma:root="true" ma:fieldsID="d3033cc4a52cfe980850e79aef9b9df4" ns2:_="">
    <xsd:import namespace="d85615d6-6c32-435b-bf4f-6e3fc389503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5615d6-6c32-435b-bf4f-6e3fc389503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s q m i d = " 1 8 0 4 f 6 c a - 4 8 0 5 - 4 7 e 8 - b 8 e 5 - 1 d c f 0 2 5 0 5 3 0 e "   x m l n s = " h t t p : / / s c h e m a s . m i c r o s o f t . c o m / D a t a M a s h u p " > A A A A A C k I A A B Q S w M E F A A C A A g A N 5 Z C W h / j Y d q l A A A A 9 g A A A B I A H A B D b 2 5 m a W c v U G F j a 2 F n Z S 5 4 b W w g o h g A K K A U A A A A A A A A A A A A A A A A A A A A A A A A A A A A h Y 9 L D o I w G I S v Q r q n D 0 h 8 k J + y c C u J C d G 4 b W q F R i i G F s v d X H g k r y B G U X c u Z + a b Z O Z + v U E 2 N H V w U Z 3 V r U k R w x Q F y s j 2 o E 2 Z o t 4 d w w X K O G y E P I l S B S N s b D J Y n a L K u X N C i P c e + x i 3 X U k i S h n Z 5 + t C V q o R o T b W C S M V + r Q O / 1 u I w + 4 1 h k e Y x U v M 5 j N M g U w m 5 N p 8 g W j c + 0 x / T F j 1 t e s 7 x Z U J t w W Q S Q J 5 f + A P U E s D B B Q A A g A I A D e W Q l p 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A 3 l k J a Y d F L F S s F A A B e N Q A A E w A c A E Z v c m 1 1 b G F z L 1 N l Y 3 R p b 2 4 x L m 0 g o h g A K K A U A A A A A A A A A A A A A A A A A A A A A A A A A A A A 7 V p b T + w 2 E H 5 f i f 9 g h Z e s F G 0 F q v p y R C V Y o E X l d m B b p C I e v I l 3 1 y K x U 8 f Z A 1 3 x 3 z t 2 b t 7 E o Z B z E L f w A M t 4 Z m y P 5 / u + X D Y h v q S c o c v s 7 9 a X w S B Z Y E E C d I G / n W A Z o h 0 U E r k x Q P B z y V P h E 7 A c 3 P k k H I 1 T I Q i T V 1 z c T j m / d Y e r 6 1 M c k R 0 n D 3 V u H q 7 H n E n w u f G y D J v O e I H Z H N J P 7 m P i Q K o J n o Z k N B G Y J T M u o j E P 0 4 i p w c T N p v N W K + d o 3 / H Q E Z O / / D x S Q w 8 e W j m X E s s 0 A b s E C 5 L k T m b m N I 7 D e w T T U L W r e Q S z N 5 z G P I o x u 2 / Y T 3 d 3 J 3 t Y S n R C o i k R j f F D 7 N O Q y n u k 9 t k Y P R c 8 S H 3 5 U + m l 9 9 j i 1 b Y m d E W m C Z X N u D L r b h A I k j R 3 X j q M 4 V f 7 q K o b Q V w g W M i S M v + R m c Y 8 Z V I 8 k u t v G h e D s P T 1 s f M F Z 8 3 c x 1 h S m Q a k H n b M 2 d w 6 U O Z T b Q Y d 4 j c 8 8 o K q L h 7 j G N y r 3 b N U H W P d 6 0 9 G Z b N 8 v 3 9 F b W 1 R D b W e j n K x l R 3 s / 1 9 w n d 9 e 6 q 9 j i w n t 4 2 o J A X y W N M p B o S H T 3 N w p l z X r w 3 B j Q J k V l R U H 7 P 3 W l Q K y y J 4 B e g b o G e A 9 M 8 C Z X B D R h Q B 0 Y I / / H v 8 v g / 9 a K 9 g Z o N 3 p Y x F A U a k f j P 0 x C c O k C / Z 1 Y I / 9 H v u v p v 2 f B f k v K f 3 n 2 L 8 9 4 U E X A s h D e w r o K e A V 5 b + N J 3 o K e C o F H P y T 0 r g L A e j A H v 6 f A / 6 1 g 3 k r 1 w A 9 / L 8 X / p d E L K m G + 7 M J I A / 9 e B T w W U H + B I 0 v k f z j E f 5 e 0 f l C d + Y X m A X 7 3 d 7 M Q e D H A 2 W v y 2 / j s r z H b D t m 4 X 6 Y h J T N u 8 C 2 i H 1 N 5 P Z 6 + m r g f M o t 8 H t F W 8 f r 1 2 d z 1 p M w u k 8 T K e g 0 l V x 0 e v B t x n 8 8 l e 2 h + n w d N d 4 / N 9 r S G O s R 3 k 1 U d + O Y s G D b i t U M W 1 C X K W X E X e V f S v P y L 7 V 4 2 e s t r 3 j M 7 W U P u 7 z i p t f L L r K 9 U r e 9 N X b w V L F m 0 K a U M w z J 9 O t u c 8 n Z M r 5 s D D b K 5 + l G Q K e H 6 k Z 8 T y 6 f i F z a 7 q t 7 b v m e q 4 c 9 Q c m s 3 J o C F w 2 b q 8 t z b l v A E E V Y 6 K I G 2 Q b q x 6 X w i X 2 J D i J M w y d T m 0 E Y m 8 6 B E O p K B O C W E 5 1 T E E d J G v m A J o F N Z 5 9 I 4 s s 8 G T q h S Y S l v 4 D d m 4 Q j F S 9 c U b k 4 Y + H 9 u a A R l X R J N D G U r H F J Q k i U U U Z J F y W l a u v Z T I W U Y 6 u 8 7 8 J Q O e U N W H Z j b l X b r 9 t C P q e + 4 t B 1 s z p a m 0 0 d d 5 v 9 X 0 B N Y 0 q b f y q w e h b 8 M B z m 7 C m I D w e p N n R I S R j o Q s A / o w t t z 2 y u t u g a X P B v 7 l 8 4 T I m G k P t I R Y f l F D O V R F G 5 S p 7 l H R 2 W N r e + g r W w 4 n C O Q Y I q R n f z L B O u 7 J Y M i G B / g a 6 V 6 a b I F 2 M q L K n 0 v + c c 8 A 1 1 S d x q s Z D F p U O 0 8 y t a V c Y V h R Z 3 l 9 p M Z 2 g J + V R x F d C z s h w l 7 t I z 1 g 4 B Q w Q a y c C X h A l B R L U 2 u j 4 B M s Z z 1 c j O Z E G y Y + I z 5 Y m W K h E K O G y c c Y l 0 J + s B 0 8 n X v T g C e E H r A 8 4 g 0 f K m N r E J N 6 s m V g 2 u i z P M w Q R a A U g 6 Y g G 5 q + Q U j N q S R b q P Q M 5 D D r Q J O t V A c J C 3 V e T 9 g 8 T A C h r a T g 1 w E J C o P s p G 3 f U 1 K F L R c l 0 J d J s m G z J s U d 7 G 8 7 J W 9 T U E 1 6 K x N l l t K O n j 4 m n T y 7 p E N m X R l M I 1 7 b O L X c s L I t t L o X U l t I u f o X d t E r e u a p m Q G d p l S F W r D t k V p h S z Q l 6 M j 4 j k S l M a q n p B j Q A h i S 9 o r P Z r r G H b D D i o M q j 2 3 j J a r N l j O m l g J H 0 o O v y C w J q J / g 5 Z B r C q z / O h A n j r a F A d b m A G 5 u j 7 v e / 3 N 9 z v h b D Y W n 5 j 8 O U / U E s B A i 0 A F A A C A A g A N 5 Z C W h / j Y d q l A A A A 9 g A A A B I A A A A A A A A A A A A A A A A A A A A A A E N v b m Z p Z y 9 Q Y W N r Y W d l L n h t b F B L A Q I t A B Q A A g A I A D e W Q l p T c j g s m w A A A O E A A A A T A A A A A A A A A A A A A A A A A P E A A A B b Q 2 9 u d G V u d F 9 U e X B l c 1 0 u e G 1 s U E s B A i 0 A F A A C A A g A N 5 Z C W m H R S x U r B Q A A X j U A A B M A A A A A A A A A A A A A A A A A 2 Q E A A E Z v c m 1 1 b G F z L 1 N l Y 3 R p b 2 4 x L m 1 Q S w U G A A A A A A M A A w D C A A A A U Q c 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4 n 8 A A A A A A A D A f w A A 7 7 u / P D 9 4 b W w g d m V y c 2 l v b j 0 i M S 4 w I i B l b m N v Z G l u Z z 0 i d X R m L T g i P z 4 8 T G 9 j Y W x Q Y W N r Y W d l T W V 0 Y W R h d G F G a W x l I H h t b G 5 z O n h z a T 0 i a H R 0 c D o v L 3 d 3 d y 5 3 M y 5 v c m c v M j A w M S 9 Y T U x T Y 2 h l b W E t a W 5 z d G F u Y 2 U i I H h t b G 5 z O n h z Z D 0 i a H R 0 c D o v L 3 d 3 d y 5 3 M y 5 v c m c v M j A w M S 9 Y T U x T Y 2 h l b W E i P j x J d G V t c z 4 8 S X R l b T 4 8 S X R l b U x v Y 2 F 0 a W 9 u P j x J d G V t V H l w Z T 5 G b 3 J t d W x h P C 9 J d G V t V H l w Z T 4 8 S X R l b V B h d G g + U 2 V j d G l v b j E v U m F 3 T W F 0 b D w v S X R l b V B h d G g + P C 9 J d G V t T G 9 j Y X R p b 2 4 + P F N 0 Y W J s Z U V u d H J p Z X M + P E V u d H J 5 I F R 5 c G U 9 I l J l c 3 V s d F R 5 c G U i I F Z h b H V l P S J z V G F i b G U i I C 8 + P E V u d H J 5 I F R 5 c G U 9 I k Z p b G x F b m F i b G V k I i B W Y W x 1 Z T 0 i b D A i I C 8 + P E V u d H J 5 I F R 5 c G U 9 I k Z p b G x l Z E N v b X B s Z X R l U m V z d W x 0 V G 9 X b 3 J r c 2 h l Z X Q i I F Z h b H V l P S J s M C I g L z 4 8 R W 5 0 c n k g V H l w Z T 0 i R m l s b F R v R G F 0 Y U 1 v Z G V s R W 5 h Y m x l Z C I g V m F s d W U 9 I m w w I i A v P j x F b n R y e S B U e X B l P S J J c 1 B y a X Z h d G U i I F Z h b H V l P S J s M C I g L z 4 8 R W 5 0 c n k g V H l w Z T 0 i T m F 2 a W d h d G l v b l N 0 Z X B O Y W 1 l I i B W Y W x 1 Z T 0 i c 0 5 h d m l n Y X R p b 2 4 i I C 8 + P E V u d H J 5 I F R 5 c G U 9 I k Z p b G x P Y m p l Y 3 R U e X B l I i B W Y W x 1 Z T 0 i c 0 N v b m 5 l Y 3 R p b 2 5 P b m x 5 I i A v P j x F b n R y e S B U e X B l P S J C d W Z m Z X J O Z X h 0 U m V m c m V z a C I g V m F s d W U 9 I m w x I i A v P j x F b n R y e S B U e X B l P S J R d W V y e U l E I i B W Y W x 1 Z T 0 i c z k 2 M T k 5 M j N m L W Y 3 O T I t N D Y 2 N y 1 i Z m Q 2 L T Q w M D M 2 M m Y w Z m M 0 N C I g L z 4 8 R W 5 0 c n k g V H l w Z T 0 i R m l s b E V y c m 9 y Q 2 9 k Z S I g V m F s d W U 9 I n N V b m t u b 3 d u I i A v P j x F b n R y e S B U e X B l P S J B Z G R l Z F R v R G F 0 Y U 1 v Z G V s I i B W Y W x 1 Z T 0 i b D A i I C 8 + P E V u d H J 5 I F R 5 c G U 9 I k Z p b G x M Y X N 0 V X B k Y X R l Z C I g V m F s d W U 9 I m Q y M D I 1 L T A y L T A z V D A x O j Q 5 O j Q 0 L j k 2 N z M z O D J a I i A v P j x F b n R y e S B U e X B l P S J G a W x s U 3 R h d H V z I i B W Y W x 1 Z T 0 i c 0 N v b X B s Z X R l I i A v P j w v U 3 R h Y m x l R W 5 0 c m l l c z 4 8 L 0 l 0 Z W 0 + P E l 0 Z W 0 + P E l 0 Z W 1 M b 2 N h d G l v b j 4 8 S X R l b V R 5 c G U + R m 9 y b X V s Y T w v S X R l b V R 5 c G U + P E l 0 Z W 1 Q Y X R o P l N l Y 3 R p b 2 4 x L 0 9 0 a G V y P C 9 J d G V t U G F 0 a D 4 8 L 0 l 0 Z W 1 M b 2 N h d G l v b j 4 8 U 3 R h Y m x l R W 5 0 c m l l c z 4 8 R W 5 0 c n k g V H l w Z T 0 i U m V z d W x 0 V H l w Z S I g V m F s d W U 9 I n N U Y W J s Z S I g L z 4 8 R W 5 0 c n k g V H l w Z T 0 i R m l s b E V u Y W J s Z W Q i I F Z h b H V l P S J s M C I g L z 4 8 R W 5 0 c n k g V H l w Z T 0 i R m l s b G V k Q 2 9 t c G x l d G V S Z X N 1 b H R U b 1 d v c m t z a G V l d C I g V m F s d W U 9 I m w w I i A v P j x F b n R y e S B U e X B l P S J G a W x s V G 9 E Y X R h T W 9 k Z W x F b m F i b G V k I i B W Y W x 1 Z T 0 i b D A i I C 8 + P E V u d H J 5 I F R 5 c G U 9 I k l z U H J p d m F 0 Z S I g V m F s d W U 9 I m w w I i A v P j x F b n R y e S B U e X B l P S J G a W x s T 2 J q Z W N 0 V H l w Z S I g V m F s d W U 9 I n N D b 2 5 u Z W N 0 a W 9 u T 2 5 s e S I g L z 4 8 R W 5 0 c n k g V H l w Z T 0 i Q n V m Z m V y T m V 4 d F J l Z n J l c 2 g i I F Z h b H V l P S J s M S I g L z 4 8 R W 5 0 c n k g V H l w Z T 0 i U X V l c n l J R C I g V m F s d W U 9 I n N h M m Y x M 2 U 3 M C 0 y M D k y L T Q 4 N z E t O W V l Z i 0 3 N D M 5 Z D E y N 2 F l N D M i I C 8 + P E V u d H J 5 I F R 5 c G U 9 I k 5 h d m l n Y X R p b 2 5 T d G V w T m F t Z S I g V m F s d W U 9 I n N O Y X Z p Z 2 F 0 a W 9 u I i A v P j x F b n R y e S B U e X B l P S J G a W x s R X J y b 3 J D b 2 R l I i B W Y W x 1 Z T 0 i c 1 V u a 2 5 v d 2 4 i I C 8 + P E V u d H J 5 I F R 5 c G U 9 I k F k Z G V k V G 9 E Y X R h T W 9 k Z W w i I F Z h b H V l P S J s M C I g L z 4 8 R W 5 0 c n k g V H l w Z T 0 i R m l s b E x h c 3 R V c G R h d G V k I i B W Y W x 1 Z T 0 i Z D I w M j U t M D I t M D N U M D E 6 N D k 6 N D Q u O T g y O T c y M 1 o i I C 8 + P E V u d H J 5 I F R 5 c G U 9 I k Z p b G x T d G F 0 d X M i I F Z h b H V l P S J z Q 2 9 t c G x l d G U i I C 8 + P C 9 T d G F i b G V F b n R y a W V z P j w v S X R l b T 4 8 S X R l b T 4 8 S X R l b U x v Y 2 F 0 a W 9 u P j x J d G V t V H l w Z T 5 G b 3 J t d W x h P C 9 J d G V t V H l w Z T 4 8 S X R l b V B h d G g + U 2 V j d G l v b j E v Q 2 V s b H M 8 L 0 l 0 Z W 1 Q Y X R o P j w v S X R l b U x v Y 2 F 0 a W 9 u P j x T d G F i b G V F b n R y a W V z P j x F b n R y e S B U e X B l P S J S Z X N 1 b H R U e X B l I i B W Y W x 1 Z T 0 i c 1 R h Y m x l I i A v P j x F b n R y e S B U e X B l P S J G a W x s R W 5 h Y m x l Z C I g V m F s d W U 9 I m w w I i A v P j x F b n R y e S B U e X B l P S J G a W x s Z W R D b 2 1 w b G V 0 Z V J l c 3 V s d F R v V 2 9 y a 3 N o Z W V 0 I i B W Y W x 1 Z T 0 i b D A i I C 8 + P E V u d H J 5 I F R 5 c G U 9 I k Z p b G x U b 0 R h d G F N b 2 R l b E V u Y W J s Z W Q i I F Z h b H V l P S J s M C I g L z 4 8 R W 5 0 c n k g V H l w Z T 0 i S X N Q c m l 2 Y X R l I i B W Y W x 1 Z T 0 i b D A i I C 8 + P E V u d H J 5 I F R 5 c G U 9 I k 5 h d m l n Y X R p b 2 5 T d G V w T m F t Z S I g V m F s d W U 9 I n N O Y X Z p Z 2 F 0 a W 9 u I i A v P j x F b n R y e S B U e X B l P S J G a W x s T 2 J q Z W N 0 V H l w Z S I g V m F s d W U 9 I n N D b 2 5 u Z W N 0 a W 9 u T 2 5 s e S I g L z 4 8 R W 5 0 c n k g V H l w Z T 0 i Q n V m Z m V y T m V 4 d F J l Z n J l c 2 g i I F Z h b H V l P S J s M S I g L z 4 8 R W 5 0 c n k g V H l w Z T 0 i U X V l c n l J R C I g V m F s d W U 9 I n M 2 M 2 N j Z W E 0 N y 1 k Z j J i L T Q 0 N j g t O W R m M y 0 1 Z j g x Z m N l Y z k 1 Z j Q i I C 8 + P E V u d H J 5 I F R 5 c G U 9 I k Z p b G x F c n J v c k N v Z G U i I F Z h b H V l P S J z V W 5 r b m 9 3 b i I g L z 4 8 R W 5 0 c n k g V H l w Z T 0 i Q W R k Z W R U b 0 R h d G F N b 2 R l b C I g V m F s d W U 9 I m w w I i A v P j x F b n R y e S B U e X B l P S J G a W x s T G F z d F V w Z G F 0 Z W Q i I F Z h b H V l P S J k M j A y N S 0 w M i 0 w M 1 Q w M T o 0 O T o 0 N C 4 5 O D I 5 N z I z W i I g L z 4 8 R W 5 0 c n k g V H l w Z T 0 i R m l s b F N 0 Y X R 1 c y I g V m F s d W U 9 I n N D b 2 1 w b G V 0 Z S I g L z 4 8 L 1 N 0 Y W J s Z U V u d H J p Z X M + P C 9 J d G V t P j x J d G V t P j x J d G V t T G 9 j Y X R p b 2 4 + P E l 0 Z W 1 U e X B l P k Z v c m 1 1 b G E 8 L 0 l 0 Z W 1 U e X B l P j x J d G V t U G F 0 a D 5 T Z W N 0 a W 9 u M S 9 Q Y W N r T W 9 k P C 9 J d G V t U G F 0 a D 4 8 L 0 l 0 Z W 1 M b 2 N h d G l v b j 4 8 U 3 R h Y m x l R W 5 0 c m l l c z 4 8 R W 5 0 c n k g V H l w Z T 0 i U m V z d W x 0 V H l w Z S I g V m F s d W U 9 I n N U Y W J s Z S I g L z 4 8 R W 5 0 c n k g V H l w Z T 0 i R m l s b E V u Y W J s Z W Q i I F Z h b H V l P S J s M C I g L z 4 8 R W 5 0 c n k g V H l w Z T 0 i R m l s b G V k Q 2 9 t c G x l d G V S Z X N 1 b H R U b 1 d v c m t z a G V l d C I g V m F s d W U 9 I m w w I i A v P j x F b n R y e S B U e X B l P S J G a W x s V G 9 E Y X R h T W 9 k Z W x F b m F i b G V k I i B W Y W x 1 Z T 0 i b D A i I C 8 + P E V u d H J 5 I F R 5 c G U 9 I k l z U H J p d m F 0 Z S I g V m F s d W U 9 I m w w I i A v P j x F b n R y e S B U e X B l P S J O Y X Z p Z 2 F 0 a W 9 u U 3 R l c E 5 h b W U i I F Z h b H V l P S J z T m F 2 a W d h d G l v b i I g L z 4 8 R W 5 0 c n k g V H l w Z T 0 i R m l s b E 9 i a m V j d F R 5 c G U i I F Z h b H V l P S J z Q 2 9 u b m V j d G l v b k 9 u b H k i I C 8 + P E V u d H J 5 I F R 5 c G U 9 I k J 1 Z m Z l c k 5 l e H R S Z W Z y Z X N o I i B W Y W x 1 Z T 0 i b D E i I C 8 + P E V u d H J 5 I F R 5 c G U 9 I l F 1 Z X J 5 S U Q i I F Z h b H V l P S J z Y W M 0 Z T M w O T U t N z U 1 O S 0 0 Y W E 5 L W I 3 N G U t Y W Q 0 N D V m O G Q z Z j M w I i A v P j x F b n R y e S B U e X B l P S J G a W x s R X J y b 3 J D b 2 R l I i B W Y W x 1 Z T 0 i c 1 V u a 2 5 v d 2 4 i I C 8 + P E V u d H J 5 I F R 5 c G U 9 I k F k Z G V k V G 9 E Y X R h T W 9 k Z W w i I F Z h b H V l P S J s M C I g L z 4 8 R W 5 0 c n k g V H l w Z T 0 i R m l s b E x h c 3 R V c G R h d G V k I i B W Y W x 1 Z T 0 i Z D I w M j U t M D I t M D N U M D E 6 N D k 6 N D Q u O T g y O T c y M 1 o i I C 8 + P E V u d H J 5 I F R 5 c G U 9 I k Z p b G x T d G F 0 d X M i I F Z h b H V l P S J z Q 2 9 t c G x l d G U i I C 8 + P C 9 T d G F i b G V F b n R y a W V z P j w v S X R l b T 4 8 S X R l b T 4 8 S X R l b U x v Y 2 F 0 a W 9 u P j x J d G V t V H l w Z T 5 G b 3 J t d W x h P C 9 J d G V t V H l w Z T 4 8 S X R l b V B h d G g + U 2 V j d G l v b j E v R X F 1 a X A 8 L 0 l 0 Z W 1 Q Y X R o P j w v S X R l b U x v Y 2 F 0 a W 9 u P j x T d G F i b G V F b n R y a W V z P j x F b n R y e S B U e X B l P S J S Z X N 1 b H R U e X B l I i B W Y W x 1 Z T 0 i c 1 R h Y m x l I i A v P j x F b n R y e S B U e X B l P S J G a W x s R W 5 h Y m x l Z C I g V m F s d W U 9 I m w w I i A v P j x F b n R y e S B U e X B l P S J G a W x s Z W R D b 2 1 w b G V 0 Z V J l c 3 V s d F R v V 2 9 y a 3 N o Z W V 0 I i B W Y W x 1 Z T 0 i b D A i I C 8 + P E V u d H J 5 I F R 5 c G U 9 I k Z p b G x U b 0 R h d G F N b 2 R l b E V u Y W J s Z W Q i I F Z h b H V l P S J s M C I g L z 4 8 R W 5 0 c n k g V H l w Z T 0 i S X N Q c m l 2 Y X R l I i B W Y W x 1 Z T 0 i b D A i I C 8 + P E V u d H J 5 I F R 5 c G U 9 I k 5 h d m l n Y X R p b 2 5 T d G V w T m F t Z S I g V m F s d W U 9 I n N O Y X Z p Z 2 F 0 a W 9 u I i A v P j x F b n R y e S B U e X B l P S J G a W x s T 2 J q Z W N 0 V H l w Z S I g V m F s d W U 9 I n N D b 2 5 u Z W N 0 a W 9 u T 2 5 s e S I g L z 4 8 R W 5 0 c n k g V H l w Z T 0 i Q n V m Z m V y T m V 4 d F J l Z n J l c 2 g i I F Z h b H V l P S J s M S I g L z 4 8 R W 5 0 c n k g V H l w Z T 0 i U X V l c n l J R C I g V m F s d W U 9 I n N l Z m E 1 M D Q 1 Z i 0 0 Z j E w L T R h Y T g t O D J i M S 0 x N W J i M T h j Z j Y 2 Z j U i I C 8 + P E V u d H J 5 I F R 5 c G U 9 I k Z p b G x F c n J v c k N v Z G U i I F Z h b H V l P S J z V W 5 r b m 9 3 b i I g L z 4 8 R W 5 0 c n k g V H l w Z T 0 i Q W R k Z W R U b 0 R h d G F N b 2 R l b C I g V m F s d W U 9 I m w w I i A v P j x F b n R y e S B U e X B l P S J G a W x s T G F z d F V w Z G F 0 Z W Q i I F Z h b H V l P S J k M j A y N S 0 w M i 0 w M 1 Q w M T o 0 O T o 0 N C 4 5 O D I 5 N z I z W i I g L z 4 8 R W 5 0 c n k g V H l w Z T 0 i R m l s b F N 0 Y X R 1 c y I g V m F s d W U 9 I n N D b 2 1 w b G V 0 Z S I g L z 4 8 L 1 N 0 Y W J s Z U V u d H J p Z X M + P C 9 J d G V t P j x J d G V t P j x J d G V t T G 9 j Y X R p b 2 4 + P E l 0 Z W 1 U e X B l P k Z v c m 1 1 b G E 8 L 0 l 0 Z W 1 U e X B l P j x J d G V t U G F 0 a D 5 T Z W N 0 a W 9 u M S 9 T Z X J 2 a W N l P C 9 J d G V t U G F 0 a D 4 8 L 0 l 0 Z W 1 M b 2 N h d G l v b j 4 8 U 3 R h Y m x l R W 5 0 c m l l c z 4 8 R W 5 0 c n k g V H l w Z T 0 i U m V z d W x 0 V H l w Z S I g V m F s d W U 9 I n N U Y W J s Z S I g L z 4 8 R W 5 0 c n k g V H l w Z T 0 i R m l s b E V u Y W J s Z W Q i I F Z h b H V l P S J s M C I g L z 4 8 R W 5 0 c n k g V H l w Z T 0 i R m l s b G V k Q 2 9 t c G x l d G V S Z X N 1 b H R U b 1 d v c m t z a G V l d C I g V m F s d W U 9 I m w w I i A v P j x F b n R y e S B U e X B l P S J G a W x s V G 9 E Y X R h T W 9 k Z W x F b m F i b G V k I i B W Y W x 1 Z T 0 i b D A i I C 8 + P E V u d H J 5 I F R 5 c G U 9 I k l z U H J p d m F 0 Z S I g V m F s d W U 9 I m w w I i A v P j x F b n R y e S B U e X B l P S J O Y X Z p Z 2 F 0 a W 9 u U 3 R l c E 5 h b W U i I F Z h b H V l P S J z T m F 2 a W d h d G l v b i I g L z 4 8 R W 5 0 c n k g V H l w Z T 0 i R m l s b E 9 i a m V j d F R 5 c G U i I F Z h b H V l P S J z Q 2 9 u b m V j d G l v b k 9 u b H k i I C 8 + P E V u d H J 5 I F R 5 c G U 9 I k J 1 Z m Z l c k 5 l e H R S Z W Z y Z X N o I i B W Y W x 1 Z T 0 i b D E i I C 8 + P E V u d H J 5 I F R 5 c G U 9 I l F 1 Z X J 5 S U Q i I F Z h b H V l P S J z O G J m Z j A x Z j A t N j E 1 M y 0 0 M D h k L T k y M D I t Y m F i N W F k M j c x O G M 0 I i A v P j x F b n R y e S B U e X B l P S J G a W x s R X J y b 3 J D b 2 R l I i B W Y W x 1 Z T 0 i c 1 V u a 2 5 v d 2 4 i I C 8 + P E V u d H J 5 I F R 5 c G U 9 I k F k Z G V k V G 9 E Y X R h T W 9 k Z W w i I F Z h b H V l P S J s M C I g L z 4 8 R W 5 0 c n k g V H l w Z T 0 i R m l s b E x h c 3 R V c G R h d G V k I i B W Y W x 1 Z T 0 i Z D I w M j U t M D I t M D N U M D E 6 N D k 6 N D Q u O T g y O T c y M 1 o i I C 8 + P E V u d H J 5 I F R 5 c G U 9 I k Z p b G x T d G F 0 d X M i I F Z h b H V l P S J z Q 2 9 t c G x l d G U i I C 8 + P C 9 T d G F i b G V F b n R y a W V z P j w v S X R l b T 4 8 S X R l b T 4 8 S X R l b U x v Y 2 F 0 a W 9 u P j x J d G V t V H l w Z T 5 G b 3 J t d W x h P C 9 J d G V t V H l w Z T 4 8 S X R l b V B h d G g + U 2 V j d G l v b j E v U m F u Z E Q 8 L 0 l 0 Z W 1 Q Y X R o P j w v S X R l b U x v Y 2 F 0 a W 9 u P j x T d G F i b G V F b n R y a W V z P j x F b n R y e S B U e X B l P S J S Z X N 1 b H R U e X B l I i B W Y W x 1 Z T 0 i c 1 R h Y m x l I i A v P j x F b n R y e S B U e X B l P S J G a W x s R W 5 h Y m x l Z C I g V m F s d W U 9 I m w w I i A v P j x F b n R y e S B U e X B l P S J G a W x s Z W R D b 2 1 w b G V 0 Z V J l c 3 V s d F R v V 2 9 y a 3 N o Z W V 0 I i B W Y W x 1 Z T 0 i b D A i I C 8 + P E V u d H J 5 I F R 5 c G U 9 I k Z p b G x U b 0 R h d G F N b 2 R l b E V u Y W J s Z W Q i I F Z h b H V l P S J s M C I g L z 4 8 R W 5 0 c n k g V H l w Z T 0 i S X N Q c m l 2 Y X R l I i B W Y W x 1 Z T 0 i b D A i I C 8 + P E V u d H J 5 I F R 5 c G U 9 I k 5 h d m l n Y X R p b 2 5 T d G V w T m F t Z S I g V m F s d W U 9 I n N O Y X Z p Z 2 F 0 a W 9 u I i A v P j x F b n R y e S B U e X B l P S J G a W x s T 2 J q Z W N 0 V H l w Z S I g V m F s d W U 9 I n N D b 2 5 u Z W N 0 a W 9 u T 2 5 s e S I g L z 4 8 R W 5 0 c n k g V H l w Z T 0 i Q n V m Z m V y T m V 4 d F J l Z n J l c 2 g i I F Z h b H V l P S J s M S I g L z 4 8 R W 5 0 c n k g V H l w Z T 0 i U X V l c n l J R C I g V m F s d W U 9 I n N k M D c x M T A z M i 0 1 N T I y L T Q 0 Y j c t O G F i N S 0 2 N 2 N k M 2 Q 2 M W U 0 Y m U i I C 8 + P E V u d H J 5 I F R 5 c G U 9 I k Z p b G x F c n J v c k N v Z G U i I F Z h b H V l P S J z V W 5 r b m 9 3 b i I g L z 4 8 R W 5 0 c n k g V H l w Z T 0 i Q W R k Z W R U b 0 R h d G F N b 2 R l b C I g V m F s d W U 9 I m w w I i A v P j x F b n R y e S B U e X B l P S J G a W x s T G F z d F V w Z G F 0 Z W Q i I F Z h b H V l P S J k M j A y N S 0 w M i 0 w M 1 Q w M T o 0 O T o 0 N C 4 5 O D I 5 N z I z W i I g L z 4 8 R W 5 0 c n k g V H l w Z T 0 i R m l s b F N 0 Y X R 1 c y I g V m F s d W U 9 I n N D b 2 1 w b G V 0 Z S I g L z 4 8 L 1 N 0 Y W J s Z U V u d H J p Z X M + P C 9 J d G V t P j x J d G V t P j x J d G V t T G 9 j Y X R p b 2 4 + P E l 0 Z W 1 U e X B l P k Z v c m 1 1 b G E 8 L 0 l 0 Z W 1 U e X B l P j x J d G V t U G F 0 a D 5 T Z W N 0 a W 9 u M S 9 N b 2 R l b G l u Z z w v S X R l b V B h d G g + P C 9 J d G V t T G 9 j Y X R p b 2 4 + P F N 0 Y W J s Z U V u d H J p Z X M + P E V u d H J 5 I F R 5 c G U 9 I l J l c 3 V s d F R 5 c G U i I F Z h b H V l P S J z V G F i b G U i I C 8 + P E V u d H J 5 I F R 5 c G U 9 I k Z p b G x F b m F i b G V k I i B W Y W x 1 Z T 0 i b D A i I C 8 + P E V u d H J 5 I F R 5 c G U 9 I k Z p b G x l Z E N v b X B s Z X R l U m V z d W x 0 V G 9 X b 3 J r c 2 h l Z X Q i I F Z h b H V l P S J s M C I g L z 4 8 R W 5 0 c n k g V H l w Z T 0 i R m l s b F R v R G F 0 Y U 1 v Z G V s R W 5 h Y m x l Z C I g V m F s d W U 9 I m w w I i A v P j x F b n R y e S B U e X B l P S J J c 1 B y a X Z h d G U i I F Z h b H V l P S J s M C I g L z 4 8 R W 5 0 c n k g V H l w Z T 0 i T m F 2 a W d h d G l v b l N 0 Z X B O Y W 1 l I i B W Y W x 1 Z T 0 i c 0 5 h d m l n Y X R p b 2 4 i I C 8 + P E V u d H J 5 I F R 5 c G U 9 I k Z p b G x P Y m p l Y 3 R U e X B l I i B W Y W x 1 Z T 0 i c 0 N v b m 5 l Y 3 R p b 2 5 P b m x 5 I i A v P j x F b n R y e S B U e X B l P S J C d W Z m Z X J O Z X h 0 U m V m c m V z a C I g V m F s d W U 9 I m w x I i A v P j x F b n R y e S B U e X B l P S J R d W V y e U l E I i B W Y W x 1 Z T 0 i c 2 V m Z j h k Y T U z L T F j Y T k t N D B h M i 0 5 Z j c 2 L T I 3 N z J m N j J h N j g 5 N y I g L z 4 8 R W 5 0 c n k g V H l w Z T 0 i R m l s b E V y c m 9 y Q 2 9 k Z S I g V m F s d W U 9 I n N V b m t u b 3 d u I i A v P j x F b n R y e S B U e X B l P S J B Z G R l Z F R v R G F 0 Y U 1 v Z G V s I i B W Y W x 1 Z T 0 i b D A i I C 8 + P E V u d H J 5 I F R 5 c G U 9 I k Z p b G x M Y X N 0 V X B k Y X R l Z C I g V m F s d W U 9 I m Q y M D I 1 L T A y L T A z V D A x O j Q 5 O j Q 0 L j k 4 M j k 3 M j N a I i A v P j x F b n R y e S B U e X B l P S J G a W x s U 3 R h d H V z I i B W Y W x 1 Z T 0 i c 0 N v b X B s Z X R l I i A v P j w v U 3 R h Y m x l R W 5 0 c m l l c z 4 8 L 0 l 0 Z W 0 + P E l 0 Z W 0 + P E l 0 Z W 1 M b 2 N h d G l v b j 4 8 S X R l b V R 5 c G U + R m 9 y b X V s Y T w v S X R l b V R 5 c G U + P E l 0 Z W 1 Q Y X R o P l N l Y 3 R p b 2 4 x L 0 R p c 3 R y a W J 1 d G 9 y c z w v S X R l b V B h d G g + P C 9 J d G V t T G 9 j Y X R p b 2 4 + P F N 0 Y W J s Z U V u d H J p Z X M + P E V u d H J 5 I F R 5 c G U 9 I l J l c 3 V s d F R 5 c G U i I F Z h b H V l P S J z V G F i b G U i I C 8 + P E V u d H J 5 I F R 5 c G U 9 I k Z p b G x F b m F i b G V k I i B W Y W x 1 Z T 0 i b D A i I C 8 + P E V u d H J 5 I F R 5 c G U 9 I k Z p b G x l Z E N v b X B s Z X R l U m V z d W x 0 V G 9 X b 3 J r c 2 h l Z X Q i I F Z h b H V l P S J s M C I g L z 4 8 R W 5 0 c n k g V H l w Z T 0 i R m l s b F R v R G F 0 Y U 1 v Z G V s R W 5 h Y m x l Z C I g V m F s d W U 9 I m w w I i A v P j x F b n R y e S B U e X B l P S J J c 1 B y a X Z h d G U i I F Z h b H V l P S J s M C I g L z 4 8 R W 5 0 c n k g V H l w Z T 0 i T m F 2 a W d h d G l v b l N 0 Z X B O Y W 1 l I i B W Y W x 1 Z T 0 i c 0 5 h d m l n Y X R p b 2 4 i I C 8 + P E V u d H J 5 I F R 5 c G U 9 I k Z p b G x P Y m p l Y 3 R U e X B l I i B W Y W x 1 Z T 0 i c 0 N v b m 5 l Y 3 R p b 2 5 P b m x 5 I i A v P j x F b n R y e S B U e X B l P S J C d W Z m Z X J O Z X h 0 U m V m c m V z a C I g V m F s d W U 9 I m w x I i A v P j x F b n R y e S B U e X B l P S J R d W V y e U l E I i B W Y W x 1 Z T 0 i c z I 0 O G Q w Y m U 0 L T N j Y z Y t N D Q 0 Y y 1 i M m Y 5 L W Z m N j c 4 N T E w Z T N i Z S I g L z 4 8 R W 5 0 c n k g V H l w Z T 0 i R m l s b E V y c m 9 y Q 2 9 k Z S I g V m F s d W U 9 I n N V b m t u b 3 d u I i A v P j x F b n R y e S B U e X B l P S J B Z G R l Z F R v R G F 0 Y U 1 v Z G V s I i B W Y W x 1 Z T 0 i b D A i I C 8 + P E V u d H J 5 I F R 5 c G U 9 I k Z p b G x M Y X N 0 V X B k Y X R l Z C I g V m F s d W U 9 I m Q y M D I 1 L T A y L T A z V D A x O j Q 5 O j Q 0 L j k 4 M j k 3 M j N a I i A v P j x F b n R y e S B U e X B l P S J G a W x s U 3 R h d H V z I i B W Y W x 1 Z T 0 i c 0 N v b X B s Z X R l I i A v P j w v U 3 R h Y m x l R W 5 0 c m l l c z 4 8 L 0 l 0 Z W 0 + P E l 0 Z W 0 + P E l 0 Z W 1 M b 2 N h d G l v b j 4 8 S X R l b V R 5 c G U + R m 9 y b X V s Y T w v S X R l b V R 5 c G U + P E l 0 Z W 1 Q Y X R o P l N l Y 3 R p b 2 4 x L 0 J H T W F 0 b D w v S X R l b V B h d G g + P C 9 J d G V t T G 9 j Y X R p b 2 4 + P F N 0 Y W J s Z U V u d H J p Z X M + P E V u d H J 5 I F R 5 c G U 9 I k J 1 Z m Z l c k 5 l e H R S Z W Z y Z X N o I i B W Y W x 1 Z T 0 i b D E i I C 8 + P E V u d H J 5 I F R 5 c G U 9 I k Z p b G x F b m F i b G V k I i B W Y W x 1 Z T 0 i b D A i I C 8 + P E V u d H J 5 I F R 5 c G U 9 I k Z p b G x l Z E N v b X B s Z X R l U m V z d W x 0 V G 9 X b 3 J r c 2 h l Z X Q i I F Z h b H V l P S J s M C I g L z 4 8 R W 5 0 c n k g V H l w Z T 0 i R m l s b F R v R G F 0 Y U 1 v Z G V s R W 5 h Y m x l Z C I g V m F s d W U 9 I m w w I i A v P j x F b n R y e S B U e X B l P S J J c 1 B y a X Z h d G U i I F Z h b H V l P S J s M C I g L z 4 8 R W 5 0 c n k g V H l w Z T 0 i U m V z d W x 0 V H l w Z S I g V m F s d W U 9 I n N U Y W J s Z S I g L z 4 8 R W 5 0 c n k g V H l w Z T 0 i T m F 2 a W d h d G l v b l N 0 Z X B O Y W 1 l I i B W Y W x 1 Z T 0 i c 0 5 h d m l n Y X R p b 2 4 i I C 8 + P E V u d H J 5 I F R 5 c G U 9 I k Z p b G x P Y m p l Y 3 R U e X B l I i B W Y W x 1 Z T 0 i c 0 N v b m 5 l Y 3 R p b 2 5 P b m x 5 I i A v P j x F b n R y e S B U e X B l P S J O Y W 1 l V X B k Y X R l Z E F m d G V y R m l s b C I g V m F s d W U 9 I m w w I i A v P j x F b n R y e S B U e X B l P S J R d W V y e U l E I i B W Y W x 1 Z T 0 i c z Y 1 M m F l M z Z j L T l m O D I t N D V m M S 0 5 N D k 4 L T R h M j I x M 2 Y x Z j k z O S I g L z 4 8 R W 5 0 c n k g V H l w Z T 0 i R m l s b E x h c 3 R V c G R h d G V k I i B W Y W x 1 Z T 0 i Z D I w M j U t M D I t M D N U M D E 6 N D k 6 N D Q u O T Y 3 M z M 4 M l o i I C 8 + P E V u d H J 5 I F R 5 c G U 9 I k Z p b G x D b 2 x 1 b W 5 U e X B l c y I g V m F s d W U 9 I n N B d 1 l H Q m d Z R 0 J n W U d C Z 1 l H Q m d B R 0 J n Q U F B Q V V H Q m d Z R 0 J n W U d C d 1 l H I i A v P j x F b n R y e S B U e X B l P S J G a W x s R X J y b 3 J D b 2 R l I i B W Y W x 1 Z T 0 i c 1 V u a 2 5 v d 2 4 i I C 8 + P E V u d H J 5 I F R 5 c G U 9 I k F k Z G V k V G 9 E Y X R h T W 9 k Z W w i I F Z h b H V l P S J s M C I g L z 4 8 R W 5 0 c n k g V H l w Z T 0 i R m l s b E N v b H V t b k 5 h b W V z I i B W Y W x 1 Z T 0 i c 1 s m c X V v d D t J R C Z x d W 9 0 O y w m c X V v d D t T d G F 0 d X M m c X V v d D s s J n F 1 b 3 Q 7 U 3 V w c G x 5 I E N o Y W l u I F N l Z 2 1 l b n Q m c X V v d D s s J n F 1 b 3 Q 7 Q 2 9 t c G F u e S Z x d W 9 0 O y w m c X V v d D t O Q U F U Q m F 0 d C B N Z W 1 i Z X I m c X V v d D s s J n F 1 b 3 Q 7 R m F j a W x p d H k g T m F t Z S Z x d W 9 0 O y w m c X V v d D t Q c m 9 k d W N 0 I F R 5 c G U m c X V v d D s s J n F 1 b 3 Q 7 U H J v Z H V j d C Z x d W 9 0 O y w m c X V v d D t G Y W N p b G l 0 e S B v c i B D b 2 1 w Y W 5 5 V 2 V i c 2 l 0 Z S Z x d W 9 0 O y w m c X V v d D t G Y W N p b G l 0 e S B B Z G R y Z X N z J n F 1 b 3 Q 7 L C Z x d W 9 0 O 0 Z h Y 2 l s a X R 5 I E N p d H k m c X V v d D s s J n F 1 b 3 Q 7 R m F j a W x p d H k g U 3 R h d G U g b 3 I g U H J v d m l u Y 2 U m c X V v d D s s J n F 1 b 3 Q 7 R m F j a W x p d H k g Q 2 9 1 b n R y e S Z x d W 9 0 O y w m c X V v d D t G Y W N p b G l 0 e S B a a X A m c X V v d D s s J n F 1 b 3 Q 7 R m F j a W x p d H k g U G h v b m U m c X V v d D s s J n F 1 b 3 Q 7 R 1 B T J n F 1 b 3 Q 7 L C Z x d W 9 0 O 0 x h d G l 0 d W R l J n F 1 b 3 Q 7 L C Z x d W 9 0 O 0 x v b m d p d H V k Z S Z x d W 9 0 O y w m c X V v d D t G Y W N p b G l 0 e S B X b 3 J r Z m 9 y Y 2 U m c X V v d D s s J n F 1 b 3 Q 7 U H J v Z H V j d G l v b i B D Y X B h Y 2 l 0 e S Z x d W 9 0 O y w m c X V v d D t Q c m 9 k d W N 0 a W 9 u I F V u a X R z J n F 1 b 3 Q 7 L C Z x d W 9 0 O 0 h R I E N v b X B h b n k m c X V v d D s s J n F 1 b 3 Q 7 S F E g V 2 V i c 2 l 0 Z S Z x d W 9 0 O y w m c X V v d D t I U S B D a X R 5 J n F 1 b 3 Q 7 L C Z x d W 9 0 O 0 h R I F N 0 Y X R l I G 9 y I F B y b 3 Z p b m N l J n F 1 b 3 Q 7 L C Z x d W 9 0 O 0 h R I E N v d W 5 0 c n k m c X V v d D s s J n F 1 b 3 Q 7 U U M m c X V v d D s s J n F 1 b 3 Q 7 U U M g R G F 0 Z S Z x d W 9 0 O y w m c X V v d D t T b 3 V y Y 2 V z J n F 1 b 3 Q 7 L C Z x d W 9 0 O 0 5 v d G V z J n F 1 b 3 Q 7 X S I g L z 4 8 R W 5 0 c n k g V H l w Z T 0 i R m l s b F N 0 Y X R 1 c y I g V m F s d W U 9 I n N D b 2 1 w b G V 0 Z S I g L z 4 8 R W 5 0 c n k g V H l w Z T 0 i U m V s Y X R p b 2 5 z a G l w S W 5 m b 0 N v b n R h a W 5 l c i I g V m F s d W U 9 I n N 7 J n F 1 b 3 Q 7 Y 2 9 s d W 1 u Q 2 9 1 b n Q m c X V v d D s 6 M z A s J n F 1 b 3 Q 7 a 2 V 5 Q 2 9 s d W 1 u T m F t Z X M m c X V v d D s 6 W 1 0 s J n F 1 b 3 Q 7 c X V l c n l S Z W x h d G l v b n N o a X B z J n F 1 b 3 Q 7 O l t d L C Z x d W 9 0 O 2 N v b H V t b k l k Z W 5 0 a X R p Z X M m c X V v d D s 6 W y Z x d W 9 0 O 1 N l Y 3 R p b 2 4 x L 0 J H T W F 0 b C 9 B d X R v U m V t b 3 Z l Z E N v b H V t b n M x L n t J R C w w f S Z x d W 9 0 O y w m c X V v d D t T Z W N 0 a W 9 u M S 9 C R 0 1 h d G w v Q X V 0 b 1 J l b W 9 2 Z W R D b 2 x 1 b W 5 z M S 5 7 U 3 R h d H V z L D F 9 J n F 1 b 3 Q 7 L C Z x d W 9 0 O 1 N l Y 3 R p b 2 4 x L 0 J H T W F 0 b C 9 B d X R v U m V t b 3 Z l Z E N v b H V t b n M x L n t T d X B w b H k g Q 2 h h a W 4 g U 2 V n b W V u d C w y f S Z x d W 9 0 O y w m c X V v d D t T Z W N 0 a W 9 u M S 9 C R 0 1 h d G w v Q X V 0 b 1 J l b W 9 2 Z W R D b 2 x 1 b W 5 z M S 5 7 Q 2 9 t c G F u e S w z f S Z x d W 9 0 O y w m c X V v d D t T Z W N 0 a W 9 u M S 9 C R 0 1 h d G w v Q X V 0 b 1 J l b W 9 2 Z W R D b 2 x 1 b W 5 z M S 5 7 T k F B V E J h d H Q g T W V t Y m V y L D R 9 J n F 1 b 3 Q 7 L C Z x d W 9 0 O 1 N l Y 3 R p b 2 4 x L 0 J H T W F 0 b C 9 B d X R v U m V t b 3 Z l Z E N v b H V t b n M x L n t G Y W N p b G l 0 e S B O Y W 1 l L D V 9 J n F 1 b 3 Q 7 L C Z x d W 9 0 O 1 N l Y 3 R p b 2 4 x L 0 J H T W F 0 b C 9 B d X R v U m V t b 3 Z l Z E N v b H V t b n M x L n t Q c m 9 k d W N 0 I F R 5 c G U s N n 0 m c X V v d D s s J n F 1 b 3 Q 7 U 2 V j d G l v b j E v Q k d N Y X R s L 0 F 1 d G 9 S Z W 1 v d m V k Q 2 9 s d W 1 u c z E u e 1 B y b 2 R 1 Y 3 Q s N 3 0 m c X V v d D s s J n F 1 b 3 Q 7 U 2 V j d G l v b j E v Q k d N Y X R s L 0 F 1 d G 9 S Z W 1 v d m V k Q 2 9 s d W 1 u c z E u e 0 Z h Y 2 l s a X R 5 I G 9 y I E N v b X B h b n l X Z W J z a X R l L D h 9 J n F 1 b 3 Q 7 L C Z x d W 9 0 O 1 N l Y 3 R p b 2 4 x L 0 J H T W F 0 b C 9 B d X R v U m V t b 3 Z l Z E N v b H V t b n M x L n t G Y W N p b G l 0 e S B B Z G R y Z X N z L D l 9 J n F 1 b 3 Q 7 L C Z x d W 9 0 O 1 N l Y 3 R p b 2 4 x L 0 J H T W F 0 b C 9 B d X R v U m V t b 3 Z l Z E N v b H V t b n M x L n t G Y W N p b G l 0 e S B D a X R 5 L D E w f S Z x d W 9 0 O y w m c X V v d D t T Z W N 0 a W 9 u M S 9 C R 0 1 h d G w v Q X V 0 b 1 J l b W 9 2 Z W R D b 2 x 1 b W 5 z M S 5 7 R m F j a W x p d H k g U 3 R h d G U g b 3 I g U H J v d m l u Y 2 U s M T F 9 J n F 1 b 3 Q 7 L C Z x d W 9 0 O 1 N l Y 3 R p b 2 4 x L 0 J H T W F 0 b C 9 B d X R v U m V t b 3 Z l Z E N v b H V t b n M x L n t G Y W N p b G l 0 e S B D b 3 V u d H J 5 L D E y f S Z x d W 9 0 O y w m c X V v d D t T Z W N 0 a W 9 u M S 9 C R 0 1 h d G w v Q X V 0 b 1 J l b W 9 2 Z W R D b 2 x 1 b W 5 z M S 5 7 R m F j a W x p d H k g W m l w L D E z f S Z x d W 9 0 O y w m c X V v d D t T Z W N 0 a W 9 u M S 9 C R 0 1 h d G w v Q X V 0 b 1 J l b W 9 2 Z W R D b 2 x 1 b W 5 z M S 5 7 R m F j a W x p d H k g U G h v b m U s M T R 9 J n F 1 b 3 Q 7 L C Z x d W 9 0 O 1 N l Y 3 R p b 2 4 x L 0 J H T W F 0 b C 9 B d X R v U m V t b 3 Z l Z E N v b H V t b n M x L n t H U F M s M T V 9 J n F 1 b 3 Q 7 L C Z x d W 9 0 O 1 N l Y 3 R p b 2 4 x L 0 J H T W F 0 b C 9 B d X R v U m V t b 3 Z l Z E N v b H V t b n M x L n t M Y X R p d H V k Z S w x N n 0 m c X V v d D s s J n F 1 b 3 Q 7 U 2 V j d G l v b j E v Q k d N Y X R s L 0 F 1 d G 9 S Z W 1 v d m V k Q 2 9 s d W 1 u c z E u e 0 x v b m d p d H V k Z S w x N 3 0 m c X V v d D s s J n F 1 b 3 Q 7 U 2 V j d G l v b j E v Q k d N Y X R s L 0 F 1 d G 9 S Z W 1 v d m V k Q 2 9 s d W 1 u c z E u e 0 Z h Y 2 l s a X R 5 I F d v c m t m b 3 J j Z S w x O H 0 m c X V v d D s s J n F 1 b 3 Q 7 U 2 V j d G l v b j E v Q k d N Y X R s L 0 F 1 d G 9 S Z W 1 v d m V k Q 2 9 s d W 1 u c z E u e 1 B y b 2 R 1 Y 3 R p b 2 4 g Q 2 F w Y W N p d H k s M T l 9 J n F 1 b 3 Q 7 L C Z x d W 9 0 O 1 N l Y 3 R p b 2 4 x L 0 J H T W F 0 b C 9 B d X R v U m V t b 3 Z l Z E N v b H V t b n M x L n t Q c m 9 k d W N 0 a W 9 u I F V u a X R z L D I w f S Z x d W 9 0 O y w m c X V v d D t T Z W N 0 a W 9 u M S 9 C R 0 1 h d G w v Q X V 0 b 1 J l b W 9 2 Z W R D b 2 x 1 b W 5 z M S 5 7 S F E g Q 2 9 t c G F u e S w y M X 0 m c X V v d D s s J n F 1 b 3 Q 7 U 2 V j d G l v b j E v Q k d N Y X R s L 0 F 1 d G 9 S Z W 1 v d m V k Q 2 9 s d W 1 u c z E u e 0 h R I F d l Y n N p d G U s M j J 9 J n F 1 b 3 Q 7 L C Z x d W 9 0 O 1 N l Y 3 R p b 2 4 x L 0 J H T W F 0 b C 9 B d X R v U m V t b 3 Z l Z E N v b H V t b n M x L n t I U S B D a X R 5 L D I z f S Z x d W 9 0 O y w m c X V v d D t T Z W N 0 a W 9 u M S 9 C R 0 1 h d G w v Q X V 0 b 1 J l b W 9 2 Z W R D b 2 x 1 b W 5 z M S 5 7 S F E g U 3 R h d G U g b 3 I g U H J v d m l u Y 2 U s M j R 9 J n F 1 b 3 Q 7 L C Z x d W 9 0 O 1 N l Y 3 R p b 2 4 x L 0 J H T W F 0 b C 9 B d X R v U m V t b 3 Z l Z E N v b H V t b n M x L n t I U S B D b 3 V u d H J 5 L D I 1 f S Z x d W 9 0 O y w m c X V v d D t T Z W N 0 a W 9 u M S 9 C R 0 1 h d G w v Q X V 0 b 1 J l b W 9 2 Z W R D b 2 x 1 b W 5 z M S 5 7 U U M s M j Z 9 J n F 1 b 3 Q 7 L C Z x d W 9 0 O 1 N l Y 3 R p b 2 4 x L 0 J H T W F 0 b C 9 B d X R v U m V t b 3 Z l Z E N v b H V t b n M x L n t R Q y B E Y X R l L D I 3 f S Z x d W 9 0 O y w m c X V v d D t T Z W N 0 a W 9 u M S 9 C R 0 1 h d G w v Q X V 0 b 1 J l b W 9 2 Z W R D b 2 x 1 b W 5 z M S 5 7 U 2 9 1 c m N l c y w y O H 0 m c X V v d D s s J n F 1 b 3 Q 7 U 2 V j d G l v b j E v Q k d N Y X R s L 0 F 1 d G 9 S Z W 1 v d m V k Q 2 9 s d W 1 u c z E u e 0 5 v d G V z L D I 5 f S Z x d W 9 0 O 1 0 s J n F 1 b 3 Q 7 Q 2 9 s d W 1 u Q 2 9 1 b n Q m c X V v d D s 6 M z A s J n F 1 b 3 Q 7 S 2 V 5 Q 2 9 s d W 1 u T m F t Z X M m c X V v d D s 6 W 1 0 s J n F 1 b 3 Q 7 Q 2 9 s d W 1 u S W R l b n R p d G l l c y Z x d W 9 0 O z p b J n F 1 b 3 Q 7 U 2 V j d G l v b j E v Q k d N Y X R s L 0 F 1 d G 9 S Z W 1 v d m V k Q 2 9 s d W 1 u c z E u e 0 l E L D B 9 J n F 1 b 3 Q 7 L C Z x d W 9 0 O 1 N l Y 3 R p b 2 4 x L 0 J H T W F 0 b C 9 B d X R v U m V t b 3 Z l Z E N v b H V t b n M x L n t T d G F 0 d X M s M X 0 m c X V v d D s s J n F 1 b 3 Q 7 U 2 V j d G l v b j E v Q k d N Y X R s L 0 F 1 d G 9 S Z W 1 v d m V k Q 2 9 s d W 1 u c z E u e 1 N 1 c H B s e S B D a G F p b i B T Z W d t Z W 5 0 L D J 9 J n F 1 b 3 Q 7 L C Z x d W 9 0 O 1 N l Y 3 R p b 2 4 x L 0 J H T W F 0 b C 9 B d X R v U m V t b 3 Z l Z E N v b H V t b n M x L n t D b 2 1 w Y W 5 5 L D N 9 J n F 1 b 3 Q 7 L C Z x d W 9 0 O 1 N l Y 3 R p b 2 4 x L 0 J H T W F 0 b C 9 B d X R v U m V t b 3 Z l Z E N v b H V t b n M x L n t O Q U F U Q m F 0 d C B N Z W 1 i Z X I s N H 0 m c X V v d D s s J n F 1 b 3 Q 7 U 2 V j d G l v b j E v Q k d N Y X R s L 0 F 1 d G 9 S Z W 1 v d m V k Q 2 9 s d W 1 u c z E u e 0 Z h Y 2 l s a X R 5 I E 5 h b W U s N X 0 m c X V v d D s s J n F 1 b 3 Q 7 U 2 V j d G l v b j E v Q k d N Y X R s L 0 F 1 d G 9 S Z W 1 v d m V k Q 2 9 s d W 1 u c z E u e 1 B y b 2 R 1 Y 3 Q g V H l w Z S w 2 f S Z x d W 9 0 O y w m c X V v d D t T Z W N 0 a W 9 u M S 9 C R 0 1 h d G w v Q X V 0 b 1 J l b W 9 2 Z W R D b 2 x 1 b W 5 z M S 5 7 U H J v Z H V j d C w 3 f S Z x d W 9 0 O y w m c X V v d D t T Z W N 0 a W 9 u M S 9 C R 0 1 h d G w v Q X V 0 b 1 J l b W 9 2 Z W R D b 2 x 1 b W 5 z M S 5 7 R m F j a W x p d H k g b 3 I g Q 2 9 t c G F u e V d l Y n N p d G U s O H 0 m c X V v d D s s J n F 1 b 3 Q 7 U 2 V j d G l v b j E v Q k d N Y X R s L 0 F 1 d G 9 S Z W 1 v d m V k Q 2 9 s d W 1 u c z E u e 0 Z h Y 2 l s a X R 5 I E F k Z H J l c 3 M s O X 0 m c X V v d D s s J n F 1 b 3 Q 7 U 2 V j d G l v b j E v Q k d N Y X R s L 0 F 1 d G 9 S Z W 1 v d m V k Q 2 9 s d W 1 u c z E u e 0 Z h Y 2 l s a X R 5 I E N p d H k s M T B 9 J n F 1 b 3 Q 7 L C Z x d W 9 0 O 1 N l Y 3 R p b 2 4 x L 0 J H T W F 0 b C 9 B d X R v U m V t b 3 Z l Z E N v b H V t b n M x L n t G Y W N p b G l 0 e S B T d G F 0 Z S B v c i B Q c m 9 2 a W 5 j Z S w x M X 0 m c X V v d D s s J n F 1 b 3 Q 7 U 2 V j d G l v b j E v Q k d N Y X R s L 0 F 1 d G 9 S Z W 1 v d m V k Q 2 9 s d W 1 u c z E u e 0 Z h Y 2 l s a X R 5 I E N v d W 5 0 c n k s M T J 9 J n F 1 b 3 Q 7 L C Z x d W 9 0 O 1 N l Y 3 R p b 2 4 x L 0 J H T W F 0 b C 9 B d X R v U m V t b 3 Z l Z E N v b H V t b n M x L n t G Y W N p b G l 0 e S B a a X A s M T N 9 J n F 1 b 3 Q 7 L C Z x d W 9 0 O 1 N l Y 3 R p b 2 4 x L 0 J H T W F 0 b C 9 B d X R v U m V t b 3 Z l Z E N v b H V t b n M x L n t G Y W N p b G l 0 e S B Q a G 9 u Z S w x N H 0 m c X V v d D s s J n F 1 b 3 Q 7 U 2 V j d G l v b j E v Q k d N Y X R s L 0 F 1 d G 9 S Z W 1 v d m V k Q 2 9 s d W 1 u c z E u e 0 d Q U y w x N X 0 m c X V v d D s s J n F 1 b 3 Q 7 U 2 V j d G l v b j E v Q k d N Y X R s L 0 F 1 d G 9 S Z W 1 v d m V k Q 2 9 s d W 1 u c z E u e 0 x h d G l 0 d W R l L D E 2 f S Z x d W 9 0 O y w m c X V v d D t T Z W N 0 a W 9 u M S 9 C R 0 1 h d G w v Q X V 0 b 1 J l b W 9 2 Z W R D b 2 x 1 b W 5 z M S 5 7 T G 9 u Z 2 l 0 d W R l L D E 3 f S Z x d W 9 0 O y w m c X V v d D t T Z W N 0 a W 9 u M S 9 C R 0 1 h d G w v Q X V 0 b 1 J l b W 9 2 Z W R D b 2 x 1 b W 5 z M S 5 7 R m F j a W x p d H k g V 2 9 y a 2 Z v c m N l L D E 4 f S Z x d W 9 0 O y w m c X V v d D t T Z W N 0 a W 9 u M S 9 C R 0 1 h d G w v Q X V 0 b 1 J l b W 9 2 Z W R D b 2 x 1 b W 5 z M S 5 7 U H J v Z H V j d G l v b i B D Y X B h Y 2 l 0 e S w x O X 0 m c X V v d D s s J n F 1 b 3 Q 7 U 2 V j d G l v b j E v Q k d N Y X R s L 0 F 1 d G 9 S Z W 1 v d m V k Q 2 9 s d W 1 u c z E u e 1 B y b 2 R 1 Y 3 R p b 2 4 g V W 5 p d H M s M j B 9 J n F 1 b 3 Q 7 L C Z x d W 9 0 O 1 N l Y 3 R p b 2 4 x L 0 J H T W F 0 b C 9 B d X R v U m V t b 3 Z l Z E N v b H V t b n M x L n t I U S B D b 2 1 w Y W 5 5 L D I x f S Z x d W 9 0 O y w m c X V v d D t T Z W N 0 a W 9 u M S 9 C R 0 1 h d G w v Q X V 0 b 1 J l b W 9 2 Z W R D b 2 x 1 b W 5 z M S 5 7 S F E g V 2 V i c 2 l 0 Z S w y M n 0 m c X V v d D s s J n F 1 b 3 Q 7 U 2 V j d G l v b j E v Q k d N Y X R s L 0 F 1 d G 9 S Z W 1 v d m V k Q 2 9 s d W 1 u c z E u e 0 h R I E N p d H k s M j N 9 J n F 1 b 3 Q 7 L C Z x d W 9 0 O 1 N l Y 3 R p b 2 4 x L 0 J H T W F 0 b C 9 B d X R v U m V t b 3 Z l Z E N v b H V t b n M x L n t I U S B T d G F 0 Z S B v c i B Q c m 9 2 a W 5 j Z S w y N H 0 m c X V v d D s s J n F 1 b 3 Q 7 U 2 V j d G l v b j E v Q k d N Y X R s L 0 F 1 d G 9 S Z W 1 v d m V k Q 2 9 s d W 1 u c z E u e 0 h R I E N v d W 5 0 c n k s M j V 9 J n F 1 b 3 Q 7 L C Z x d W 9 0 O 1 N l Y 3 R p b 2 4 x L 0 J H T W F 0 b C 9 B d X R v U m V t b 3 Z l Z E N v b H V t b n M x L n t R Q y w y N n 0 m c X V v d D s s J n F 1 b 3 Q 7 U 2 V j d G l v b j E v Q k d N Y X R s L 0 F 1 d G 9 S Z W 1 v d m V k Q 2 9 s d W 1 u c z E u e 1 F D I E R h d G U s M j d 9 J n F 1 b 3 Q 7 L C Z x d W 9 0 O 1 N l Y 3 R p b 2 4 x L 0 J H T W F 0 b C 9 B d X R v U m V t b 3 Z l Z E N v b H V t b n M x L n t T b 3 V y Y 2 V z L D I 4 f S Z x d W 9 0 O y w m c X V v d D t T Z W N 0 a W 9 u M S 9 C R 0 1 h d G w v Q X V 0 b 1 J l b W 9 2 Z W R D b 2 x 1 b W 5 z M S 5 7 T m 9 0 Z X M s M j l 9 J n F 1 b 3 Q 7 X S w m c X V v d D t S Z W x h d G l v b n N o a X B J b m Z v J n F 1 b 3 Q 7 O l t d f S I g L z 4 8 L 1 N 0 Y W J s Z U V u d H J p Z X M + P C 9 J d G V t P j x J d G V t P j x J d G V t T G 9 j Y X R p b 2 4 + P E l 0 Z W 1 U e X B l P k Z v c m 1 1 b G E 8 L 0 l 0 Z W 1 U e X B l P j x J d G V t U G F 0 a D 5 T Z W N 0 a W 9 u M S 9 B c H B l b m Q y P C 9 J d G V t U G F 0 a D 4 8 L 0 l 0 Z W 1 M b 2 N h d G l v b j 4 8 U 3 R h Y m x l R W 5 0 c m l l c z 4 8 R W 5 0 c n k g V H l w Z T 0 i Q n V m Z m V y T m V 4 d F J l Z n J l c 2 g i I F Z h b H V l P S J s M S I g L z 4 8 R W 5 0 c n k g V H l w Z T 0 i R m l s b E V u Y W J s Z W Q i I F Z h b H V l P S J s M S I g L z 4 8 R W 5 0 c n k g V H l w Z T 0 i R m l s b G V k Q 2 9 t c G x l d G V S Z X N 1 b H R U b 1 d v c m t z a G V l d C I g V m F s d W U 9 I m w x I i A v P j x F b n R y e S B U e X B l P S J G a W x s V G 9 E Y X R h T W 9 k Z W x F b m F i b G V k I i B W Y W x 1 Z T 0 i b D A i I C 8 + P E V u d H J 5 I F R 5 c G U 9 I k l z U H J p d m F 0 Z S I g V m F s d W U 9 I m w w I i A v P j x F b n R y e S B U e X B l P S J R d W V y e U l E I i B W Y W x 1 Z T 0 i c z Z j N G V j M m I w L T U x Z j U t N G J i N C 0 4 Z j l i L T E 3 Z W I 0 Z D I 4 N D B l M i I g L z 4 8 R W 5 0 c n k g V H l w Z T 0 i U m V j b 3 Z l c n l U Y X J n Z X R D b 2 x 1 b W 4 i I F Z h b H V l P S J s M S I g L z 4 8 R W 5 0 c n k g V H l w Z T 0 i U m V j b 3 Z l c n l U Y X J n Z X R S b 3 c i I F Z h b H V l P S J s M S I g L z 4 8 R W 5 0 c n k g V H l w Z T 0 i U m V j b 3 Z l c n l U Y X J n Z X R T a G V l d C I g V m F s d W U 9 I n N B c H B l b m Q y I i A v P j x F b n R y e S B U e X B l P S J S Z X N 1 b H R U e X B l I i B W Y W x 1 Z T 0 i c 1 R h Y m x l I i A v P j x F b n R y e S B U e X B l P S J O Y X Z p Z 2 F 0 a W 9 u U 3 R l c E 5 h b W U i I F Z h b H V l P S J z T m F 2 a W d h d G l v b i I g L z 4 8 R W 5 0 c n k g V H l w Z T 0 i R m l s b E 9 i a m V j d F R 5 c G U i I F Z h b H V l P S J z V G F i b G U i I C 8 + P E V u d H J 5 I F R 5 c G U 9 I k 5 h b W V V c G R h d G V k Q W Z 0 Z X J G a W x s I i B W Y W x 1 Z T 0 i b D A i I C 8 + P E V u d H J 5 I F R 5 c G U 9 I k Z p b G x U Y X J n Z X Q i I F Z h b H V l P S J z Q X B w Z W 5 k M i I g L z 4 8 R W 5 0 c n k g V H l w Z T 0 i R m l s b E V y c m 9 y Q 2 9 1 b n Q i I F Z h b H V l P S J s O T U i I C 8 + P E V u d H J 5 I F R 5 c G U 9 I k Z p b G x M Y X N 0 V X B k Y X R l Z C I g V m F s d W U 9 I m Q y M D I 1 L T A y L T A z V D A x O j Q 5 O j Q 3 L j Y w N j I 2 O D l a I i A v P j x F b n R y e S B U e X B l P S J G a W x s R X J y b 3 J D b 2 R l I i B W Y W x 1 Z T 0 i c 1 V u a 2 5 v d 2 4 i I C 8 + P E V u d H J 5 I F R 5 c G U 9 I k Z p b G x D b 2 x 1 b W 5 U e X B l c y I g V m F s d W U 9 I n N B d 1 l H Q m d Z R 0 J n W U d C Z 1 l H Q m d B Q U F B Q U F B Q V l H Q m d Z R 0 J n W U F C Z 0 F B Q m d B Q U F B Q U F B Q U F H Q U E 9 P S I g L z 4 8 R W 5 0 c n k g V H l w Z T 0 i R m l s b E N v b H V t b k 5 h b W V z I i B W Y W x 1 Z T 0 i c 1 s m c X V v d D t J R C Z x d W 9 0 O y w m c X V v d D t T d G F 0 d X M m c X V v d D s s J n F 1 b 3 Q 7 U 3 V w c G x 5 I E N o Y W l u I F N l Z 2 1 l b n Q m c X V v d D s s J n F 1 b 3 Q 7 Q 2 9 t c G F u e S Z x d W 9 0 O y w m c X V v d D t O Q U F U Q m F 0 d C B N Z W 1 i Z X I m c X V v d D s s J n F 1 b 3 Q 7 R m F j a W x p d H k g T m F t Z S Z x d W 9 0 O y w m c X V v d D t Q c m 9 k d W N 0 L 0 Z h Y 2 l s a X R 5 I F R 5 c G U m c X V v d D s s J n F 1 b 3 Q 7 U H J v Z H V j d C Z x d W 9 0 O y w m c X V v d D t D b 2 1 w Y W 5 5 I F d l Y n N p d G U m c X V v d D s s J n F 1 b 3 Q 7 R m F j a W x p d H k g Q W R k c m V z c y Z x d W 9 0 O y w m c X V v d D t G Y W N p b G l 0 e S B D a X R 5 J n F 1 b 3 Q 7 L C Z x d W 9 0 O 0 Z h Y 2 l s a X R 5 I F N 0 Y X R l I G 9 y I F B y b 3 Z p b m N l J n F 1 b 3 Q 7 L C Z x d W 9 0 O 0 Z h Y 2 l s a X R 5 I E N v d W 5 0 c n k m c X V v d D s s J n F 1 b 3 Q 7 R m F j a W x p d H k g W m l w J n F 1 b 3 Q 7 L C Z x d W 9 0 O 0 Z h Y 2 l s a X R 5 I F B o b 2 5 l J n F 1 b 3 Q 7 L C Z x d W 9 0 O 0 x h d G l 0 d W R l J n F 1 b 3 Q 7 L C Z x d W 9 0 O 0 x v b m d p d H V k Z S Z x d W 9 0 O y w m c X V v d D t G Y W N p b G l 0 e S B X b 3 J r Z m 9 y Y 2 U m c X V v d D s s J n F 1 b 3 Q 7 U H J v Z H V j d G l v b i B D Y X B h Y 2 l 0 e S Z x d W 9 0 O y w m c X V v d D t Q c m 9 k d W N 0 a W 9 u I F V u a X R z J n F 1 b 3 Q 7 L C Z x d W 9 0 O 0 h R I E N v b X B h b n k m c X V v d D s s J n F 1 b 3 Q 7 S F E g Q 2 9 t c G F u e S B X Z W J z a X R l J n F 1 b 3 Q 7 L C Z x d W 9 0 O 0 h R I E N p d H k m c X V v d D s s J n F 1 b 3 Q 7 S F E g U 3 R h d G U g b 3 I g U H J v d m l u Y 2 U m c X V v d D s s J n F 1 b 3 Q 7 S F E g Q 2 9 1 b n R y e S Z x d W 9 0 O y w m c X V v d D t R Q y Z x d W 9 0 O y w m c X V v d D t R Q y B E Y X R l J n F 1 b 3 Q 7 L C Z x d W 9 0 O 1 N v d X J j Z X M m c X V v d D s s J n F 1 b 3 Q 7 Q n J p Z W Y g Q 2 9 t c G F u e S B Q c m 9 m a W x l J n F 1 b 3 Q 7 L C Z x d W 9 0 O 1 N 1 b W 1 h c n k g V 2 9 y Z C B D b 3 V u d C Z x d W 9 0 O y w m c X V v d D t O b 3 R l c y Z x d W 9 0 O y w m c X V v d D t D b 2 5 0 Y W N 0 J n F 1 b 3 Q 7 L C Z x d W 9 0 O 0 N v b n R h Y 3 Q g Z W 1 h a W w m c X V v d D s s J n F 1 b 3 Q 7 Q 2 9 u d G F j d C B Q a G 9 u Z S Z x d W 9 0 O y w m c X V v d D t M b 2 5 n I E R l c 2 N y a X B 0 a W 9 u J n F 1 b 3 Q 7 L C Z x d W 9 0 O 1 N v d X J j Z X M y J n F 1 b 3 Q 7 L C Z x d W 9 0 O 0 N v b n R h Y 3 Q g R W 1 h a W w m c X V v d D s s J n F 1 b 3 Q 7 Q 2 9 s d W 1 u M S Z x d W 9 0 O y w m c X V v d D t T d X B w b H k g I E N o Y W l u I F N l Z 2 1 l b n Q m c X V v d D s s J n F 1 b 3 Q 7 T G 9 u Z y B k Z X N j c m l w d G l v b i Z x d W 9 0 O 1 0 i I C 8 + P E V u d H J 5 I F R 5 c G U 9 I k Z p b G x D b 3 V u d C I g V m F s d W U 9 I m w x M D I 4 I i A v P j x F b n R y e S B U e X B l P S J G a W x s U 3 R h d H V z I i B W Y W x 1 Z T 0 i c 0 N v b X B s Z X R l I i A v P j x F b n R y e S B U e X B l P S J B Z G R l Z F R v R G F 0 Y U 1 v Z G V s I i B W Y W x 1 Z T 0 i b D A i I C 8 + P E V u d H J 5 I F R 5 c G U 9 I l J l b G F 0 a W 9 u c 2 h p c E l u Z m 9 D b 2 5 0 Y W l u Z X I i I F Z h b H V l P S J z e y Z x d W 9 0 O 2 N v b H V t b k N v d W 5 0 J n F 1 b 3 Q 7 O j Q w L C Z x d W 9 0 O 2 t l e U N v b H V t b k 5 h b W V z J n F 1 b 3 Q 7 O l t d L C Z x d W 9 0 O 3 F 1 Z X J 5 U m V s Y X R p b 2 5 z a G l w c y Z x d W 9 0 O z p b X S w m c X V v d D t j b 2 x 1 b W 5 J Z G V u d G l 0 a W V z J n F 1 b 3 Q 7 O l s m c X V v d D t T Z W N 0 a W 9 u M S 9 B c H B l b m Q y L 0 F 1 d G 9 S Z W 1 v d m V k Q 2 9 s d W 1 u c z E u e 0 l E L D B 9 J n F 1 b 3 Q 7 L C Z x d W 9 0 O 1 N l Y 3 R p b 2 4 x L 0 F w c G V u Z D I v Q X V 0 b 1 J l b W 9 2 Z W R D b 2 x 1 b W 5 z M S 5 7 U 3 R h d H V z L D F 9 J n F 1 b 3 Q 7 L C Z x d W 9 0 O 1 N l Y 3 R p b 2 4 x L 0 F w c G V u Z D I v Q X V 0 b 1 J l b W 9 2 Z W R D b 2 x 1 b W 5 z M S 5 7 U 3 V w c G x 5 I E N o Y W l u I F N l Z 2 1 l b n Q s M n 0 m c X V v d D s s J n F 1 b 3 Q 7 U 2 V j d G l v b j E v Q X B w Z W 5 k M i 9 B d X R v U m V t b 3 Z l Z E N v b H V t b n M x L n t D b 2 1 w Y W 5 5 L D N 9 J n F 1 b 3 Q 7 L C Z x d W 9 0 O 1 N l Y 3 R p b 2 4 x L 0 F w c G V u Z D I v Q X V 0 b 1 J l b W 9 2 Z W R D b 2 x 1 b W 5 z M S 5 7 T k F B V E J h d H Q g T W V t Y m V y L D R 9 J n F 1 b 3 Q 7 L C Z x d W 9 0 O 1 N l Y 3 R p b 2 4 x L 0 F w c G V u Z D I v Q X V 0 b 1 J l b W 9 2 Z W R D b 2 x 1 b W 5 z M S 5 7 R m F j a W x p d H k g T m F t Z S w 1 f S Z x d W 9 0 O y w m c X V v d D t T Z W N 0 a W 9 u M S 9 B c H B l b m Q y L 0 F 1 d G 9 S Z W 1 v d m V k Q 2 9 s d W 1 u c z E u e 1 B y b 2 R 1 Y 3 Q v R m F j a W x p d H k g V H l w Z S w 2 f S Z x d W 9 0 O y w m c X V v d D t T Z W N 0 a W 9 u M S 9 B c H B l b m Q y L 0 F 1 d G 9 S Z W 1 v d m V k Q 2 9 s d W 1 u c z E u e 1 B y b 2 R 1 Y 3 Q s N 3 0 m c X V v d D s s J n F 1 b 3 Q 7 U 2 V j d G l v b j E v Q X B w Z W 5 k M i 9 B d X R v U m V t b 3 Z l Z E N v b H V t b n M x L n t D b 2 1 w Y W 5 5 I F d l Y n N p d G U s O H 0 m c X V v d D s s J n F 1 b 3 Q 7 U 2 V j d G l v b j E v Q X B w Z W 5 k M i 9 B d X R v U m V t b 3 Z l Z E N v b H V t b n M x L n t G Y W N p b G l 0 e S B B Z G R y Z X N z L D l 9 J n F 1 b 3 Q 7 L C Z x d W 9 0 O 1 N l Y 3 R p b 2 4 x L 0 F w c G V u Z D I v Q X V 0 b 1 J l b W 9 2 Z W R D b 2 x 1 b W 5 z M S 5 7 R m F j a W x p d H k g Q 2 l 0 e S w x M H 0 m c X V v d D s s J n F 1 b 3 Q 7 U 2 V j d G l v b j E v Q X B w Z W 5 k M i 9 B d X R v U m V t b 3 Z l Z E N v b H V t b n M x L n t G Y W N p b G l 0 e S B T d G F 0 Z S B v c i B Q c m 9 2 a W 5 j Z S w x M X 0 m c X V v d D s s J n F 1 b 3 Q 7 U 2 V j d G l v b j E v Q X B w Z W 5 k M i 9 B d X R v U m V t b 3 Z l Z E N v b H V t b n M x L n t G Y W N p b G l 0 e S B D b 3 V u d H J 5 L D E y f S Z x d W 9 0 O y w m c X V v d D t T Z W N 0 a W 9 u M S 9 B c H B l b m Q y L 0 F 1 d G 9 S Z W 1 v d m V k Q 2 9 s d W 1 u c z E u e 0 Z h Y 2 l s a X R 5 I F p p c C w x M 3 0 m c X V v d D s s J n F 1 b 3 Q 7 U 2 V j d G l v b j E v Q X B w Z W 5 k M i 9 B d X R v U m V t b 3 Z l Z E N v b H V t b n M x L n t G Y W N p b G l 0 e S B Q a G 9 u Z S w x N H 0 m c X V v d D s s J n F 1 b 3 Q 7 U 2 V j d G l v b j E v Q X B w Z W 5 k M i 9 B d X R v U m V t b 3 Z l Z E N v b H V t b n M x L n t M Y X R p d H V k Z S w x N X 0 m c X V v d D s s J n F 1 b 3 Q 7 U 2 V j d G l v b j E v Q X B w Z W 5 k M i 9 B d X R v U m V t b 3 Z l Z E N v b H V t b n M x L n t M b 2 5 n a X R 1 Z G U s M T Z 9 J n F 1 b 3 Q 7 L C Z x d W 9 0 O 1 N l Y 3 R p b 2 4 x L 0 F w c G V u Z D I v Q X V 0 b 1 J l b W 9 2 Z W R D b 2 x 1 b W 5 z M S 5 7 R m F j a W x p d H k g V 2 9 y a 2 Z v c m N l L D E 3 f S Z x d W 9 0 O y w m c X V v d D t T Z W N 0 a W 9 u M S 9 B c H B l b m Q y L 0 F 1 d G 9 S Z W 1 v d m V k Q 2 9 s d W 1 u c z E u e 1 B y b 2 R 1 Y 3 R p b 2 4 g Q 2 F w Y W N p d H k s M T h 9 J n F 1 b 3 Q 7 L C Z x d W 9 0 O 1 N l Y 3 R p b 2 4 x L 0 F w c G V u Z D I v Q X V 0 b 1 J l b W 9 2 Z W R D b 2 x 1 b W 5 z M S 5 7 U H J v Z H V j d G l v b i B V b m l 0 c y w x O X 0 m c X V v d D s s J n F 1 b 3 Q 7 U 2 V j d G l v b j E v Q X B w Z W 5 k M i 9 B d X R v U m V t b 3 Z l Z E N v b H V t b n M x L n t I U S B D b 2 1 w Y W 5 5 L D I w f S Z x d W 9 0 O y w m c X V v d D t T Z W N 0 a W 9 u M S 9 B c H B l b m Q y L 0 F 1 d G 9 S Z W 1 v d m V k Q 2 9 s d W 1 u c z E u e 0 h R I E N v b X B h b n k g V 2 V i c 2 l 0 Z S w y M X 0 m c X V v d D s s J n F 1 b 3 Q 7 U 2 V j d G l v b j E v Q X B w Z W 5 k M i 9 B d X R v U m V t b 3 Z l Z E N v b H V t b n M x L n t I U S B D a X R 5 L D I y f S Z x d W 9 0 O y w m c X V v d D t T Z W N 0 a W 9 u M S 9 B c H B l b m Q y L 0 F 1 d G 9 S Z W 1 v d m V k Q 2 9 s d W 1 u c z E u e 0 h R I F N 0 Y X R l I G 9 y I F B y b 3 Z p b m N l L D I z f S Z x d W 9 0 O y w m c X V v d D t T Z W N 0 a W 9 u M S 9 B c H B l b m Q y L 0 F 1 d G 9 S Z W 1 v d m V k Q 2 9 s d W 1 u c z E u e 0 h R I E N v d W 5 0 c n k s M j R 9 J n F 1 b 3 Q 7 L C Z x d W 9 0 O 1 N l Y 3 R p b 2 4 x L 0 F w c G V u Z D I v Q X V 0 b 1 J l b W 9 2 Z W R D b 2 x 1 b W 5 z M S 5 7 U U M s M j V 9 J n F 1 b 3 Q 7 L C Z x d W 9 0 O 1 N l Y 3 R p b 2 4 x L 0 F w c G V u Z D I v Q X V 0 b 1 J l b W 9 2 Z W R D b 2 x 1 b W 5 z M S 5 7 U U M g R G F 0 Z S w y N n 0 m c X V v d D s s J n F 1 b 3 Q 7 U 2 V j d G l v b j E v Q X B w Z W 5 k M i 9 B d X R v U m V t b 3 Z l Z E N v b H V t b n M x L n t T b 3 V y Y 2 V z L D I 3 f S Z x d W 9 0 O y w m c X V v d D t T Z W N 0 a W 9 u M S 9 B c H B l b m Q y L 0 F 1 d G 9 S Z W 1 v d m V k Q 2 9 s d W 1 u c z E u e 0 J y a W V m I E N v b X B h b n k g U H J v Z m l s Z S w y O H 0 m c X V v d D s s J n F 1 b 3 Q 7 U 2 V j d G l v b j E v Q X B w Z W 5 k M i 9 B d X R v U m V t b 3 Z l Z E N v b H V t b n M x L n t T d W 1 t Y X J 5 I F d v c m Q g Q 2 9 1 b n Q s M j l 9 J n F 1 b 3 Q 7 L C Z x d W 9 0 O 1 N l Y 3 R p b 2 4 x L 0 F w c G V u Z D I v Q X V 0 b 1 J l b W 9 2 Z W R D b 2 x 1 b W 5 z M S 5 7 T m 9 0 Z X M s M z B 9 J n F 1 b 3 Q 7 L C Z x d W 9 0 O 1 N l Y 3 R p b 2 4 x L 0 F w c G V u Z D I v Q X V 0 b 1 J l b W 9 2 Z W R D b 2 x 1 b W 5 z M S 5 7 Q 2 9 u d G F j d C w z M X 0 m c X V v d D s s J n F 1 b 3 Q 7 U 2 V j d G l v b j E v Q X B w Z W 5 k M i 9 B d X R v U m V t b 3 Z l Z E N v b H V t b n M x L n t D b 2 5 0 Y W N 0 I G V t Y W l s L D M y f S Z x d W 9 0 O y w m c X V v d D t T Z W N 0 a W 9 u M S 9 B c H B l b m Q y L 0 F 1 d G 9 S Z W 1 v d m V k Q 2 9 s d W 1 u c z E u e 0 N v b n R h Y 3 Q g U G h v b m U s M z N 9 J n F 1 b 3 Q 7 L C Z x d W 9 0 O 1 N l Y 3 R p b 2 4 x L 0 F w c G V u Z D I v Q X V 0 b 1 J l b W 9 2 Z W R D b 2 x 1 b W 5 z M S 5 7 T G 9 u Z y B E Z X N j c m l w d G l v b i w z N H 0 m c X V v d D s s J n F 1 b 3 Q 7 U 2 V j d G l v b j E v Q X B w Z W 5 k M i 9 B d X R v U m V t b 3 Z l Z E N v b H V t b n M x L n t T b 3 V y Y 2 V z M i w z N X 0 m c X V v d D s s J n F 1 b 3 Q 7 U 2 V j d G l v b j E v Q X B w Z W 5 k M i 9 B d X R v U m V t b 3 Z l Z E N v b H V t b n M x L n t D b 2 5 0 Y W N 0 I E V t Y W l s L D M 2 f S Z x d W 9 0 O y w m c X V v d D t T Z W N 0 a W 9 u M S 9 B c H B l b m Q y L 0 F 1 d G 9 S Z W 1 v d m V k Q 2 9 s d W 1 u c z E u e 0 N v b H V t b j E s M z d 9 J n F 1 b 3 Q 7 L C Z x d W 9 0 O 1 N l Y 3 R p b 2 4 x L 0 F w c G V u Z D I v Q X V 0 b 1 J l b W 9 2 Z W R D b 2 x 1 b W 5 z M S 5 7 U 3 V w c G x 5 I C B D a G F p b i B T Z W d t Z W 5 0 L D M 4 f S Z x d W 9 0 O y w m c X V v d D t T Z W N 0 a W 9 u M S 9 B c H B l b m Q y L 0 F 1 d G 9 S Z W 1 v d m V k Q 2 9 s d W 1 u c z E u e 0 x v b m c g Z G V z Y 3 J p c H R p b 2 4 s M z l 9 J n F 1 b 3 Q 7 X S w m c X V v d D t D b 2 x 1 b W 5 D b 3 V u d C Z x d W 9 0 O z o 0 M C w m c X V v d D t L Z X l D b 2 x 1 b W 5 O Y W 1 l c y Z x d W 9 0 O z p b X S w m c X V v d D t D b 2 x 1 b W 5 J Z G V u d G l 0 a W V z J n F 1 b 3 Q 7 O l s m c X V v d D t T Z W N 0 a W 9 u M S 9 B c H B l b m Q y L 0 F 1 d G 9 S Z W 1 v d m V k Q 2 9 s d W 1 u c z E u e 0 l E L D B 9 J n F 1 b 3 Q 7 L C Z x d W 9 0 O 1 N l Y 3 R p b 2 4 x L 0 F w c G V u Z D I v Q X V 0 b 1 J l b W 9 2 Z W R D b 2 x 1 b W 5 z M S 5 7 U 3 R h d H V z L D F 9 J n F 1 b 3 Q 7 L C Z x d W 9 0 O 1 N l Y 3 R p b 2 4 x L 0 F w c G V u Z D I v Q X V 0 b 1 J l b W 9 2 Z W R D b 2 x 1 b W 5 z M S 5 7 U 3 V w c G x 5 I E N o Y W l u I F N l Z 2 1 l b n Q s M n 0 m c X V v d D s s J n F 1 b 3 Q 7 U 2 V j d G l v b j E v Q X B w Z W 5 k M i 9 B d X R v U m V t b 3 Z l Z E N v b H V t b n M x L n t D b 2 1 w Y W 5 5 L D N 9 J n F 1 b 3 Q 7 L C Z x d W 9 0 O 1 N l Y 3 R p b 2 4 x L 0 F w c G V u Z D I v Q X V 0 b 1 J l b W 9 2 Z W R D b 2 x 1 b W 5 z M S 5 7 T k F B V E J h d H Q g T W V t Y m V y L D R 9 J n F 1 b 3 Q 7 L C Z x d W 9 0 O 1 N l Y 3 R p b 2 4 x L 0 F w c G V u Z D I v Q X V 0 b 1 J l b W 9 2 Z W R D b 2 x 1 b W 5 z M S 5 7 R m F j a W x p d H k g T m F t Z S w 1 f S Z x d W 9 0 O y w m c X V v d D t T Z W N 0 a W 9 u M S 9 B c H B l b m Q y L 0 F 1 d G 9 S Z W 1 v d m V k Q 2 9 s d W 1 u c z E u e 1 B y b 2 R 1 Y 3 Q v R m F j a W x p d H k g V H l w Z S w 2 f S Z x d W 9 0 O y w m c X V v d D t T Z W N 0 a W 9 u M S 9 B c H B l b m Q y L 0 F 1 d G 9 S Z W 1 v d m V k Q 2 9 s d W 1 u c z E u e 1 B y b 2 R 1 Y 3 Q s N 3 0 m c X V v d D s s J n F 1 b 3 Q 7 U 2 V j d G l v b j E v Q X B w Z W 5 k M i 9 B d X R v U m V t b 3 Z l Z E N v b H V t b n M x L n t D b 2 1 w Y W 5 5 I F d l Y n N p d G U s O H 0 m c X V v d D s s J n F 1 b 3 Q 7 U 2 V j d G l v b j E v Q X B w Z W 5 k M i 9 B d X R v U m V t b 3 Z l Z E N v b H V t b n M x L n t G Y W N p b G l 0 e S B B Z G R y Z X N z L D l 9 J n F 1 b 3 Q 7 L C Z x d W 9 0 O 1 N l Y 3 R p b 2 4 x L 0 F w c G V u Z D I v Q X V 0 b 1 J l b W 9 2 Z W R D b 2 x 1 b W 5 z M S 5 7 R m F j a W x p d H k g Q 2 l 0 e S w x M H 0 m c X V v d D s s J n F 1 b 3 Q 7 U 2 V j d G l v b j E v Q X B w Z W 5 k M i 9 B d X R v U m V t b 3 Z l Z E N v b H V t b n M x L n t G Y W N p b G l 0 e S B T d G F 0 Z S B v c i B Q c m 9 2 a W 5 j Z S w x M X 0 m c X V v d D s s J n F 1 b 3 Q 7 U 2 V j d G l v b j E v Q X B w Z W 5 k M i 9 B d X R v U m V t b 3 Z l Z E N v b H V t b n M x L n t G Y W N p b G l 0 e S B D b 3 V u d H J 5 L D E y f S Z x d W 9 0 O y w m c X V v d D t T Z W N 0 a W 9 u M S 9 B c H B l b m Q y L 0 F 1 d G 9 S Z W 1 v d m V k Q 2 9 s d W 1 u c z E u e 0 Z h Y 2 l s a X R 5 I F p p c C w x M 3 0 m c X V v d D s s J n F 1 b 3 Q 7 U 2 V j d G l v b j E v Q X B w Z W 5 k M i 9 B d X R v U m V t b 3 Z l Z E N v b H V t b n M x L n t G Y W N p b G l 0 e S B Q a G 9 u Z S w x N H 0 m c X V v d D s s J n F 1 b 3 Q 7 U 2 V j d G l v b j E v Q X B w Z W 5 k M i 9 B d X R v U m V t b 3 Z l Z E N v b H V t b n M x L n t M Y X R p d H V k Z S w x N X 0 m c X V v d D s s J n F 1 b 3 Q 7 U 2 V j d G l v b j E v Q X B w Z W 5 k M i 9 B d X R v U m V t b 3 Z l Z E N v b H V t b n M x L n t M b 2 5 n a X R 1 Z G U s M T Z 9 J n F 1 b 3 Q 7 L C Z x d W 9 0 O 1 N l Y 3 R p b 2 4 x L 0 F w c G V u Z D I v Q X V 0 b 1 J l b W 9 2 Z W R D b 2 x 1 b W 5 z M S 5 7 R m F j a W x p d H k g V 2 9 y a 2 Z v c m N l L D E 3 f S Z x d W 9 0 O y w m c X V v d D t T Z W N 0 a W 9 u M S 9 B c H B l b m Q y L 0 F 1 d G 9 S Z W 1 v d m V k Q 2 9 s d W 1 u c z E u e 1 B y b 2 R 1 Y 3 R p b 2 4 g Q 2 F w Y W N p d H k s M T h 9 J n F 1 b 3 Q 7 L C Z x d W 9 0 O 1 N l Y 3 R p b 2 4 x L 0 F w c G V u Z D I v Q X V 0 b 1 J l b W 9 2 Z W R D b 2 x 1 b W 5 z M S 5 7 U H J v Z H V j d G l v b i B V b m l 0 c y w x O X 0 m c X V v d D s s J n F 1 b 3 Q 7 U 2 V j d G l v b j E v Q X B w Z W 5 k M i 9 B d X R v U m V t b 3 Z l Z E N v b H V t b n M x L n t I U S B D b 2 1 w Y W 5 5 L D I w f S Z x d W 9 0 O y w m c X V v d D t T Z W N 0 a W 9 u M S 9 B c H B l b m Q y L 0 F 1 d G 9 S Z W 1 v d m V k Q 2 9 s d W 1 u c z E u e 0 h R I E N v b X B h b n k g V 2 V i c 2 l 0 Z S w y M X 0 m c X V v d D s s J n F 1 b 3 Q 7 U 2 V j d G l v b j E v Q X B w Z W 5 k M i 9 B d X R v U m V t b 3 Z l Z E N v b H V t b n M x L n t I U S B D a X R 5 L D I y f S Z x d W 9 0 O y w m c X V v d D t T Z W N 0 a W 9 u M S 9 B c H B l b m Q y L 0 F 1 d G 9 S Z W 1 v d m V k Q 2 9 s d W 1 u c z E u e 0 h R I F N 0 Y X R l I G 9 y I F B y b 3 Z p b m N l L D I z f S Z x d W 9 0 O y w m c X V v d D t T Z W N 0 a W 9 u M S 9 B c H B l b m Q y L 0 F 1 d G 9 S Z W 1 v d m V k Q 2 9 s d W 1 u c z E u e 0 h R I E N v d W 5 0 c n k s M j R 9 J n F 1 b 3 Q 7 L C Z x d W 9 0 O 1 N l Y 3 R p b 2 4 x L 0 F w c G V u Z D I v Q X V 0 b 1 J l b W 9 2 Z W R D b 2 x 1 b W 5 z M S 5 7 U U M s M j V 9 J n F 1 b 3 Q 7 L C Z x d W 9 0 O 1 N l Y 3 R p b 2 4 x L 0 F w c G V u Z D I v Q X V 0 b 1 J l b W 9 2 Z W R D b 2 x 1 b W 5 z M S 5 7 U U M g R G F 0 Z S w y N n 0 m c X V v d D s s J n F 1 b 3 Q 7 U 2 V j d G l v b j E v Q X B w Z W 5 k M i 9 B d X R v U m V t b 3 Z l Z E N v b H V t b n M x L n t T b 3 V y Y 2 V z L D I 3 f S Z x d W 9 0 O y w m c X V v d D t T Z W N 0 a W 9 u M S 9 B c H B l b m Q y L 0 F 1 d G 9 S Z W 1 v d m V k Q 2 9 s d W 1 u c z E u e 0 J y a W V m I E N v b X B h b n k g U H J v Z m l s Z S w y O H 0 m c X V v d D s s J n F 1 b 3 Q 7 U 2 V j d G l v b j E v Q X B w Z W 5 k M i 9 B d X R v U m V t b 3 Z l Z E N v b H V t b n M x L n t T d W 1 t Y X J 5 I F d v c m Q g Q 2 9 1 b n Q s M j l 9 J n F 1 b 3 Q 7 L C Z x d W 9 0 O 1 N l Y 3 R p b 2 4 x L 0 F w c G V u Z D I v Q X V 0 b 1 J l b W 9 2 Z W R D b 2 x 1 b W 5 z M S 5 7 T m 9 0 Z X M s M z B 9 J n F 1 b 3 Q 7 L C Z x d W 9 0 O 1 N l Y 3 R p b 2 4 x L 0 F w c G V u Z D I v Q X V 0 b 1 J l b W 9 2 Z W R D b 2 x 1 b W 5 z M S 5 7 Q 2 9 u d G F j d C w z M X 0 m c X V v d D s s J n F 1 b 3 Q 7 U 2 V j d G l v b j E v Q X B w Z W 5 k M i 9 B d X R v U m V t b 3 Z l Z E N v b H V t b n M x L n t D b 2 5 0 Y W N 0 I G V t Y W l s L D M y f S Z x d W 9 0 O y w m c X V v d D t T Z W N 0 a W 9 u M S 9 B c H B l b m Q y L 0 F 1 d G 9 S Z W 1 v d m V k Q 2 9 s d W 1 u c z E u e 0 N v b n R h Y 3 Q g U G h v b m U s M z N 9 J n F 1 b 3 Q 7 L C Z x d W 9 0 O 1 N l Y 3 R p b 2 4 x L 0 F w c G V u Z D I v Q X V 0 b 1 J l b W 9 2 Z W R D b 2 x 1 b W 5 z M S 5 7 T G 9 u Z y B E Z X N j c m l w d G l v b i w z N H 0 m c X V v d D s s J n F 1 b 3 Q 7 U 2 V j d G l v b j E v Q X B w Z W 5 k M i 9 B d X R v U m V t b 3 Z l Z E N v b H V t b n M x L n t T b 3 V y Y 2 V z M i w z N X 0 m c X V v d D s s J n F 1 b 3 Q 7 U 2 V j d G l v b j E v Q X B w Z W 5 k M i 9 B d X R v U m V t b 3 Z l Z E N v b H V t b n M x L n t D b 2 5 0 Y W N 0 I E V t Y W l s L D M 2 f S Z x d W 9 0 O y w m c X V v d D t T Z W N 0 a W 9 u M S 9 B c H B l b m Q y L 0 F 1 d G 9 S Z W 1 v d m V k Q 2 9 s d W 1 u c z E u e 0 N v b H V t b j E s M z d 9 J n F 1 b 3 Q 7 L C Z x d W 9 0 O 1 N l Y 3 R p b 2 4 x L 0 F w c G V u Z D I v Q X V 0 b 1 J l b W 9 2 Z W R D b 2 x 1 b W 5 z M S 5 7 U 3 V w c G x 5 I C B D a G F p b i B T Z W d t Z W 5 0 L D M 4 f S Z x d W 9 0 O y w m c X V v d D t T Z W N 0 a W 9 u M S 9 B c H B l b m Q y L 0 F 1 d G 9 S Z W 1 v d m V k Q 2 9 s d W 1 u c z E u e 0 x v b m c g Z G V z Y 3 J p c H R p b 2 4 s M z l 9 J n F 1 b 3 Q 7 X S w m c X V v d D t S Z W x h d G l v b n N o a X B J b m Z v J n F 1 b 3 Q 7 O l t d f S I g L z 4 8 L 1 N 0 Y W J s Z U V u d H J p Z X M + P C 9 J d G V t P j x J d G V t P j x J d G V t T G 9 j Y X R p b 2 4 + P E l 0 Z W 1 U e X B l P k Z v c m 1 1 b G E 8 L 0 l 0 Z W 1 U e X B l P j x J d G V t U G F 0 a D 5 T Z W N 0 a W 9 u M S 9 S Y X d N Y X R s L 1 N v d X J j Z T w v S X R l b V B h d G g + P C 9 J d G V t T G 9 j Y X R p b 2 4 + P F N 0 Y W J s Z U V u d H J p Z X M g L z 4 8 L 0 l 0 Z W 0 + P E l 0 Z W 0 + P E l 0 Z W 1 M b 2 N h d G l v b j 4 8 S X R l b V R 5 c G U + R m 9 y b X V s Y T w v S X R l b V R 5 c G U + P E l 0 Z W 1 Q Y X R o P l N l Y 3 R p b 2 4 x L 1 J h d 0 1 h d G w v Q 2 h h b m d l Z C U y M F R 5 c G U 8 L 0 l 0 Z W 1 Q Y X R o P j w v S X R l b U x v Y 2 F 0 a W 9 u P j x T d G F i b G V F b n R y a W V z I C 8 + P C 9 J d G V t P j x J d G V t P j x J d G V t T G 9 j Y X R p b 2 4 + P E l 0 Z W 1 U e X B l P k Z v c m 1 1 b G E 8 L 0 l 0 Z W 1 U e X B l P j x J d G V t U G F 0 a D 5 T Z W N 0 a W 9 u M S 9 P d G h l c i 9 T b 3 V y Y 2 U 8 L 0 l 0 Z W 1 Q Y X R o P j w v S X R l b U x v Y 2 F 0 a W 9 u P j x T d G F i b G V F b n R y a W V z I C 8 + P C 9 J d G V t P j x J d G V t P j x J d G V t T G 9 j Y X R p b 2 4 + P E l 0 Z W 1 U e X B l P k Z v c m 1 1 b G E 8 L 0 l 0 Z W 1 U e X B l P j x J d G V t U G F 0 a D 5 T Z W N 0 a W 9 u M S 9 P d G h l c i 9 D a G F u Z 2 V k J T I w V H l w Z T w v S X R l b V B h d G g + P C 9 J d G V t T G 9 j Y X R p b 2 4 + P F N 0 Y W J s Z U V u d H J p Z X M g L z 4 8 L 0 l 0 Z W 0 + P E l 0 Z W 0 + P E l 0 Z W 1 M b 2 N h d G l v b j 4 8 S X R l b V R 5 c G U + R m 9 y b X V s Y T w v S X R l b V R 5 c G U + P E l 0 Z W 1 Q Y X R o P l N l Y 3 R p b 2 4 x L 0 N l b G x z L 1 N v d X J j Z T w v S X R l b V B h d G g + P C 9 J d G V t T G 9 j Y X R p b 2 4 + P F N 0 Y W J s Z U V u d H J p Z X M g L z 4 8 L 0 l 0 Z W 0 + P E l 0 Z W 0 + P E l 0 Z W 1 M b 2 N h d G l v b j 4 8 S X R l b V R 5 c G U + R m 9 y b X V s Y T w v S X R l b V R 5 c G U + P E l 0 Z W 1 Q Y X R o P l N l Y 3 R p b 2 4 x L 0 N l b G x z L 0 N o Y W 5 n Z W Q l M j B U e X B l P C 9 J d G V t U G F 0 a D 4 8 L 0 l 0 Z W 1 M b 2 N h d G l v b j 4 8 U 3 R h Y m x l R W 5 0 c m l l c y A v P j w v S X R l b T 4 8 S X R l b T 4 8 S X R l b U x v Y 2 F 0 a W 9 u P j x J d G V t V H l w Z T 5 G b 3 J t d W x h P C 9 J d G V t V H l w Z T 4 8 S X R l b V B h d G g + U 2 V j d G l v b j E v U G F j a 0 1 v Z C 9 T b 3 V y Y 2 U 8 L 0 l 0 Z W 1 Q Y X R o P j w v S X R l b U x v Y 2 F 0 a W 9 u P j x T d G F i b G V F b n R y a W V z I C 8 + P C 9 J d G V t P j x J d G V t P j x J d G V t T G 9 j Y X R p b 2 4 + P E l 0 Z W 1 U e X B l P k Z v c m 1 1 b G E 8 L 0 l 0 Z W 1 U e X B l P j x J d G V t U G F 0 a D 5 T Z W N 0 a W 9 u M S 9 Q Y W N r T W 9 k L 0 N o Y W 5 n Z W Q l M j B U e X B l P C 9 J d G V t U G F 0 a D 4 8 L 0 l 0 Z W 1 M b 2 N h d G l v b j 4 8 U 3 R h Y m x l R W 5 0 c m l l c y A v P j w v S X R l b T 4 8 S X R l b T 4 8 S X R l b U x v Y 2 F 0 a W 9 u P j x J d G V t V H l w Z T 5 G b 3 J t d W x h P C 9 J d G V t V H l w Z T 4 8 S X R l b V B h d G g + U 2 V j d G l v b j E v R X F 1 a X A v U 2 9 1 c m N l P C 9 J d G V t U G F 0 a D 4 8 L 0 l 0 Z W 1 M b 2 N h d G l v b j 4 8 U 3 R h Y m x l R W 5 0 c m l l c y A v P j w v S X R l b T 4 8 S X R l b T 4 8 S X R l b U x v Y 2 F 0 a W 9 u P j x J d G V t V H l w Z T 5 G b 3 J t d W x h P C 9 J d G V t V H l w Z T 4 8 S X R l b V B h d G g + U 2 V j d G l v b j E v R X F 1 a X A v Q 2 h h b m d l Z C U y M F R 5 c G U 8 L 0 l 0 Z W 1 Q Y X R o P j w v S X R l b U x v Y 2 F 0 a W 9 u P j x T d G F i b G V F b n R y a W V z I C 8 + P C 9 J d G V t P j x J d G V t P j x J d G V t T G 9 j Y X R p b 2 4 + P E l 0 Z W 1 U e X B l P k Z v c m 1 1 b G E 8 L 0 l 0 Z W 1 U e X B l P j x J d G V t U G F 0 a D 5 T Z W N 0 a W 9 u M S 9 T Z X J 2 a W N l L 1 N v d X J j Z T w v S X R l b V B h d G g + P C 9 J d G V t T G 9 j Y X R p b 2 4 + P F N 0 Y W J s Z U V u d H J p Z X M g L z 4 8 L 0 l 0 Z W 0 + P E l 0 Z W 0 + P E l 0 Z W 1 M b 2 N h d G l v b j 4 8 S X R l b V R 5 c G U + R m 9 y b X V s Y T w v S X R l b V R 5 c G U + P E l 0 Z W 1 Q Y X R o P l N l Y 3 R p b 2 4 x L 1 N l c n Z p Y 2 U v Q 2 h h b m d l Z C U y M F R 5 c G U 8 L 0 l 0 Z W 1 Q Y X R o P j w v S X R l b U x v Y 2 F 0 a W 9 u P j x T d G F i b G V F b n R y a W V z I C 8 + P C 9 J d G V t P j x J d G V t P j x J d G V t T G 9 j Y X R p b 2 4 + P E l 0 Z W 1 U e X B l P k Z v c m 1 1 b G E 8 L 0 l 0 Z W 1 U e X B l P j x J d G V t U G F 0 a D 5 T Z W N 0 a W 9 u M S 9 S Y W 5 k R C 9 T b 3 V y Y 2 U 8 L 0 l 0 Z W 1 Q Y X R o P j w v S X R l b U x v Y 2 F 0 a W 9 u P j x T d G F i b G V F b n R y a W V z I C 8 + P C 9 J d G V t P j x J d G V t P j x J d G V t T G 9 j Y X R p b 2 4 + P E l 0 Z W 1 U e X B l P k Z v c m 1 1 b G E 8 L 0 l 0 Z W 1 U e X B l P j x J d G V t U G F 0 a D 5 T Z W N 0 a W 9 u M S 9 S Y W 5 k R C 9 D a G F u Z 2 V k J T I w V H l w Z T w v S X R l b V B h d G g + P C 9 J d G V t T G 9 j Y X R p b 2 4 + P F N 0 Y W J s Z U V u d H J p Z X M g L z 4 8 L 0 l 0 Z W 0 + P E l 0 Z W 0 + P E l 0 Z W 1 M b 2 N h d G l v b j 4 8 S X R l b V R 5 c G U + R m 9 y b X V s Y T w v S X R l b V R 5 c G U + P E l 0 Z W 1 Q Y X R o P l N l Y 3 R p b 2 4 x L 0 1 v Z G V s a W 5 n L 1 N v d X J j Z T w v S X R l b V B h d G g + P C 9 J d G V t T G 9 j Y X R p b 2 4 + P F N 0 Y W J s Z U V u d H J p Z X M g L z 4 8 L 0 l 0 Z W 0 + P E l 0 Z W 0 + P E l 0 Z W 1 M b 2 N h d G l v b j 4 8 S X R l b V R 5 c G U + R m 9 y b X V s Y T w v S X R l b V R 5 c G U + P E l 0 Z W 1 Q Y X R o P l N l Y 3 R p b 2 4 x L 0 1 v Z G V s a W 5 n L 0 N o Y W 5 n Z W Q l M j B U e X B l P C 9 J d G V t U G F 0 a D 4 8 L 0 l 0 Z W 1 M b 2 N h d G l v b j 4 8 U 3 R h Y m x l R W 5 0 c m l l c y A v P j w v S X R l b T 4 8 S X R l b T 4 8 S X R l b U x v Y 2 F 0 a W 9 u P j x J d G V t V H l w Z T 5 G b 3 J t d W x h P C 9 J d G V t V H l w Z T 4 8 S X R l b V B h d G g + U 2 V j d G l v b j E v R G l z d H J p Y n V 0 b 3 J z L 1 N v d X J j Z T w v S X R l b V B h d G g + P C 9 J d G V t T G 9 j Y X R p b 2 4 + P F N 0 Y W J s Z U V u d H J p Z X M g L z 4 8 L 0 l 0 Z W 0 + P E l 0 Z W 0 + P E l 0 Z W 1 M b 2 N h d G l v b j 4 8 S X R l b V R 5 c G U + R m 9 y b X V s Y T w v S X R l b V R 5 c G U + P E l 0 Z W 1 Q Y X R o P l N l Y 3 R p b 2 4 x L 0 R p c 3 R y a W J 1 d G 9 y c y 9 D a G F u Z 2 V k J T I w V H l w Z T w v S X R l b V B h d G g + P C 9 J d G V t T G 9 j Y X R p b 2 4 + P F N 0 Y W J s Z U V u d H J p Z X M g L z 4 8 L 0 l 0 Z W 0 + P E l 0 Z W 0 + P E l 0 Z W 1 M b 2 N h d G l v b j 4 8 S X R l b V R 5 c G U + R m 9 y b X V s Y T w v S X R l b V R 5 c G U + P E l 0 Z W 1 Q Y X R o P l N l Y 3 R p b 2 4 x L 0 J H T W F 0 b C 9 T b 3 V y Y 2 U 8 L 0 l 0 Z W 1 Q Y X R o P j w v S X R l b U x v Y 2 F 0 a W 9 u P j x T d G F i b G V F b n R y a W V z I C 8 + P C 9 J d G V t P j x J d G V t P j x J d G V t T G 9 j Y X R p b 2 4 + P E l 0 Z W 1 U e X B l P k Z v c m 1 1 b G E 8 L 0 l 0 Z W 1 U e X B l P j x J d G V t U G F 0 a D 5 T Z W N 0 a W 9 u M S 9 C R 0 1 h d G w v Q 2 h h b m d l Z C U y M F R 5 c G U 8 L 0 l 0 Z W 1 Q Y X R o P j w v S X R l b U x v Y 2 F 0 a W 9 u P j x T d G F i b G V F b n R y a W V z I C 8 + P C 9 J d G V t P j x J d G V t P j x J d G V t T G 9 j Y X R p b 2 4 + P E l 0 Z W 1 U e X B l P k Z v c m 1 1 b G E 8 L 0 l 0 Z W 1 U e X B l P j x J d G V t U G F 0 a D 5 T Z W N 0 a W 9 u M S 9 B c H B l b m Q y L 1 N v d X J j Z T w v S X R l b V B h d G g + P C 9 J d G V t T G 9 j Y X R p b 2 4 + P F N 0 Y W J s Z U V u d H J p Z X M g L z 4 8 L 0 l 0 Z W 0 + P E l 0 Z W 0 + P E l 0 Z W 1 M b 2 N h d G l v b j 4 8 S X R l b V R 5 c G U + Q W x s R m 9 y b X V s Y X M 8 L 0 l 0 Z W 1 U e X B l P j x J d G V t U G F 0 a C A v P j w v S X R l b U x v Y 2 F 0 a W 9 u P j x T d G F i b G V F b n R y a W V z P j x F b n R y e S B U e X B l P S J R d W V y e U d y b 3 V w c y I g V m F s d W U 9 I n N B Q U F B Q U E 9 P S I g L z 4 8 R W 5 0 c n k g V H l w Z T 0 i U m V s Y X R p b 2 5 z a G l w c y I g V m F s d W U 9 I n N B Q U F B Q U E 9 P S I g L z 4 8 L 1 N 0 Y W J s Z U V u d H J p Z X M + P C 9 J d G V t P j x J d G V t P j x J d G V t T G 9 j Y X R p b 2 4 + P E l 0 Z W 1 U e X B l P k Z v c m 1 1 b G E 8 L 0 l 0 Z W 1 U e X B l P j x J d G V t U G F 0 a D 5 T Z W N 0 a W 9 u M S 9 Q c m 9 m Z X N z a W 9 u Y W w 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U X V l c n l J R C I g V m F s d W U 9 I n N l N z M z M z A w Y S 1 l N W E w L T R k O W Q t O T I 0 M i 1 i N W U 2 N m Y 4 Y T g 4 Z T I i I C 8 + P E V u d H J 5 I F R 5 c G U 9 I k Z p b G x M Y X N 0 V X B k Y X R l Z C I g V m F s d W U 9 I m Q y M D I 1 L T A y L T A z V D A x O j Q 5 O j Q 0 L j k 4 M j k 3 M j N a I i A v P j x F b n R y e S B U e X B l P S J G a W x s Q 2 9 s d W 1 u V H l w Z X M i I F Z h b H V l P S J z Q X d Z R 0 J n W U d C Z 1 l H Q m d Z R 0 F B Q U Z C U U 1 H Q m d Z R 0 J n W U h C Z 1 l H Q m d Z Q U J n P T 0 i I C 8 + P E V u d H J 5 I F R 5 c G U 9 I k Z p b G x F c n J v c k N v Z G U i I F Z h b H V l P S J z V W 5 r b m 9 3 b i I g L z 4 8 R W 5 0 c n k g V H l w Z T 0 i Q W R k Z W R U b 0 R h d G F N b 2 R l b C I g V m F s d W U 9 I m w w I i A v P j x F b n R y e S B U e X B l P S J G a W x s Q 2 9 s d W 1 u T m F t Z X M i I F Z h b H V l P S J z W y Z x d W 9 0 O 0 l E J n F 1 b 3 Q 7 L C Z x d W 9 0 O 1 N 0 Y X R 1 c y Z x d W 9 0 O y w m c X V v d D t T d X B w b H k g Q 2 h h a W 4 g U 2 V n b W V u d C Z x d W 9 0 O y w m c X V v d D t D b 2 1 w Y W 5 5 J n F 1 b 3 Q 7 L C Z x d W 9 0 O 0 5 B Q V R C Y X R 0 I E 1 l b W J l c i Z x d W 9 0 O y w m c X V v d D t Q c m 9 k d W N 0 L 0 Z h Y 2 l s a X R 5 I F R 5 c G U m c X V v d D s s J n F 1 b 3 Q 7 U H J v Z H V j d C Z x d W 9 0 O y w m c X V v d D t D b 2 1 w Y W 5 5 I F d l Y n N p d G U m c X V v d D s s J n F 1 b 3 Q 7 R m F j a W x p d H k g Q W R k c m V z c y Z x d W 9 0 O y w m c X V v d D t G Y W N p b G l 0 e S B D a X R 5 J n F 1 b 3 Q 7 L C Z x d W 9 0 O 0 Z h Y 2 l s a X R 5 I F N 0 Y X R l I G 9 y I F B y b 3 Z p b m N l J n F 1 b 3 Q 7 L C Z x d W 9 0 O 0 Z h Y 2 l s a X R 5 I E N v d W 5 0 c n k m c X V v d D s s J n F 1 b 3 Q 7 R m F j a W x p d H k g W m l w J n F 1 b 3 Q 7 L C Z x d W 9 0 O 0 Z h Y 2 l s a X R 5 I F B o b 2 5 l J n F 1 b 3 Q 7 L C Z x d W 9 0 O 0 x h d G l 0 d W R l J n F 1 b 3 Q 7 L C Z x d W 9 0 O 0 x v b m d p d H V k Z S Z x d W 9 0 O y w m c X V v d D t G Y W N p b G l 0 e S B X b 3 J r Z m 9 y Y 2 U m c X V v d D s s J n F 1 b 3 Q 7 S F E g Q 2 9 t c G F u e S Z x d W 9 0 O y w m c X V v d D t I U S B D b 2 1 w Y W 5 5 I F d l Y n N p d G U m c X V v d D s s J n F 1 b 3 Q 7 S F E g Q 2 l 0 e S Z x d W 9 0 O y w m c X V v d D t I U S B T d G F 0 Z S B v c i B Q c m 9 2 a W 5 j Z S Z x d W 9 0 O y w m c X V v d D t I U S B D b 3 V u d H J 5 J n F 1 b 3 Q 7 L C Z x d W 9 0 O 1 F D J n F 1 b 3 Q 7 L C Z x d W 9 0 O 1 F D I E R h d G U m c X V v d D s s J n F 1 b 3 Q 7 U 2 9 1 c m N l c y Z x d W 9 0 O y w m c X V v d D t O b 3 R l c y Z x d W 9 0 O y w m c X V v d D t D b 2 1 w Y W 5 5 I F B y b 2 Z p b G U m c X V v d D s s J n F 1 b 3 Q 7 Q n J p Z W Y g Q 2 9 t c G F u e S B Q c m 9 m a W x l J n F 1 b 3 Q 7 L C Z x d W 9 0 O 1 N v d X J j Z X M y J n F 1 b 3 Q 7 L C Z x d W 9 0 O 1 N 1 b W 1 h c n k g V 2 9 y Z C B D b 3 V u d C Z x d W 9 0 O y w m c X V v d D s z b W F p b C A m c X V v d D t d I i A v P j x F b n R y e S B U e X B l P S J G a W x s U 3 R h d H V z I i B W Y W x 1 Z T 0 i c 0 N v b X B s Z X R l I i A v P j x F b n R y e S B U e X B l P S J S Z W x h d G l v b n N o a X B J b m Z v Q 2 9 u d G F p b m V y I i B W Y W x 1 Z T 0 i c 3 s m c X V v d D t j b 2 x 1 b W 5 D b 3 V u d C Z x d W 9 0 O z o z M S w m c X V v d D t r Z X l D b 2 x 1 b W 5 O Y W 1 l c y Z x d W 9 0 O z p b X S w m c X V v d D t x d W V y e V J l b G F 0 a W 9 u c 2 h p c H M m c X V v d D s 6 W 1 0 s J n F 1 b 3 Q 7 Y 2 9 s d W 1 u S W R l b n R p d G l l c y Z x d W 9 0 O z p b J n F 1 b 3 Q 7 U 2 V j d G l v b j E v U H J v Z m V z c 2 l v b m F s L 0 F 1 d G 9 S Z W 1 v d m V k Q 2 9 s d W 1 u c z E u e 0 l E L D B 9 J n F 1 b 3 Q 7 L C Z x d W 9 0 O 1 N l Y 3 R p b 2 4 x L 1 B y b 2 Z l c 3 N p b 2 5 h b C 9 B d X R v U m V t b 3 Z l Z E N v b H V t b n M x L n t T d G F 0 d X M s M X 0 m c X V v d D s s J n F 1 b 3 Q 7 U 2 V j d G l v b j E v U H J v Z m V z c 2 l v b m F s L 0 F 1 d G 9 S Z W 1 v d m V k Q 2 9 s d W 1 u c z E u e 1 N 1 c H B s e S B D a G F p b i B T Z W d t Z W 5 0 L D J 9 J n F 1 b 3 Q 7 L C Z x d W 9 0 O 1 N l Y 3 R p b 2 4 x L 1 B y b 2 Z l c 3 N p b 2 5 h b C 9 B d X R v U m V t b 3 Z l Z E N v b H V t b n M x L n t D b 2 1 w Y W 5 5 L D N 9 J n F 1 b 3 Q 7 L C Z x d W 9 0 O 1 N l Y 3 R p b 2 4 x L 1 B y b 2 Z l c 3 N p b 2 5 h b C 9 B d X R v U m V t b 3 Z l Z E N v b H V t b n M x L n t O Q U F U Q m F 0 d C B N Z W 1 i Z X I s N H 0 m c X V v d D s s J n F 1 b 3 Q 7 U 2 V j d G l v b j E v U H J v Z m V z c 2 l v b m F s L 0 F 1 d G 9 S Z W 1 v d m V k Q 2 9 s d W 1 u c z E u e 1 B y b 2 R 1 Y 3 Q v R m F j a W x p d H k g V H l w Z S w 1 f S Z x d W 9 0 O y w m c X V v d D t T Z W N 0 a W 9 u M S 9 Q c m 9 m Z X N z a W 9 u Y W w v Q X V 0 b 1 J l b W 9 2 Z W R D b 2 x 1 b W 5 z M S 5 7 U H J v Z H V j d C w 2 f S Z x d W 9 0 O y w m c X V v d D t T Z W N 0 a W 9 u M S 9 Q c m 9 m Z X N z a W 9 u Y W w v Q X V 0 b 1 J l b W 9 2 Z W R D b 2 x 1 b W 5 z M S 5 7 Q 2 9 t c G F u e S B X Z W J z a X R l L D d 9 J n F 1 b 3 Q 7 L C Z x d W 9 0 O 1 N l Y 3 R p b 2 4 x L 1 B y b 2 Z l c 3 N p b 2 5 h b C 9 B d X R v U m V t b 3 Z l Z E N v b H V t b n M x L n t G Y W N p b G l 0 e S B B Z G R y Z X N z L D h 9 J n F 1 b 3 Q 7 L C Z x d W 9 0 O 1 N l Y 3 R p b 2 4 x L 1 B y b 2 Z l c 3 N p b 2 5 h b C 9 B d X R v U m V t b 3 Z l Z E N v b H V t b n M x L n t G Y W N p b G l 0 e S B D a X R 5 L D l 9 J n F 1 b 3 Q 7 L C Z x d W 9 0 O 1 N l Y 3 R p b 2 4 x L 1 B y b 2 Z l c 3 N p b 2 5 h b C 9 B d X R v U m V t b 3 Z l Z E N v b H V t b n M x L n t G Y W N p b G l 0 e S B T d G F 0 Z S B v c i B Q c m 9 2 a W 5 j Z S w x M H 0 m c X V v d D s s J n F 1 b 3 Q 7 U 2 V j d G l v b j E v U H J v Z m V z c 2 l v b m F s L 0 F 1 d G 9 S Z W 1 v d m V k Q 2 9 s d W 1 u c z E u e 0 Z h Y 2 l s a X R 5 I E N v d W 5 0 c n k s M T F 9 J n F 1 b 3 Q 7 L C Z x d W 9 0 O 1 N l Y 3 R p b 2 4 x L 1 B y b 2 Z l c 3 N p b 2 5 h b C 9 B d X R v U m V t b 3 Z l Z E N v b H V t b n M x L n t G Y W N p b G l 0 e S B a a X A s M T J 9 J n F 1 b 3 Q 7 L C Z x d W 9 0 O 1 N l Y 3 R p b 2 4 x L 1 B y b 2 Z l c 3 N p b 2 5 h b C 9 B d X R v U m V t b 3 Z l Z E N v b H V t b n M x L n t G Y W N p b G l 0 e S B Q a G 9 u Z S w x M 3 0 m c X V v d D s s J n F 1 b 3 Q 7 U 2 V j d G l v b j E v U H J v Z m V z c 2 l v b m F s L 0 F 1 d G 9 S Z W 1 v d m V k Q 2 9 s d W 1 u c z E u e 0 x h d G l 0 d W R l L D E 0 f S Z x d W 9 0 O y w m c X V v d D t T Z W N 0 a W 9 u M S 9 Q c m 9 m Z X N z a W 9 u Y W w v Q X V 0 b 1 J l b W 9 2 Z W R D b 2 x 1 b W 5 z M S 5 7 T G 9 u Z 2 l 0 d W R l L D E 1 f S Z x d W 9 0 O y w m c X V v d D t T Z W N 0 a W 9 u M S 9 Q c m 9 m Z X N z a W 9 u Y W w v Q X V 0 b 1 J l b W 9 2 Z W R D b 2 x 1 b W 5 z M S 5 7 R m F j a W x p d H k g V 2 9 y a 2 Z v c m N l L D E 2 f S Z x d W 9 0 O y w m c X V v d D t T Z W N 0 a W 9 u M S 9 Q c m 9 m Z X N z a W 9 u Y W w v Q X V 0 b 1 J l b W 9 2 Z W R D b 2 x 1 b W 5 z M S 5 7 S F E g Q 2 9 t c G F u e S w x N 3 0 m c X V v d D s s J n F 1 b 3 Q 7 U 2 V j d G l v b j E v U H J v Z m V z c 2 l v b m F s L 0 F 1 d G 9 S Z W 1 v d m V k Q 2 9 s d W 1 u c z E u e 0 h R I E N v b X B h b n k g V 2 V i c 2 l 0 Z S w x O H 0 m c X V v d D s s J n F 1 b 3 Q 7 U 2 V j d G l v b j E v U H J v Z m V z c 2 l v b m F s L 0 F 1 d G 9 S Z W 1 v d m V k Q 2 9 s d W 1 u c z E u e 0 h R I E N p d H k s M T l 9 J n F 1 b 3 Q 7 L C Z x d W 9 0 O 1 N l Y 3 R p b 2 4 x L 1 B y b 2 Z l c 3 N p b 2 5 h b C 9 B d X R v U m V t b 3 Z l Z E N v b H V t b n M x L n t I U S B T d G F 0 Z S B v c i B Q c m 9 2 a W 5 j Z S w y M H 0 m c X V v d D s s J n F 1 b 3 Q 7 U 2 V j d G l v b j E v U H J v Z m V z c 2 l v b m F s L 0 F 1 d G 9 S Z W 1 v d m V k Q 2 9 s d W 1 u c z E u e 0 h R I E N v d W 5 0 c n k s M j F 9 J n F 1 b 3 Q 7 L C Z x d W 9 0 O 1 N l Y 3 R p b 2 4 x L 1 B y b 2 Z l c 3 N p b 2 5 h b C 9 B d X R v U m V t b 3 Z l Z E N v b H V t b n M x L n t R Q y w y M n 0 m c X V v d D s s J n F 1 b 3 Q 7 U 2 V j d G l v b j E v U H J v Z m V z c 2 l v b m F s L 0 F 1 d G 9 S Z W 1 v d m V k Q 2 9 s d W 1 u c z E u e 1 F D I E R h d G U s M j N 9 J n F 1 b 3 Q 7 L C Z x d W 9 0 O 1 N l Y 3 R p b 2 4 x L 1 B y b 2 Z l c 3 N p b 2 5 h b C 9 B d X R v U m V t b 3 Z l Z E N v b H V t b n M x L n t T b 3 V y Y 2 V z L D I 0 f S Z x d W 9 0 O y w m c X V v d D t T Z W N 0 a W 9 u M S 9 Q c m 9 m Z X N z a W 9 u Y W w v Q X V 0 b 1 J l b W 9 2 Z W R D b 2 x 1 b W 5 z M S 5 7 T m 9 0 Z X M s M j V 9 J n F 1 b 3 Q 7 L C Z x d W 9 0 O 1 N l Y 3 R p b 2 4 x L 1 B y b 2 Z l c 3 N p b 2 5 h b C 9 B d X R v U m V t b 3 Z l Z E N v b H V t b n M x L n t D b 2 1 w Y W 5 5 I F B y b 2 Z p b G U s M j Z 9 J n F 1 b 3 Q 7 L C Z x d W 9 0 O 1 N l Y 3 R p b 2 4 x L 1 B y b 2 Z l c 3 N p b 2 5 h b C 9 B d X R v U m V t b 3 Z l Z E N v b H V t b n M x L n t C c m l l Z i B D b 2 1 w Y W 5 5 I F B y b 2 Z p b G U s M j d 9 J n F 1 b 3 Q 7 L C Z x d W 9 0 O 1 N l Y 3 R p b 2 4 x L 1 B y b 2 Z l c 3 N p b 2 5 h b C 9 B d X R v U m V t b 3 Z l Z E N v b H V t b n M x L n t T b 3 V y Y 2 V z M i w y O H 0 m c X V v d D s s J n F 1 b 3 Q 7 U 2 V j d G l v b j E v U H J v Z m V z c 2 l v b m F s L 0 F 1 d G 9 S Z W 1 v d m V k Q 2 9 s d W 1 u c z E u e 1 N 1 b W 1 h c n k g V 2 9 y Z C B D b 3 V u d C w y O X 0 m c X V v d D s s J n F 1 b 3 Q 7 U 2 V j d G l v b j E v U H J v Z m V z c 2 l v b m F s L 0 F 1 d G 9 S Z W 1 v d m V k Q 2 9 s d W 1 u c z E u e z N t Y W l s I C w z M H 0 m c X V v d D t d L C Z x d W 9 0 O 0 N v b H V t b k N v d W 5 0 J n F 1 b 3 Q 7 O j M x L C Z x d W 9 0 O 0 t l e U N v b H V t b k 5 h b W V z J n F 1 b 3 Q 7 O l t d L C Z x d W 9 0 O 0 N v b H V t b k l k Z W 5 0 a X R p Z X M m c X V v d D s 6 W y Z x d W 9 0 O 1 N l Y 3 R p b 2 4 x L 1 B y b 2 Z l c 3 N p b 2 5 h b C 9 B d X R v U m V t b 3 Z l Z E N v b H V t b n M x L n t J R C w w f S Z x d W 9 0 O y w m c X V v d D t T Z W N 0 a W 9 u M S 9 Q c m 9 m Z X N z a W 9 u Y W w v Q X V 0 b 1 J l b W 9 2 Z W R D b 2 x 1 b W 5 z M S 5 7 U 3 R h d H V z L D F 9 J n F 1 b 3 Q 7 L C Z x d W 9 0 O 1 N l Y 3 R p b 2 4 x L 1 B y b 2 Z l c 3 N p b 2 5 h b C 9 B d X R v U m V t b 3 Z l Z E N v b H V t b n M x L n t T d X B w b H k g Q 2 h h a W 4 g U 2 V n b W V u d C w y f S Z x d W 9 0 O y w m c X V v d D t T Z W N 0 a W 9 u M S 9 Q c m 9 m Z X N z a W 9 u Y W w v Q X V 0 b 1 J l b W 9 2 Z W R D b 2 x 1 b W 5 z M S 5 7 Q 2 9 t c G F u e S w z f S Z x d W 9 0 O y w m c X V v d D t T Z W N 0 a W 9 u M S 9 Q c m 9 m Z X N z a W 9 u Y W w v Q X V 0 b 1 J l b W 9 2 Z W R D b 2 x 1 b W 5 z M S 5 7 T k F B V E J h d H Q g T W V t Y m V y L D R 9 J n F 1 b 3 Q 7 L C Z x d W 9 0 O 1 N l Y 3 R p b 2 4 x L 1 B y b 2 Z l c 3 N p b 2 5 h b C 9 B d X R v U m V t b 3 Z l Z E N v b H V t b n M x L n t Q c m 9 k d W N 0 L 0 Z h Y 2 l s a X R 5 I F R 5 c G U s N X 0 m c X V v d D s s J n F 1 b 3 Q 7 U 2 V j d G l v b j E v U H J v Z m V z c 2 l v b m F s L 0 F 1 d G 9 S Z W 1 v d m V k Q 2 9 s d W 1 u c z E u e 1 B y b 2 R 1 Y 3 Q s N n 0 m c X V v d D s s J n F 1 b 3 Q 7 U 2 V j d G l v b j E v U H J v Z m V z c 2 l v b m F s L 0 F 1 d G 9 S Z W 1 v d m V k Q 2 9 s d W 1 u c z E u e 0 N v b X B h b n k g V 2 V i c 2 l 0 Z S w 3 f S Z x d W 9 0 O y w m c X V v d D t T Z W N 0 a W 9 u M S 9 Q c m 9 m Z X N z a W 9 u Y W w v Q X V 0 b 1 J l b W 9 2 Z W R D b 2 x 1 b W 5 z M S 5 7 R m F j a W x p d H k g Q W R k c m V z c y w 4 f S Z x d W 9 0 O y w m c X V v d D t T Z W N 0 a W 9 u M S 9 Q c m 9 m Z X N z a W 9 u Y W w v Q X V 0 b 1 J l b W 9 2 Z W R D b 2 x 1 b W 5 z M S 5 7 R m F j a W x p d H k g Q 2 l 0 e S w 5 f S Z x d W 9 0 O y w m c X V v d D t T Z W N 0 a W 9 u M S 9 Q c m 9 m Z X N z a W 9 u Y W w v Q X V 0 b 1 J l b W 9 2 Z W R D b 2 x 1 b W 5 z M S 5 7 R m F j a W x p d H k g U 3 R h d G U g b 3 I g U H J v d m l u Y 2 U s M T B 9 J n F 1 b 3 Q 7 L C Z x d W 9 0 O 1 N l Y 3 R p b 2 4 x L 1 B y b 2 Z l c 3 N p b 2 5 h b C 9 B d X R v U m V t b 3 Z l Z E N v b H V t b n M x L n t G Y W N p b G l 0 e S B D b 3 V u d H J 5 L D E x f S Z x d W 9 0 O y w m c X V v d D t T Z W N 0 a W 9 u M S 9 Q c m 9 m Z X N z a W 9 u Y W w v Q X V 0 b 1 J l b W 9 2 Z W R D b 2 x 1 b W 5 z M S 5 7 R m F j a W x p d H k g W m l w L D E y f S Z x d W 9 0 O y w m c X V v d D t T Z W N 0 a W 9 u M S 9 Q c m 9 m Z X N z a W 9 u Y W w v Q X V 0 b 1 J l b W 9 2 Z W R D b 2 x 1 b W 5 z M S 5 7 R m F j a W x p d H k g U G h v b m U s M T N 9 J n F 1 b 3 Q 7 L C Z x d W 9 0 O 1 N l Y 3 R p b 2 4 x L 1 B y b 2 Z l c 3 N p b 2 5 h b C 9 B d X R v U m V t b 3 Z l Z E N v b H V t b n M x L n t M Y X R p d H V k Z S w x N H 0 m c X V v d D s s J n F 1 b 3 Q 7 U 2 V j d G l v b j E v U H J v Z m V z c 2 l v b m F s L 0 F 1 d G 9 S Z W 1 v d m V k Q 2 9 s d W 1 u c z E u e 0 x v b m d p d H V k Z S w x N X 0 m c X V v d D s s J n F 1 b 3 Q 7 U 2 V j d G l v b j E v U H J v Z m V z c 2 l v b m F s L 0 F 1 d G 9 S Z W 1 v d m V k Q 2 9 s d W 1 u c z E u e 0 Z h Y 2 l s a X R 5 I F d v c m t m b 3 J j Z S w x N n 0 m c X V v d D s s J n F 1 b 3 Q 7 U 2 V j d G l v b j E v U H J v Z m V z c 2 l v b m F s L 0 F 1 d G 9 S Z W 1 v d m V k Q 2 9 s d W 1 u c z E u e 0 h R I E N v b X B h b n k s M T d 9 J n F 1 b 3 Q 7 L C Z x d W 9 0 O 1 N l Y 3 R p b 2 4 x L 1 B y b 2 Z l c 3 N p b 2 5 h b C 9 B d X R v U m V t b 3 Z l Z E N v b H V t b n M x L n t I U S B D b 2 1 w Y W 5 5 I F d l Y n N p d G U s M T h 9 J n F 1 b 3 Q 7 L C Z x d W 9 0 O 1 N l Y 3 R p b 2 4 x L 1 B y b 2 Z l c 3 N p b 2 5 h b C 9 B d X R v U m V t b 3 Z l Z E N v b H V t b n M x L n t I U S B D a X R 5 L D E 5 f S Z x d W 9 0 O y w m c X V v d D t T Z W N 0 a W 9 u M S 9 Q c m 9 m Z X N z a W 9 u Y W w v Q X V 0 b 1 J l b W 9 2 Z W R D b 2 x 1 b W 5 z M S 5 7 S F E g U 3 R h d G U g b 3 I g U H J v d m l u Y 2 U s M j B 9 J n F 1 b 3 Q 7 L C Z x d W 9 0 O 1 N l Y 3 R p b 2 4 x L 1 B y b 2 Z l c 3 N p b 2 5 h b C 9 B d X R v U m V t b 3 Z l Z E N v b H V t b n M x L n t I U S B D b 3 V u d H J 5 L D I x f S Z x d W 9 0 O y w m c X V v d D t T Z W N 0 a W 9 u M S 9 Q c m 9 m Z X N z a W 9 u Y W w v Q X V 0 b 1 J l b W 9 2 Z W R D b 2 x 1 b W 5 z M S 5 7 U U M s M j J 9 J n F 1 b 3 Q 7 L C Z x d W 9 0 O 1 N l Y 3 R p b 2 4 x L 1 B y b 2 Z l c 3 N p b 2 5 h b C 9 B d X R v U m V t b 3 Z l Z E N v b H V t b n M x L n t R Q y B E Y X R l L D I z f S Z x d W 9 0 O y w m c X V v d D t T Z W N 0 a W 9 u M S 9 Q c m 9 m Z X N z a W 9 u Y W w v Q X V 0 b 1 J l b W 9 2 Z W R D b 2 x 1 b W 5 z M S 5 7 U 2 9 1 c m N l c y w y N H 0 m c X V v d D s s J n F 1 b 3 Q 7 U 2 V j d G l v b j E v U H J v Z m V z c 2 l v b m F s L 0 F 1 d G 9 S Z W 1 v d m V k Q 2 9 s d W 1 u c z E u e 0 5 v d G V z L D I 1 f S Z x d W 9 0 O y w m c X V v d D t T Z W N 0 a W 9 u M S 9 Q c m 9 m Z X N z a W 9 u Y W w v Q X V 0 b 1 J l b W 9 2 Z W R D b 2 x 1 b W 5 z M S 5 7 Q 2 9 t c G F u e S B Q c m 9 m a W x l L D I 2 f S Z x d W 9 0 O y w m c X V v d D t T Z W N 0 a W 9 u M S 9 Q c m 9 m Z X N z a W 9 u Y W w v Q X V 0 b 1 J l b W 9 2 Z W R D b 2 x 1 b W 5 z M S 5 7 Q n J p Z W Y g Q 2 9 t c G F u e S B Q c m 9 m a W x l L D I 3 f S Z x d W 9 0 O y w m c X V v d D t T Z W N 0 a W 9 u M S 9 Q c m 9 m Z X N z a W 9 u Y W w v Q X V 0 b 1 J l b W 9 2 Z W R D b 2 x 1 b W 5 z M S 5 7 U 2 9 1 c m N l c z I s M j h 9 J n F 1 b 3 Q 7 L C Z x d W 9 0 O 1 N l Y 3 R p b 2 4 x L 1 B y b 2 Z l c 3 N p b 2 5 h b C 9 B d X R v U m V t b 3 Z l Z E N v b H V t b n M x L n t T d W 1 t Y X J 5 I F d v c m Q g Q 2 9 1 b n Q s M j l 9 J n F 1 b 3 Q 7 L C Z x d W 9 0 O 1 N l Y 3 R p b 2 4 x L 1 B y b 2 Z l c 3 N p b 2 5 h b C 9 B d X R v U m V t b 3 Z l Z E N v b H V t b n M x L n s z b W F p b C A s M z B 9 J n F 1 b 3 Q 7 X S w m c X V v d D t S Z W x h d G l v b n N o a X B J b m Z v J n F 1 b 3 Q 7 O l t d f S I g L z 4 8 L 1 N 0 Y W J s Z U V u d H J p Z X M + P C 9 J d G V t P j x J d G V t P j x J d G V t T G 9 j Y X R p b 2 4 + P E l 0 Z W 1 U e X B l P k Z v c m 1 1 b G E 8 L 0 l 0 Z W 1 U e X B l P j x J d G V t U G F 0 a D 5 T Z W N 0 a W 9 u M S 9 Q c m 9 m Z X N z a W 9 u Y W w v U 2 9 1 c m N l P C 9 J d G V t U G F 0 a D 4 8 L 0 l 0 Z W 1 M b 2 N h d G l v b j 4 8 U 3 R h Y m x l R W 5 0 c m l l c y A v P j w v S X R l b T 4 8 S X R l b T 4 8 S X R l b U x v Y 2 F 0 a W 9 u P j x J d G V t V H l w Z T 5 G b 3 J t d W x h P C 9 J d G V t V H l w Z T 4 8 S X R l b V B h d G g + U 2 V j d G l v b j E v U H J v Z m V z c 2 l v b m F s L 0 N o Y W 5 n Z W Q l M j B U e X B l P C 9 J d G V t U G F 0 a D 4 8 L 0 l 0 Z W 1 M b 2 N h d G l v b j 4 8 U 3 R h Y m x l R W 5 0 c m l l c y A v P j w v S X R l b T 4 8 S X R l b T 4 8 S X R l b U x v Y 2 F 0 a W 9 u P j x J d G V t V H l w Z T 5 G b 3 J t d W x h P C 9 J d G V t V H l w Z T 4 8 S X R l b V B h d G g + U 2 V j d G l v b j E v R X J y b 3 J z J T I w a W 4 l M j B B c H B l b m Q 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M D Y w Y W Y 3 Z G M t Z m R k O C 0 0 Y 2 N k L W F l Y W I t O D V m M j d l N G Q 1 Z G J l 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E x h c 3 R V c G R h d G V k I i B W Y W x 1 Z T 0 i Z D I w M j U t M D I t M D N U M D E 6 N D k 6 N D Q u O T g y O T c y M 1 o i I C 8 + P E V u d H J 5 I F R 5 c G U 9 I k Z p b G x T d G F 0 d X M i I F Z h b H V l P S J z Q 2 9 t c G x l d G U i I C 8 + P C 9 T d G F i b G V F b n R y a W V z P j w v S X R l b T 4 8 S X R l b T 4 8 S X R l b U x v Y 2 F 0 a W 9 u P j x J d G V t V H l w Z T 5 G b 3 J t d W x h P C 9 J d G V t V H l w Z T 4 8 S X R l b V B h d G g + U 2 V j d G l v b j E v R X J y b 3 J z J T I w a W 4 l M j B B c H B l b m Q y L 1 N v d X J j Z T w v S X R l b V B h d G g + P C 9 J d G V t T G 9 j Y X R p b 2 4 + P F N 0 Y W J s Z U V u d H J p Z X M g L z 4 8 L 0 l 0 Z W 0 + P E l 0 Z W 0 + P E l 0 Z W 1 M b 2 N h d G l v b j 4 8 S X R l b V R 5 c G U + R m 9 y b X V s Y T w v S X R l b V R 5 c G U + P E l 0 Z W 1 Q Y X R o P l N l Y 3 R p b 2 4 x L 0 V y c m 9 y c y U y M G l u J T I w Q X B w Z W 5 k M i 9 E Z X R l Y 3 R l Z C U y M F R 5 c G U l M j B N a X N t Y X R j a G V z P C 9 J d G V t U G F 0 a D 4 8 L 0 l 0 Z W 1 M b 2 N h d G l v b j 4 8 U 3 R h Y m x l R W 5 0 c m l l c y A v P j w v S X R l b T 4 8 S X R l b T 4 8 S X R l b U x v Y 2 F 0 a W 9 u P j x J d G V t V H l w Z T 5 G b 3 J t d W x h P C 9 J d G V t V H l w Z T 4 8 S X R l b V B h d G g + U 2 V j d G l v b j E v R X J y b 3 J z J T I w a W 4 l M j B B c H B l b m Q y L 0 F k Z G V k J T I w S W 5 k Z X g 8 L 0 l 0 Z W 1 Q Y X R o P j w v S X R l b U x v Y 2 F 0 a W 9 u P j x T d G F i b G V F b n R y a W V z I C 8 + P C 9 J d G V t P j x J d G V t P j x J d G V t T G 9 j Y X R p b 2 4 + P E l 0 Z W 1 U e X B l P k Z v c m 1 1 b G E 8 L 0 l 0 Z W 1 U e X B l P j x J d G V t U G F 0 a D 5 T Z W N 0 a W 9 u M S 9 F c n J v c n M l M j B p b i U y M E F w c G V u Z D I v S 2 V w d C U y M E V y c m 9 y c z w v S X R l b V B h d G g + P C 9 J d G V t T G 9 j Y X R p b 2 4 + P F N 0 Y W J s Z U V u d H J p Z X M g L z 4 8 L 0 l 0 Z W 0 + P E l 0 Z W 0 + P E l 0 Z W 1 M b 2 N h d G l v b j 4 8 S X R l b V R 5 c G U + R m 9 y b X V s Y T w v S X R l b V R 5 c G U + P E l 0 Z W 1 Q Y X R o P l N l Y 3 R p b 2 4 x L 0 V y c m 9 y c y U y M G l u J T I w Q X B w Z W 5 k M i 9 S Z W 9 y Z G V y Z W Q l M j B D b 2 x 1 b W 5 z P C 9 J d G V t U G F 0 a D 4 8 L 0 l 0 Z W 1 M b 2 N h d G l v b j 4 8 U 3 R h Y m x l R W 5 0 c m l l c y A v P j w v S X R l b T 4 8 L 0 l 0 Z W 1 z P j w v T G 9 j Y W x Q Y W N r Y W d l T W V 0 Y W R h d G F G a W x l P h Y A A A B Q S w U G A A A A A A A A A A A A A A A A A A A A A A A A 2 g A A A A E A A A D Q j J 3 f A R X R E Y x 6 A M B P w p f r A Q A A A L B x 7 I P B A 7 9 B g l X D e d s l 3 U 4 A A A A A A g A A A A A A A 2 Y A A M A A A A A Q A A A A L z m x e X 0 P / f j V b B y v A 7 0 4 M w A A A A A E g A A A o A A A A B A A A A C M B a T / c 8 i A N 2 o P G x T L a a 2 J U A A A A A v L D M w j 5 W 9 5 m 3 a r A g E T u Q 6 U x s d w H e J F C t 1 T M X R q F M y W M 2 D l a p 3 l w 0 2 o I q 2 u i B O d g T 2 2 3 r / h O Y v J s d M V K F 7 c x a E l Z O O R + c G 2 P V Z 6 a 9 D Y Y A p a F A A A A M k u Q N b 4 D H b 3 C J v w 4 z 2 i + 9 E q 2 h f O < / D a t a M a s h u p > 
</file>

<file path=customXml/item5.xml>��< ? x m l   v e r s i o n = " 1 . 0 "   e n c o d i n g = " U T F - 1 6 " ? > < G e m i n i   x m l n s = " h t t p : / / g e m i n i / p i v o t c u s t o m i z a t i o n / C l i e n t W i n d o w X M L " > < C u s t o m C o n t e n t > < ! [ C D A T A [ E q u i p ] ] > < / C u s t o m C o n t e n t > < / G e m i n i > 
</file>

<file path=customXml/item6.xml>��< ? x m l   v e r s i o n = " 1 . 0 "   e n c o d i n g = " U T F - 1 6 " ? > < G e m i n i   x m l n s = " h t t p : / / g e m i n i / p i v o t c u s t o m i z a t i o n / I s S a n d b o x E m b e d d e d " > < C u s t o m C o n t e n t > < ! [ C D A T A [ y e s ] ] > < / C u s t o m C o n t e n t > < / G e m i n i > 
</file>

<file path=customXml/item7.xml>��< ? x m l   v e r s i o n = " 1 . 0 "   e n c o d i n g = " U T F - 1 6 " ? > < G e m i n i   x m l n s = " h t t p : / / g e m i n i / p i v o t c u s t o m i z a t i o n / P o w e r P i v o t V e r s i o n " > < C u s t o m C o n t e n t > < ! [ C D A T A [ 2 0 1 5 . 1 3 0 . 1 6 0 5 . 3 1 8 ] ] > < / C u s t o m C o n t e n t > < / G e m i n i > 
</file>

<file path=customXml/item8.xml>��< ? x m l   v e r s i o n = " 1 . 0 "   e n c o d i n g = " u t f - 1 6 " ? > < T o u r   x m l n s : x s i = " h t t p : / / w w w . w 3 . o r g / 2 0 0 1 / X M L S c h e m a - i n s t a n c e "   x m l n s : x s d = " h t t p : / / w w w . w 3 . o r g / 2 0 0 1 / X M L S c h e m a "   N a m e = " T o u r   1 "   D e s c r i p t i o n = " S o m e   d e s c r i p t i o n   f o r   t h e   t o u r   g o e s   h e r e "   x m l n s = " h t t p : / / m i c r o s o f t . d a t a . v i s u a l i z a t i o n . e n g i n e . t o u r s / 1 . 0 " > < S c e n e s > < S c e n e   N a m e = " R a w   M a t e r i a l s "   C u s t o m M a p G u i d = " 0 0 0 0 0 0 0 0 - 0 0 0 0 - 0 0 0 0 - 0 0 0 0 - 0 0 0 0 0 0 0 0 0 0 0 0 "   C u s t o m M a p I d = " 0 0 0 0 0 0 0 0 - 0 0 0 0 - 0 0 0 0 - 0 0 0 0 - 0 0 0 0 0 0 0 0 0 0 0 0 "   S c e n e I d = " c 1 b f 9 c f e - 3 f b 8 - 4 6 e b - 9 1 1 b - a 4 6 3 d 0 1 6 e f 0 3 " > < T r a n s i t i o n > M o v e T o < / T r a n s i t i o n > < E f f e c t > S t a t i o n < / E f f e c t > < T h e m e > B i n g R o a d < / T h e m e > < T h e m e W i t h L a b e l > f a l s e < / T h e m e W i t h L a b e l > < F l a t M o d e E n a b l e d > t r u e < / F l a t M o d e E n a b l e d > < D u r a t i o n > 1 0 0 0 0 0 0 0 0 < / D u r a t i o n > < T r a n s i t i o n D u r a t i o n > 3 0 0 0 0 0 0 0 < / T r a n s i t i o n D u r a t i o n > < S p e e d > 0 . 5 < / S p e e d > < F r a m e > < C a m e r a > < L a t i t u d e > 3 9 . 5 6 7 1 1 7 2 7 2 0 3 5 0 3 4 < / L a t i t u d e > < L o n g i t u d e > - 9 6 . 0 9 8 1 0 5 6 3 8 9 9 5 2 5 < / L o n g i t u d e > < R o t a t i o n > 0 < / R o t a t i o n > < P i v o t A n g l e > 0 < / P i v o t A n g l e > < D i s t a n c e > 2 . 1 3 7 5 0 2 1 0 8 8 0 3 9 6 8 5 < / D i s t a n c e > < / C a m e r a > < I m a g e > i V B O R w 0 K G g o A A A A N S U h E U g A A A N Q A A A B 1 C A Y A A A A 2 n s 9 T A A A A A X N S R 0 I A r s 4 c 6 Q A A A A R n Q U 1 B A A C x j w v 8 Y Q U A A A A J c E h Z c w A A A 2 A A A A N g A b T C 1 p 0 A A D u 8 S U R B V H h e 7 Z 0 H e K R X e e / / 0 1 V G X R r V k X a l 1 V Z 7 d 7 3 V 3 r V 3 1 z Z u Y M D Y u Q S e h B Z S S O D J 5 U I S A o Q H 8 n B z 7 8 0 N 4 Q k J S S A J l 5 C E A M E F 3 I 3 L a n v x 9 r 6 r 3 n u f k a b P P f 8 z 8 0 m f p o 8 0 W p X V b y 1 P b 9 9 3 3 v O W 8 7 7 v 0 T x 7 c s y P J H j P W k f w 2 u 2 h p a U V J S X F S E t L C 9 6 T H G 3 N D a h c v S Z 4 a 2 6 s / + v N 8 v L G F y / J y 1 B 6 x r Q o y f Y F b 0 3 T O a p D e Y 4 3 e C u c n q 5 2 F J d W w O P T w q D z 4 2 a f H m s K P d B p g 0 8 Q + H x + a L W a 4 K 1 p T r S Y Y N L 7 M T K p h X j K D H Z V u n C 6 z Y h 7 y l 0 o y P S h f k C P 1 i G 9 f I z f Z 3 2 x G 5 0 j O t z o M 8 j 7 F P I z f B i a U H 1 4 C H y c 7 6 k J f p 1 r P Q b Y X R q s L v C g U H y O g s O j w d E m U / D W 3 O C x 4 M f d v 9 o B v S 5 w X 6 J c 7 j K g 1 5 b k i 2 a J N s M Q X 5 7 y x A H c X + O 8 7 c K U C g q K S o L X Z g 8 H x f F m E 3 5 v 1 6 e R m 1 Y Q v D e c S M K U C J 2 j e r x d n 4 4 x R 2 C E 1 o Q I E / H 4 N b g q B q 4 / 5 H T t r H S i N N s b J k y E w k Q o T D a n Z k q Y C I X 8 7 V t p M 4 S J 8 r p n l T O m M J F M o w 8 9 4 9 M D d G O J G 5 N u j R i 4 R l z v 1 c v X j z u 0 K R M m 4 h W H 1 m L 2 o N 8 e P n H E Y l z 8 7 m E x 2 d w u o m o o z j Z 5 G X 6 M T W q w K t 8 T v P f 2 M 1 c N R S Z s N m S Y z c F b s 8 M T l J X r v Q Y M 2 n U 4 s C b 6 5 M K T r w 3 O q B T E P a u d g Q e i 0 D r g Q 7 c 9 H f d W B Z 7 X b 9 O i y D x T O M + 2 G 7 H d 6 s I l M d t u L n M H 7 5 3 m L S E c i U J h 5 X e c C x l C q O 6 t c k k h J B T 0 u o Y 0 e M V l m t 6 H u 8 V 3 P N N m Q h J j P y F 4 L A e F t r H m J T Y m 3 x X H b f Q 2 C l T U T y r J 8 i I / 3 b u g w p Q q 9 I a Z J s 1 s 0 I s j x b 9 N J R 6 s z g 8 M 6 N C Z v G d M J w c 8 h e 5 I o w m D 4 v F 4 w k R 8 4 6 1 i Y A a G H m d f a p Q u o U E O N 0 4 L i V G Y d U Q t T H 1 C 8 C h I y Q j T w 7 U O P C g m A 1 1 Q E G Y L X 0 8 B O t k S 0 I I 0 / / h b 9 V q / M P W 0 u N h p T L k w E U 5 Q i Q r T m d s s T C T i p / G E Z h r n 4 3 A s D A Z j 4 K S n A g 7 8 q n y v 8 F 2 M 6 B i e N q H I z X 6 9 n L F p 4 + 8 T J j J 9 j U Q Y c m Z h g 8 U j h a l L m H 9 + Y d 6 V C R 9 n c 5 l L m l J k n X i 8 W w i Z V z x G J s T 9 l 4 S J l Q y Z J p 8 c + B R W a h I F n R A C h T U F b j x Q 7 Z T + l R r 6 d G r G n Q H T y + b S 4 l J 3 w B S l L / e A + N 3 E 5 Q 1 8 z 1 S T J j 6 j R Z i u j u B x i Y X x 9 r h N M w g z + e h U b h U O 5 2 I h F S Y f u X H t E t Z v D A Q V U g F 9 E G o i + q A M J E y 4 t d I s p A Y g p 1 q N w r 8 J O O 7 x T n 3 n o A v l B Q H h a B v W o T I v c g B D M f d c Y m w f b p r b 8 V D z k P j O 7 9 Q H 3 k / x k y k s n B w o 0 O l B P 7 t r V I t r v b G F + K 5 S t / g N + i l / c D 7 I T R c T g 7 i k C R y P Z L R 3 K g j T U G s t 4 f b 5 c o D C 1 N 3 V E b w 1 N y Z c G v Q F n X J q i l H h g G c a f F P C R B j h 4 k z K Y E A 8 t M 7 e 4 D W E C Z N 6 t l P M v S 5 h W q Y S 9 e B n t J A o v p E i T M Q k F P K 2 i t i D + I r Q V n y / 0 K B K K u F 3 5 C Q W D 3 6 X 2 0 3 Y z 7 6 Y p B m x l C g t q 4 D d b g v e m h 0 0 b R i q p n 9 E O O 6 s u R 7 s E N p I T b H Z i + o C D 7 J M 8 U 9 8 R n r k g I l b y F b v W P j I b B x M 7 U A 5 0 z 4 d j W s c m G n G q q E r w I i v I m y x Y N A j 2 f B 2 M i i R R D W h k 5 d l l l H X u R B 2 t u z i S z W L m Z U n s z t F M y E H 4 U H h w J 4 X j u p C k 5 l p h m 1 8 L H i L 3 y 3 x g 1 7 X m I a 3 h W m k i A j N O a 7 n 0 L + h p l K z v j i 2 4 0 y T S t E M f v G v V x W G V j C I u 9 J D Z G f Q r p X H c 7 7 Q x 5 n 5 + Y 0 Z q q f m y h Y + G a O Z 0 f B E X 3 q b M x 6 f B m c 7 h O 8 m r l N 4 z 4 n r l 7 o D 4 4 v + 2 9 C E M M l 7 o k 8 O 8 0 X E w 8 F Z i k 5 n 8 6 B e m j d z 5 Z A Y i H t X O + V i o A I H F O 3 b R N S y z 5 f a m Y Y C N T w 0 K P 4 G 4 E s i f n y g x i F 9 j B 3 C d u c l T T z F e e 8 U v k + i 0 N e i l s t O 8 6 N d v K 5 / Y G T G 7 H q h c / q Y 5 A h / Q Y 2 i G e e L A Z s u r s B S 6 / J 8 7 q p y o S x 7 H q U m D h Q q r q V x s u Z 4 z U n z B Z Y D x A + g B v P M U 2 A k F j P O j q L K a f 8 y Q s U w a I b R L 2 b S 2 Z / E d 9 u M c g A Z Q 2 Y + 5 a f S / 2 g Q A j w m D k g k D A Y 9 R k Z G 0 N n Z h Y s X L 4 l j F e d s J 0 C J M P 3 y 8 g v E X y F 0 e u H n j I 0 G H 4 l O 3 7 h 2 a u 2 G T r E 9 5 P v W F C W + v M D w + 9 o i t z z p W U K o i g p z 5 W I u o W D R t I o G H f 7 5 J E 1 o H i U D I h E 6 R g I T i b K G p i Z L a L D b h V s I D 5 c t R h 0 6 d I z q 0 S P O 1 9 x H S v L o P v z b X / 4 G r x i 0 f h y o d a J G 2 P 3 U U E 1 C O / H E M k x J 0 4 + D K F n 4 g x g J u 7 v M B X N I G J 5 C R s e d D i b / G D X j Z 9 r E Q K U A c 3 W b n 5 m Z m S m F S C 8 G / i U h U N n Z m U I I O I v 6 p T + k C J h t f B w a M S M 4 H J N w T E 5 C K 2 Y F x + Q E n A 6 H e K 0 B E / Z x O F 0 u c V 0 H u 2 0 c b n G d 7 8 P r 4 2 M j 4 r V a u J x O K W C 8 z + N 2 i + e 4 4 X R O y t d r 3 G P i P p d 4 X x 0 G B o e g 8 b u k s M v n e j z Q i V F o E 5 / h 8 3 q l R p 0 Q 3 8 0 n v h v f Z 3 L S L g + G 2 + U M f D f x W T q P H R r f p J h Z d J i 0 D Y l f o J H v f 7 Y r E z 7 H C L I M T j H B a W E T 7 + / 1 U d g 0 8 r M 6 7 X N b o I 4 H w / L 0 C R M N K v C c E Q 7 i U E p 8 1 z G u K b q t A z s Q r t d g e J 4 1 e T T C w u a c P Z W s A B 5 U v c Y P p / i S V X l e 1 I p Z N R 7 1 / X p M u r V y D U U J W W 4 V 1 8 X Y Q I H Q e u 8 I 9 U w L j r N g I s q G W p P O P W f C e y v t O H L 0 G B 6 4 f 6 8 U s N 7 e X p w + f Q Z 3 b 7 4 L q 6 q q g q 9 I H U 4 h n K a 0 9 O C t + W N 0 Z A g 5 u f n y e q + Y W T m R 8 T x E Y r 7 D w C Z h S T D S W 5 y V 2 A R 6 r s M Y t s B N C j K 9 s G Y M o t l W e N s X V x e S s F + q C B O h i U N h I q N C o 8 d z N 4 4 0 m Z A n t A p X s r m K r m A W Z g 2 F i Y N B c Y c S E S Z C X 4 s m I b W Z 2 2 / A v b t 3 o a 7 u s N Q C R 4 4 c x 5 N P v h f N z S 1 w C 0 2 Q a s Y T M A U j w d / G 3 8 o / 2 v g c U N S 8 R L 2 g q u A V W k 2 B A z m a M N 0 O h N J N a l G f S b G R m H A J j e / R w m x I 3 B R e D i R 8 6 n z C A a T G U g 8 I 5 p w R 5 S 6 u s B e a f c K 8 8 8 k F T w U m S a Z i Z j 3 W b M L Z n l w U W d f j j d d / h Q c f 3 C c 0 n Q a 7 d u 7 E K 6 + 8 C j + l L w p J B P O m M J q S / 8 7 8 C o w E 1 g q f a k O x G w f W O G V g w S z 8 C Q 6 + M S F c t P f V j I 2 O B K 8 t P P S F z A m E + h U 4 U Y a G 0 Z l + x F y / 7 D Q f V u d O y K y P O 4 W E B S r D A J m Z f F A M F v 7 R z 7 n V b 8 D F L g O u h k T q G O 6 t D O Y A J u P g J g J T T t x p V j z 2 + K P Q Z R T J M H 9 m Z g Y O H D i A E y d O S r 8 l l O x r D + D M V 1 / B 2 1 9 M T u M k k w N 4 t D l N R u A 4 e e y o c A o T 2 S N D 6 u q 0 H s 7 8 X M d R F i V p 7 / P 7 F x R a 5 O 1 E 2 C c m L Q r q f D C b g c 9 0 I 2 Z a K L m I Z H e V S 5 j 5 b p i z s j E 0 2 I 9 1 h f H z G V N F o T A 1 F 5 K E B Y p R E y W i Q y 3 F 0 g C m p T D z m u k m a j i m G Q 7 P T f d j 7 6 r U H 8 w R p w F 1 j R n y 8 7 m 2 N W D X I i s 7 B x X W 8 o h m m s Y f + A 6 T Q 8 m p K f v 4 e P B a f H Z V O u V s z R y + 3 I z p w R W L w 4 0 m G X x x O h 1 T p n U 8 m C R L Q a 0 p S L 1 Q M c f v Q p I L + 0 p 0 8 s F a B l G A / T U O u U a l T K Q + n x f j L r 2 c S G 4 H A 2 I 8 L i Q J C 1 Q 0 l J l J y Q X j A K f J k y X U / d 2 l L p x s T V 1 N j B q a V h r x 2 f e L G Z s J p T y Z l p J y H D 1 6 Y i r y p z C 6 6 T R y 9 x z A k z / M C 9 6 T G M m U f I Q u C 8 S D v i r X T S p y v b j R 6 Q o L w 8 f D G i X f b 6 4 M C D O e d V e R k l v d M d w h + s b U V L R O 1 G R m Z s n f W n g b B I p L E A v N n A V K q d u h / 3 S S K T l C W 2 y z u r C 7 0 i X N g X X z m B t 4 J b g y T q H m j H i l N x 2 7 d + / E 4 O C A v F 9 N 7 f s z g 9 c S J 5 k s i n g w k + K m q p i P 3 3 e L M I v O d x j h M p U i P 2 O m g J x s N c L p C R / U C v M Z u O A y i T p X L m D e 6 2 X A I h r R w u x c 7 8 t P 9 6 B K u A D z H W x R x X Y W j D n 9 x F w x w 2 4 q C Q j M j T 4 9 b M G I T 3 5 w z Y o Z 1 5 z t 5 h O e f C 5 C 2 x z C 4 R c n P j 8 / H 0 e O n I B X C S f O A c f E R P D a 3 J l 0 a W d M L r I e S f x x Y d t q n m m m s r K W S w + h z n 4 o J d l e 4 Z f 5 s N 4 y X e i X K k Y n N T L o x H o n X j L I M h u Y l c J 1 N 1 K e 4 5 l a 0 J 8 P Q t O / F o K k e 0 o o 0 E 5 m + g l h I Z x L N T t w E Z c / L k b Q L S K B W V E j 8 w i T g d W z T O r d X u G S i 9 J 6 e x P S 0 k w o L i 4 O P i M y w x P C P h H n I C 8 9 8 g d O T k 4 g P T 0 j e G t + Y E 2 T 2 d O G 6 s p A q T 6 X C N q F r 8 r g Q 6 K L q w p c 1 j j V 5 M O E b + 7 f W e l D M V c Y w c z O y Y W p 4 y 9 w 7 g c l a C n 5 O E w P Z g U f T R 3 M 8 E i k R m q + m Z W G 4 q K t I k z M 0 1 M L E 6 G m S l S Y m K G h Z C U z n J y s M J H G f o O c o V u H d X L N J z 2 / E u M 2 O + r q D s H l i l 5 u k C f M r D R d 9 E H j c s 5 v D w 0 m I Z e K W b u 8 O O D b U d v y O z F T P V l h I l 6 3 E 3 v W a L H D m n w g y C I + U 0 3 b S G p S n A b 6 e 2 W Q y v v K v 6 P y j a / C / f p 0 q U o q W Q z C R J I 6 b R y 0 d K Q t Q b / p c r d h V g K g d u D d P s 2 c s 5 L b R 3 U y f Y k r 9 g X i u x U I d 8 l a V S P 8 q V 1 4 8 8 2 3 Z W p Q N D z i q z B T O R J M T 5 o L T L u K B W u o i o Q W c D k n 5 W 3 m o j H h c 0 2 R F 8 b h F z D 8 s 8 + j r S 4 x 4 e D C t t E U C A A x u s o 1 o G Q I z X Z g Q x Q l h 5 O m e 7 L W h k J u X g F s Y y P Q / v r f Q J N h R t 7 X V g U f S R 3 q p Y m F J m G T 7 8 H a Q B 8 C a p H D T S Y 5 6 y w 2 1 g o 7 v z L P I 8 P R T J X i L N 9 + 7 S h 2 7 d 4 J n S 5 6 O J V Z G F y M D H W a G c 4 2 z W J x V 4 G J r o k s k o 4 L s 6 j b V S g 1 1 O Z S t w w x 5 1 z Z h g t 1 H 8 O 5 d z 6 B Z 5 4 P p C V F g 6 F p j U Y n A x 1 q a A L W D x i m l j s S p S z b g 4 0 l s / O Z E o E B j v l O 8 l 0 o E t J Q L F O g M D H b Q W b x L k J h I l w k 5 X f b X e U U / p h P m p 6 Z 5 s y Y G o o w A V i Z j d V E K 0 Z k x S z b U 8 U j k j B x k D N Q Q 0 2 k k J m V L S c D t m r L S Q 9 8 V 9 u a n y C v u A k H / n e 2 v B 0 N J t 9 q t e H C R D i h r L e 4 Z V M W Z q / Q z 4 j X N q 4 i x x t T m D p H t D K 0 H o 3 m x l v B a 9 O M D g 8 H r w V g m 4 U M o Z 2 X I 1 E 1 F B c Q O V v S z D v X K Q Z A g g u P C w m z t d d b H B i f 8 M p B n 4 F x 6 G 0 N u O + + 3 c F n R I b R c S b v h k L 7 v 7 A o d m A j W d z i s z g 5 q a N y z C L P N G d h 1 + W 9 8 v b p u 4 9 J S 4 A N L 5 k H W Z n r m X q + u s c D c w C Z 0 2 i Y R V e n 0 F Q w o 1 A Y u 4 T v R a G L R O O A T q a f r R G C r x Z e B l E o h H w d I 3 p e M X k x 4 z 8 7 N 0 / 6 r y a j S W b w q 7 8 j F 7 P T x f h i K h Y n F 5 r 9 s 5 2 k + V V m + d J 5 I a p A 3 S 2 E i T 7 S U m J k o B s + r x h 8 w r y j C c T L 3 e s y U Z a j G g E h P P c 0 S y e A Z 5 4 T Z l X I 0 z g g j C n s m B Q N h 8 M h m 9 A 4 / U 7 c n L y F z R l 3 Y 1 B o A d a I s T + i A o W J E w V L b L h 4 z Y E 7 2 y h k q E C p m 5 h y c E f S e K G w y p g W C 9 d / 1 l o 8 G O p u Q O W q G v k Y f S 6 X M K U 7 h 1 y w F h i n 2 q B F g p k u F x Z B N X c q m D E v q y N L S 0 2 Y S G 5 h K f b f U 4 y C o j I U W S z I y i 1 E 5 2 j A U R 8 S J y 0 S D 3 8 r G + X 3 i t 8 a Y Q D R m b 4 d K B 2 d T B o T q v V 3 4 c k f D O N 9 L X t n C B N h M I d B I T I y M p T S k D 4 X k i m w h M L E b B d 1 5 T A J 1 S J c n + I r L F l M / v X D U l I a e E D A i u S j z S Y 0 j 2 b J y 1 D 4 V i x R Z w H q b G u X u A a 3 2 J j x S + 6 J 0 9 F m K c D G H Q y g K K k z H A R 0 y h m i 5 n V m c t Q L U + p a r 0 H O o u m V B t z 7 J 5 H X R a g 5 b g d K q h Q j b W / d C g i R T 9 i h N m f g f g X m T f b b d G j t c y E v L 3 p L 6 G R 4 + s 0 v o b b 1 M B x y I d k / 1 T y T 1 2 m K s S Q n 8 3 v / E 9 l / / / U w r W X N D f T T o E D R J Z i c n D 5 e 9 N 3 Y 1 p n L K / T h Q m G q 2 u C k T r Z a 4 6 I x s 2 r U H Z Y S w e 6 a n S D O J / I b 8 Y c w 9 H g m 2 A t 7 K c P W X W c 7 p n 8 H B U t J p e G 4 N e p 8 6 B z X y 1 m R q T 0 8 k d E o L b e i t a k + e G t + o V C x + j U v 3 S w G Y x p 2 u p 7 C u Y 6 Z x Y 2 W L D G A C x 2 o s q T m P C k C U l + 1 T 2 o M a h w u i d D 8 e 3 C N U 2 a M U y h g m d Y 8 a l i W w u N H z c n m L n l 5 + V N 1 a V w U Z v s E d a K s A j / r w R o H 7 g + u Z R K m r t 0 n P k t m k C x h N C + d G f X T A Z 7 t O s N i h C n 8 o V n H J W I w c t L g j M q s p G R a X A 3 0 9 a L Q k t r g R D h + X O k x o l / 4 J d S w n M F 5 T p g F o o T z J y f s S M / I h P l H 3 4 a 3 v A q T 7 3 k m 8 M A s O C F M v E 3 F H t n 7 O 6 g g 5 Y K 9 s s Y o F 5 n T G W y Q N x O C l c d p 6 Z l C q F w w m w N a n 1 F I l t Q k 4 o s y 8 l n X M D / J 1 L c L M c S W l z A R C h M L + t R w t w h 2 d 6 X z G 6 v 1 V S Q Y s e p o b w n e m h + 8 X h / u K n F P R d l y 0 g K r 3 S w x V 2 A q F N H a x m C o v y K v z 5 b 7 q g J b 3 S j C R G Q q l o C a u 2 V I l 7 A w K W / B M n 6 T y S R 8 w m n N 2 l B / H c Y E o 5 D c D i h e G 7 P F j p Z t f Z c j S s m 5 G q Y 5 0 U w Z n k z O r u D s W l p m j b u e N T c C A 4 m T G / + 2 W 9 3 S 4 V e v j y n f e u y z 3 8 D Y 7 3 8 9 e G v 2 K I n N C k x e J T T j + P m Z P / 4 7 e T s W 1 C o j I U E F h s 9 7 u 7 v l 9 e K S M t j s N n R 1 t G F 0 e E g W H C r X B w f 6 0 d n e K p / f 1 9 0 l S 1 l C m / k s N Z K c q 5 c 2 s i e G O F + m 5 B I H J M y 0 o C 8 w N j J z k T J V K B n Z N F c Z I a N Q P S x 8 m S K z d y q L P y s n u X q u e H B f K a X w L 1 C m P z 2 Y j c 9 9 H 7 q R A e g 7 m 4 P 3 R E a n 8 e N 6 k x u 3 + q Y z H 3 K F L 1 V c W o q x s V G p t W j + l V V U I k f c n 1 9 Q N H W 9 o L A I u c W r Y M r I Q V p m t g y G O O e Y h r b Q z D r b f K n C j R B Y W U v h Y O F b s j U 6 T P P x u D 1 T e X O p g m t K i q m k t F I r C 2 o M b u H C 5 p r j I 3 1 y E K Y S n v w b v Y b I Z f V 0 N o O C P i m E m m l M 9 L P U f G 3 v C 3 D a 3 f j v h z 4 i N N x M M z s R G J 5 X z M 5 9 N Q 6 c a j X F r A N b 7 E w J l D l N C 5 N h c f 0 Q m 8 M H p z t 1 8 r 6 m 0 C 0 X R t m R h 8 m j X P X P M r L H Q / A J y c B R E B q + m g N K w E G B 5 S h b g o P 3 e o 8 B t R a 3 E K g B 2 Z y T M H i R L 7 Q Z O 6 b O p m d i o i j Z G 9 / O P C O r o 0 N x T n j w L 3 9 4 F J / 9 l w P B e 6 L j F e a h O p F V v b g s t x m t c M k u U U u Z K Y H a U m V C R U E S I Z 1 5 Y s I 2 i o y M D N j t d j Q M p a F j M L V + C 8 2 c j W I 2 H h A O O P d b Y u k J Z / 9 k Y c q P Y q a l A p f L K X y 1 a a 3 H n h z K + o w i u x 6 P W z b d J E z Z 6 b P p 5 O Z v q / K n 7 S T 2 + + D z U 1 E d 6 x P / 7 r 3 8 g L z + v Z K X s a 0 o M Z O T 5 h 9 3 6 u B a F p M F + M e F 9 Q J h v j K F i o L F i Y 1 r g g o M 1 b N d Q i K 7 l S x m F q V A T U 5 M w O P 1 o s d V m H K B I k w Q 5 Z o H + 7 a f E 5 r g A d V 6 y E L R 3 9 e D I k v s / Y D 7 e r v R 7 q q K u S 8 S Z 3 1 2 V + L v S w U n b C c x 4 B 7 E + / P e F 7 x n G p q m o d F U t d a h 8 N A H Z N I y N 2 a L B j v V c j m D V d / c b I 5 d h J c q K Z j H x I G 1 B b K y l c u 5 k G H O Q Y G l V O 6 K P l + w m p g p L 4 R Z 2 B w E 3 O H 9 w P c f E S e U G i G x v 9 6 e r o j 3 z + b P Y G A I O / J j / K N G P H 2 p G T 7 P p N x g I B p V e e 6 U t t K 6 z 3 x v R G F i h 9 v h C c 2 M w j 7 6 W W o Y W G G + 3 + p 8 j 9 R A 0 R b R u Q B M y r I D W e g U x F p h n i 9 F X R W m o Z 5 / 7 l k M D w / B b D a j u L g E k 5 O T u P v u z f j 3 f / t X v O / 9 H 8 A P f / D P u H v z F p w 6 e Q K P P v Y E W l t b U F Z W J k w S D R o b G r B x 0 1 1 4 6 k N P y z e f D d R Q 7 G d O k 6 9 + 0 D Q v G o r w Z M l Z X F x h 9 O 8 9 3 3 8 I v 2 Z 9 C t t z 7 w 4 8 I Q J c s N T r j d L 8 I v z N H O y h + M R I 0 q r T y S P A n u s m 1 a 6 M X o 9 X 9 l o P x e V 0 w W g K C P + I 3 4 L K c g t K L A V y o Z r t q C P B n h S F Q j M w o z u a V W o c f Q M d r x y H Y f f X k F c z / T 4 Z v / g h J p 7 6 V P B W I C z O W r F Y M A m W N X I U B m 5 W r e y J N e l m c 9 L Y P h E r h d X 7 B i u H k 3 m F 3 J 5 m q Z m A Y Q L 1 5 q / e w O l T J z E W b K 6 h 0 + r w P 7 7 w R z h y 5 D D q b 9 3 E 6 d O n s X X r V r m A x 0 F P f 4 e a y e F 0 y F m 0 I L 8 A f / j 5 L 8 j 7 Z 4 P G L / w G o w F O l x s X 2 j z z J l A K 3 T c O Y + / m c h y 5 M o h n H t o A M z t 6 R o E C R U 2 S C k Z H h p G T G 9 8 n G R 4 c Q F 5 B I B D B x j M 9 3 T 0 4 f / 6 C m P A y U V l Z i Y q K c l n G k Z 6 e L v P t y H / c 9 x W p 6 Q l 3 a g 8 1 y 8 j 5 b / w c T Z c e l t d Z w M i C x o 3 u b H j 1 b p z X f Q f u j T v k Y 0 0 D e q n R 6 X d S O C f E A K e f p r T s o g A w U q f O 6 F C j N g F D 4 Z z D L P T 7 q s L 7 Z z B 7 5 1 i z U S Y D D w Y X n J c C i 8 6 H u t 0 C Z c 1 x o y x z F M O j k 0 L T F k E f Y 0 L k L h r p 6 Y z E 8 Z A l N 3 N y 4 H G 2 V 9 p z d b Q 1 o 6 J y t b w e i 1 i + 1 S 8 + O g S v U L L r v 9 m D t r Z 2 v L f p N G z p B X i p + i n Y R n p Q v m Y 7 L L m B k D j X 3 t Q R t s y W P 8 A L 3 / w D b P 7 s W p R s M y D 7 0 h 6 M j u / H U 4 U N + O W 6 Z 4 P P A s Y m N c h O n 3 5 d K N z t f k + 1 8 E e F Z e E W 2 t T h E k L v s 8 o l C S Y q a 8 V n M g g R i f x M H 7 Y F 9 w x j G w Q m 4 / K Z P E b c R Z d d e G k m p m K P s t v F H S 9 Q R F 0 L F A v m p b E 9 M 3 0 n Z g D E g + s p n S M 6 M P J v E D M w n W 8 l R M / s A L Y q J q z J s t 5 v x K 4 v J L F V j X j P 5 5 4 J 1 H I 9 9 O N C 2 d / P 6 3 F C o w t E C t m n o u P m u 8 i x V C H P Y s W B W n f M Z p z G S 9 + D d q x N n A A t H P d 9 Q 6 i P y O a k G i Y Y G / x 2 + V k s I M z K m s 7 a d 4 r T x q 1 G l Z K Q S H D / K I b 9 T U y 3 E v 8 F I o D i A X F J k 5 a Z 7 9 R 6 k b J e F i t L 5 5 v O I 4 k u J L K k g l C Y h o c H 5 f V Y c H a t L v R g X Z F H b s m j X u 8 K 7 c Z k 2 Z L k Z C a + 8 v t / l I c D P 8 r H x V s D 8 H s c U p g 4 u z 9 S 9 K L w u 9 J R v X k f T B n Z u P X u q z h x M 7 z H o N b d J 3 5 U I B r Y W f K U E C R h M o r f q O s 7 J + 9 T 4 3 P N F E a u + X r E / + r q 6 n D t 2 n W 5 t d D g 4 P Q x Y d g 8 l j A R C h N x i u f x H P D 5 2 c E 1 N f a c Y F + Q U i F Y S 4 k V D S W o z h c D P t i j O x a h f f q Y k 8 Y 0 m t m Q q M l H o q 1 5 d X W 2 o 7 C k Q s z s G l y s H 8 I 9 t f n S z 1 G q k H P + T 5 m c 6 b O M b r z 4 0 m t 4 + p H N K C 8 v l 4 8 Z R 1 + D 4 / w n 5 H X t g T 7 x G W z 0 I j T O 8 D V 4 8 j f J + / 9 k 6 3 / J y 8 c e f q / U I A / / t V m a c t d 7 j b i r 1 I X u 7 i 4 Z Q M r J y Z H B K 2 9 r I 8 z r 7 5 K v I S x S Z a S P T T 6 V 9 C n C n T G Z / R E L T g z 0 o x g B X E o m 3 4 q G E j g c d j l o I 0 X s 1 L A Z i p r C o s R 3 z Q g l m R 0 3 u D t j J C h I R h 2 j c M D 2 d f m Y m B g L b B K X 5 0 f p D q M 0 Z b m R Q 3 a G F r / 7 0 Y d w / O R Z P H 9 8 Q C 4 Z X B r b g Z y 8 c j R e + F j g v c R v y 2 z 4 G Y y D l + V t 8 s h T f j z 5 U Q 0 e / E s z t n 8 2 H X 1 2 B q k g d 6 R k p P P a t R t T Z l 7 x 8 T d Q 1 t k g N Z w C S / V p 6 h q F S b c p m N r E i B 4 X f O M 1 a a E w k a U k T C R M o D T O H m h H j s J 4 7 T e F Q T u 9 r t T b 0 y M v G d l T S M W 6 0 2 L A l J Y p N Y D c x l P M 1 J 0 d r T I r m l t 4 q m F k c 0 x V F u 9 y B f r p z Q Z u 9 Z k o h g i 5 U e P j o 3 K v Y D V m c 7 b c c f G + v / R i z 1 f M a B z U y y j b 2 X Y j h p w Z y F z 7 P r T f O o 3 B E R u s F g t e S L 8 O 4 y f + J v h q M X h r P y L / m L V B k / S R r 3 9 Y C N I T Y p T 4 8 E H z Y / h T 5 + 9 I Q S J j Y 2 O w W I q m N G f P v Y / g c I H Q u K p u N 7 0 2 n d z 1 s j J H H F P W V 2 U E 9 g 5 j 6 I G t p p c j Y S Y f h c m f X g P j 9 Y / B X f V n 8 O U d w M / / 6 6 f Y v H k r z p w 5 j f P n z + H e e / f A 6 / X g 4 D t v o 7 C w C J / 8 1 K f F / W f l 5 t I 8 E b m 5 u b L k g b P e 5 U s X 0 d D Q g F W r V m H L 1 q 0 4 c e I 4 K i u r p O l R J G b 4 A w 8 + J L + I w k K Y f F x 4 V L Z l i Y e y T a j O f h r m 5 s / g Q v p P s b p m b f D R A N R 0 X K O a c V 1 c 8 k A r a 1 e d 7 S 0 J m 3 z d w r R j 9 X A y N D c 1 o t G 9 X l z z o T J P K 7 f 5 J M e a 9 L h 5 9 T z K q r c g K 8 M g / Z Y t w n w r y g r X G P y e E x M T 6 B T m 6 e / k f x 6 f 1 H 8 c j 7 s e F f 7 j M N r a 2 r B / / z 4 Z r l d 4 8 6 1 3 s H H L T r h 1 e b I b E o M M 3 J F D g W U e 1 / o M S 0 7 r J E P 4 N O E T z r I u E 6 7 a 7 8 C f U S v v Y v 4 Y S 5 v Z Y + H S x Y t o b 2 / D o b q D 8 o D v 2 X u / U P 1 X 5 W M 8 u M 3 N T X j t 1 V e l J r t 1 8 w b y C w r k m l R h U R G G h o Z k N 9 Z R I X j 9 / f 1 y v W s p M S F + k 7 L n r j d z J 7 z p G 6 Q w s a a H M K w + N N A / J U x k 6 r q 4 V K 6 r H 0 8 E 7 m A R T i B 7 I h I M U / u y 1 4 l r f l T l T w s T 2 V D q Q 0 6 R F S 4 x M T A t i C a c K 0 p Y m + f o x s 1 b Q h N a 8 a L p W T y j / y C y z J l i E s 3 H g Q M z h Y l s 2 3 U / X j 1 8 U x Y n 0 k 9 S h I l 5 e 4 c a T T j T Y V z W w k Q i B i U 0 r g E 5 A P y G 1 D Q C S Y a F 0 F D r i z 2 o C J Z K x G J c m D l Z 2 b E b T 7 J o L p E S C 5 q U r A 1 K B P a 1 q K o O T G 6 h s O g x U s Y E 9 + k a H e j E 3 r s s 0 s F X o A n o m L D B 7 Z z A k z t y Z j y m w G Y x 1 2 8 1 o q w g E 6 u t 4 b 4 e S 0 1 6 u z t R t X q N v M 3 E 1 6 Y h P b o H 7 P C 6 h a m 4 x Y x M k x B 4 8 d b K v m F 3 C h E N W b + x c E G E a a E o C N m b K R q G W B s k B V F 6 K c T D Z E x 8 o G V k R l + f i p b x z k x u b 7 p 1 R k k 5 8 + q 4 q 0 Z Z n h 7 2 0 f 4 Z w n S y 3 o n / f K s Z P 3 z 5 K l 7 4 1 V k 0 9 n j C h I k a c V L 4 m a z b S k v P k G t G 3 H n l n B B e 9 p Z n o 1 G t s G Z a R / R y D e l O E y Y S d j Y m X B O 4 0 n 0 Z z 1 3 4 2 d S 6 C 1 n O Q Y l o 3 V J D 0 U Q Z v G r Y B T Y R h o f D N 4 W L R m 6 w B i o S F K h Q 0 0 + J k P F X q T c h K 8 7 y y m 5 E N X n j w n + d 1 o 7 C c s f 1 K x f w g T 3 l e H T v J r z v o W 3 4 z c f C N S J 7 v d u D f S 0 o V A c b Z u 6 8 Q t c g L c M s t x b l N j 1 3 I r o P / / a X v 8 E r J b l 6 Z G f o c L r 1 J E q y S v D R H z 2 D X V W 7 h U N b J Y M S O T m 5 e O P 1 V / G T n / x Y R n g u X 7 6 I f / r e P + D k i R M y y P D q q y / j x V / + Q i b L r l l T O + u O q 8 L 6 F 7 O q T j Y t 6 R n 1 Y W w y s p + Q K u h D M C i R C B y m 0 T S C w s Q E 8 x v j 7 5 Z I I e A s H w 2 / e J y + m U Z 4 9 u N j I 7 J V c z T 4 X u r v x a v N g w F t y h 0 m Q y e M G 9 d v Y s c G C 3 w a Y V q 7 f T h V L 0 y 4 j g Z s 3 V C J / C w 9 z C Z p 8 Y f R 2 d Y i c x m 9 P r Z j 1 q D T N l N z G o y m p P 3 D 5 U b Y 6 G D Y u C S n F K / 9 / t s o y w 6 E Z R M J S j D C 1 9 f X K z P O R 0 K a w y 9 m Z K p L H P 7 s d Z v s 5 u p 0 x U 9 R y s o K J K X G g 6 l H s a A 2 r K h c J d 8 v P S 2 2 g L L f h T r z Q j 2 k Q 7 e 1 6 R K W R k F B P t 5 t 0 e L / P X s U P 3 3 2 J Y y M j e P T H 3 4 Y 6 e n R T T Q m 4 J Z W W J E v / M P s 7 F x o T P m L s n P r Q h M W l L A 5 b W g d b o H L 4 8 K W 8 q 3 Q R u q i P 4 8 s R F C C 7 b u 4 v W Y o g w P s 4 W D B d 4 9 O 4 P W b T j x Z 1 o 3 P P L E x + O g 0 P I D K I E 6 k U J A w Y p i R G V + T J U p o 1 s b N + i Y 4 P F p U l + f K 7 8 S q A T Z G O d e u x 8 X T h 1 F o 3 Y h t d 6 / B + m K v E M j o 5 7 i 9 r R n W y t V T G x o Q J Q + R T U U Z H l 9 h m p X U I w H b A S s 9 w 9 U o m w X w A D 3 9 r 8 N 4 7 h N 5 c m 0 l l I 4 R r c x d o 3 n F L T A 5 2 F j q Q Q 3 O / a W 4 U E q 4 E 4 X T G a j B G h 0 e R K G l V D 5 m F G Y U N z a I B V / H h e V I j I 4 O C 5 N 8 Z i m I u u k L G R k a F L 5 Y I N D E v D m l 2 C / e G h f L T P i b s n L z 0 D V Z J D V 6 n 3 A T / Z r Y 3 / d O J W H 1 s 5 y D E p H q h Y j S M o w y 9 M I n I w s T q c j 1 y c x r 2 8 l / l P v J 0 p + h I D E j g D 4 F r 8 u N 2 3 g 9 L X D d U l I u n 8 d B P z A Q f 5 v M / t 4 u 8 d c t B Y B Z F j 1 d H e j u a p f + E 0 2 w U P i 4 G g q 4 g r p y N p 6 v S 1 P f W r U a T k 2 u L G N n 9 s O K M E U n L C g R i e U c l C B c g 4 r U m p l a I d E d L o w X / h Z j d f 8 X 2 X s + J 6 a p w J v R H 9 X p 4 p t E i l a j c C g y K 6 / T w R d a j t d 5 / D O E y Z W V n S O O r U k + n / 4 V U 5 D U m k j B 6 Z x u h 0 z 4 X o Y I 5 4 T r Z r E K H f k V G I g 4 2 Z q W c F b + n U y Y h v I P 9 c N 9 4 R j G v / V F + I O m y n I O S p B 3 2 y O b U r E i a 6 F k 7 f 0 c y r 7 U I K a o a b N Z 6 V A U D 7 Y G 4 4 C X z T S F 1 p q 6 L i 5 5 W 7 m f 2 i k U a i d m e o c S m r g b a S c R B h r K r V V S 8 P v F u W t q v I n B / j 5 Z J U w t 2 N f T L V u b s U J 3 h c Q I 8 6 F c p 9 6 G r q I G w x / b i + z / 9 S M Y 7 3 2 P f O L t Y i F 8 K F a y c r e J U H q 6 O 1 A y h 2 Y x o X 0 j o s G s g + L S Q F l F L D i B S a 0 V A g U i N B M + 9 D 1 p A l p K y q b C 6 4 P 9 v S h Q 7 c 7 I l L C O j l Z k C 8 1 H 7 X d j K B s F n n o h c K t k i f s K i R G u o Y S Z o y u p Q M F z F 6 V g q V F 8 J u W S i Z P L A e a + R d r K h 8 J E v 2 W 2 a G N E z 9 R w y 8 x E i C R M h M J E s 1 G N e h G 6 t 7 d L Z q Y 7 W L M k t F J L Y / 2 M t C f 6 x d R G q 6 t r p Z B p h Z n K n e T Z U r m p b z o P c I X 4 h G k o v 3 M S n u v n W d M A w 4 Z t 8 k k 0 7 3 p 7 e / D y S y / h 6 W d + D d e u X k F l V R U u X b q I r / 7 Z 1 / H q K y 8 J c 6 9 P 1 s a s W 7 c e e + 8 P N E e c D Q u h o R S + e 6 x b F t C 9 / O m Z P k V P Z w t W N f 8 T / O m F c G 7 / Q v D e + H D w 0 l y L h z o k P T t 8 0 L b 8 O X y r / j x w S / h c D G 1 T c / G 9 q W X U h G q 6 0 H x A P s 7 q 2 4 K C Q t Q 1 p i W 0 V r d C g L A p V G N K h 2 H r n i l h I j m 5 u d I 5 7 + z s k C 3 G r l y 5 I o W p t y c Q n a J 9 X v f O O x g e G k J b W y D z e i k S z V c o K Q 6 a R r 7 k h F s d W Y u F u s Z q N u i c L c i y v Y S O h t P y N j M s G G 3 M z S s I E y Z C Y W p t b p Q b T N P U C 0 2 u 5 e M u Q 7 H c 9 X F F m J J j Z R 0 q B J 3 W L v y p y F q l u e E m V q 9 h W c Q 0 3 C m e U T e m B 2 X n 5 M H t c c M h T K j C 4 l J Z R 8 S M 7 L 6 + H h m 9 y y + 0 S B O S a 0 6 M 2 r E v h V A G c t G 1 y F I s / J 4 u a S Y W F F l k l 1 g m 0 H L t i P 4 Q o 3 u E g h I J j d 8 J v 8 Y k h U Q x I b V + B / x i z v R r p s 1 Z a i 0 G m G Q Y P w Y M k Z 9 s m V 2 k 9 k 5 m R a B C Y N P 6 b T H 2 G q Z z H 1 o p G w 3 O / p F C 1 W q 4 S Q B r r P h c D n a n y 4 n c 3 P z g o + G w q p h h c i 4 6 s 2 S R g u F y O j A + P i 7 e y y Y D D 4 R C n u c 5 J K / 3 Q 1 g c e o N 8 D R O e + Z o B I e Q U U r 3 s W O u T g s j X 0 E x l 8 a h R P O d 0 e w b s y 7 x + K d W E m X z D d g + u d E 7 g 7 w / 2 Y 9 I 9 r e + V A E S i g Q g G L p T F 4 F g o 7 x c p r L s Q s B Z o J M a G b B S m l u C + u x y E s Y j U C T a U t P T 0 w E J w W p o M U d P / i Q U z I K j h + D q a 4 X J x W F y y C J E V w B Q 2 / v H + U e O D 8 o + C w i A F P 4 O P 0 c S k 4 D n S 2 L j T I B / n Z 1 O z c Z s e e V 1 8 x g 5 r e O R z h d i E L e x 2 j r h Q n G 1 A X b 0 N 1 l w j C s 1 6 n D h + D N / 7 x 7 9 H d n Y 2 / v E f v i t P 1 p H D h 7 B 6 1 W r 8 8 h f P 4 w f / / H 1 h s l j w 0 o u / w L e / 9 V e y O x A D G T / 9 6 U / k m l V n Z y e u X b 2 K H D E j / u Q / / w N v v P Y q e n q 6 8 c b r r 8 m / + v p b u H 7 9 G u 6 5 Z 9 u C L O y G 0 j W m R 2 W e J 2 p m B H 0 T u 5 1 l G p o w / 0 M N F 4 Y T W Y t S B w i G B / u F 5 o h s 1 h E K H A U g F L t t L O I C r 5 q x 0 W H 5 H H 7 e J w Y + j X + a + A H u M m 5 C u S 6 8 x 2 D 9 g F 5 u q b N C c o Q J V N + 4 G y U 5 b B O V h g y D D p k m r Y z 4 M B L E P g K H D x 0 S 9 n 0 P n A 4 x W I L N D b k p M Y W O A l e 1 a h W u X L k s B Y Z B i 1 W r V w v h O x w w K 8 R g 4 I D g e 1 2 9 e k U u E g 8 O D K C 6 p k Y M E i O 2 b r 1 n U Q g U Y d 1 Q r G 3 + O a h 1 Y m J R C 0 M o 0 j 8 S v y U e 6 v f Q a H Q x N 3 P j z i S R B M c l c / 0 C f h H L L N S + V l t L i w w s 0 b S k J Z A m N N U z 5 g 9 h p 2 k 7 N n h r p W a i t l X y C d 1 e 4 E a f Q S 4 n r J A c 4 W F z M Q o m X X 5 h I k A M q D C L M C I U C t r w F J 5 Y M G X p q h C 2 X b v v l Q O N W R U 1 a w J l 1 A o L 7 U O F w v 2 k 2 M o 4 k r a K V 8 Y e r T x d T a T F W m o 2 m 2 1 U T F B 5 Q Y F k 0 3 + d f C 6 D F a F d a 5 s a b q J a F S y h u c 3 N H h T s w u / K V F X 9 q v e Z U u B E R 9 / p x k C m r O x d Y X a E h 8 3 F y c 0 Q W i l R Y S I F h Y V x h Y l Q g 9 2 3 Z + / U r B 0 q T I u R 7 j E d 6 h r S 5 C V 5 9 p J D 1 k Z R + 8 Q r v + D A j U c k D c e s 8 o I C i / R v a F 5 T W y u C x 8 z 0 U N Q Z D 8 T v C 5 S i e L 1 + H G x w i 9 f O 1 P I U p l B f b d y p x 6 H m 7 B V h m i P h U s O D P 9 k v j H n h e H P U B G k X 5 p 4 a z r 6 M G i 2 X j P N Y s N k I d w x 0 u z 3 Y b A k M x L S T 3 4 g Y S P G L W V 6 B k b V U Q M F S B I 8 7 c X R 3 t M k + 6 9 x J n X l 3 W V k z G 8 c o p t u X t / 8 c r 3 7 s Z X g 0 4 S Y k B V V d l H i m f c V f S g X h Y f O x V m h M u d B e / T d 4 1 z 4 N m M u n + v I 9 / 9 z P s U X 4 O V c u X 0 J 6 R o Z s x c s Z k 1 v Z c A + p J 5 / 8 A F 5 / / V V 5 o l q F 3 b 5 5 y 1 Y Z o O C M y D 5 x T e L P 4 / H i A x 9 8 S m Z X 1 K 5 d h 0 K h 3 b K z c / D B p z 4 U + E K L z O R T Y + u + j L v K t V h n e x M 9 5 c / g 3 X f P Y t u 2 r U K b F M h B 7 + i 5 g R t / 9 y g 2 f P 4 g T E U 1 c m E 3 1 v Y 3 k c y 9 R A j N w L h 1 4 x r W r p 8 u f F T e 9 1 t P v Q b N r 2 / D F z 8 6 U 4 M p t L c 2 I b d k D U 6 1 r g h T q o i g o f z w G 7 P g 2 / A b w q M O O L k U i P 7 + P n R 0 t M u o 3 f P P P 4 e m x g a U l p b J 4 E N F h R X 1 t 2 6 J A X Y a F k u x F K i m p i Y c P X p Y 3 j 5 2 7 I h 8 L Y W w p q Z G a L V x 8 W e X w t Q s n n f + 3 F k 5 S B Y 7 5 t K 7 5 U K t d + t n Y M 6 1 4 D 2 P P i Z 7 D l 4 4 f x G H D x + B I 6 0 E p p J N 0 O d V y d / D z d J + 9 e b b O F h 3 C A f f q R P H o E M O d j 5 G k 2 s 2 w k T 4 H g p 8 H 7 U w q f m j X z w h h U n 9 f D W W 8 p o V Y U o x 4 R q K W 6 I 4 u I u C E K x M 4 f x G O O m / e u N 1 P P r Y 4 8 F b q W U x a y j C y N / e 1 U 6 5 4 H m i J W B K 7 a t x Q g c P R k Z H 0 d r c g r G x Q O c j 9 m j g w u 6 2 b f f I Q X 3 z 5 i 3 Z X N 9 q n d t 2 p + o q 2 6 7 O N p S V z 9 y w I H R T A 0 V j h X K q 1 S R 8 p 9 k J 9 Q q R W c m U m A X K f l L K 7 n x V + R 7 U J t j K m U n E 4 8 L v r K m u D t 6 T P M z V Y x 1 T K I q J S Q 3 I 5 1 S u m v 4 M 1 k x N 2 M a Q n p m F 0 Z F B 6 Y P d c t T C r 1 n 4 c 7 6 c i B j K 8 7 r 8 c N t n R o H u 5 K B E K A 3 9 g V C 4 U p 3 B P W 0 T x W K x 4 O a N W 1 M m 7 s D A I J q F V h s V 2 i 1 R l P Q i N d w 5 n W l E x 5 p N O N G W g S b P B t l o k k L P x 9 g 2 u W H S K k 3 U 0 j I r r F X V M K c l / r 1 X S I w w D T V U L 2 Z f I U v v / k 0 v 9 n 6 t D O Y y Q 1 J B i e e f f x a 3 b t 3 E g Q M P i R N X J l 6 3 R X 5 Q o i w F D U W q 8 o R W K v L I Q c s o Y L R G L 5 H g e l x d 3 W H s 2 / 8 A b l y / g c 1 b N g t f s l k c r 1 L k 5 8 X e d 5 d m J s 1 N h Y p c L 9 Y H e 5 f z R L 4 d 1 J r R 4 A 7 x W 8 s D z + c W n I c a o i 8 i r 5 A 8 Y R r K M + l D d p U R a 9 6 f A / d k Y B Z N J i j B H T X Y I o u 7 x H d 1 d s r X L 0 d a h / U y m 2 B / d S D f 7 X x H 4 q Y T 1 + O e e O I x D A 0 O S f 8 q Q 2 i P j R s 3 4 O S J U 2 H r Q w p 9 4 z q p b d T C R D p G A v f z L 5 4 w k Q G 7 D q P B X E W D 1 j + l Z V d I D W E a a r z L D X u v S w p W y T 2 Z 0 K e H H / E 7 O S g R C v 0 p L o Z y t z 4 O z g f X z D 7 J l 9 v E 2 O 0 T c m d 3 N Q e F F k l l G t A D 1 Q 7 Z 9 o y 8 2 2 4 U A r Y i V a k i 7 E h m C R O P g l S x J y u i M J H 5 E q a l B G d 3 N t 4 n 3 B a G s B h P C V T M h j x h 7 j G 7 g o K l c J a b U a c 4 p 0 6 9 9 + 2 2 i u l s j m j J w C s k T p S p i U p L K q 4 V o k D / 4 3 q v A e 3 C 9 G N 7 L Y b O F Y 4 0 m W Z 9 9 E p L S 2 W Q g r A c f z 6 0 B 3 d n V 9 B p A t + U v f r o C 6 7 I 1 N w I O 1 s a 7 x i 0 r m 6 Y R l 6 D x p e 8 + a J O Z 1 n u O I Q g 3 e z X y w H K g b m 5 N D D b U 8 B m u 5 U L 8 / i Y 0 n T t + g 0 4 J u 2 y A n g + O N E 6 M x i h 9 N x b m U b n R p g P p X X 3 w K / L g 3 7 i L L y m W v g M R b h w 4 T x e f / U V l I j Z k + H d k p I S l J d X y N 0 K i 4 t L 0 N B Q L 0 s v e M m s c 2 4 J 2 t L c j D / + 0 p d l W U Y y L D U f S g 1 3 7 F M E i b W F W 4 V J m J t g 5 C 8 U Z p w z s + L d V h 0 K K 7 i 1 Z + p 5 o N o p N d N c z N Q V Z h L Z n v D Z 4 D V W C c G a z q Z m m J w r 7 m z G w q 0 9 W R R I 4 T p 2 9 I g U p N d f e x X H j x 2 V r a o Y 8 W O 0 a r b d Y 5 c q 9 E G s u Q F / y i M u 2 J q M F c C z g Z o q u 6 R 2 3 o S J c M 2 K a 1 Q r p I 7 I m R J + D g o x O m L s v E F B 2 r Z 9 h 1 w w T C V L W U N t L H G j L N s b N u P v s A p N l Z 6 8 p r r S b U D P b S i n Y D o V A x X s 8 W 7 U + c U k E P h M o 7 i g X 0 V f b o X E i C w x b A Y f Z x s b 9 t 5 L t T A t d a 7 1 G H B U z P p K a p I C S y N m M y j 1 s 1 N u S a N E / W x O 7 Z Q w E e 5 O G O 9 7 6 7 U r X p e a s F M 2 a P P g Q v s E v v N O H x y u 6 a O p N F N h q p F 6 B 4 4 V Z u I Q g 5 P 7 J m 0 q Y U 8 K P 9 K C O 1 0 c a U q D K 8 l m + x O q 8 H a q 4 U Z s J v 3 c V Y / H p 0 G 6 c U W o F M J M v v N t d l T k m f C 5 n 7 b h y 4 + X Y q s 1 X Q Y l u r u 6 8 P J L v 5 R l F + v X r 5 e 1 T p c v X U R h U Z E s 0 X j y / R + Q R W t z Z S m b f I k Q q r 1 i c a H L i A F b 6 t Q U t w b d V u 7 C 9 T 4 9 r H l e W D I D A s U G n w f n 2 L + c 5 q J d a L g 7 X b T C z p b L 4 0 d + p g 7 f / U g l C s U l Y W N E C s 8 j j z 6 O e 7 Z t w 8 k T x 2 X B 4 I n j x + V j O T k 5 8 n K F + H C 3 9 E R Z W 5 T a Y 1 q Q 4 c P x F h O G h V l 3 q d O I w 4 0 m a a J S D 1 L Q D 9 Q 4 k R G j M U 0 s a C 6 u 6 K k I G s o j v N C + M Y / s Z F S R F z t K x x N B G 5 p q P 1 U H c 7 l r K K M e 2 F e d u J Z K J q R N 8 7 J K a B 7 u 9 t 5 n 0 6 F p U C f 8 o J l m Y 5 Y w 9 S b E 4 I / U d p o N a T a V u N E s X t c 0 x I Y 9 w I c m t u D H P z u I j E / l y 9 I 4 3 r d C d M K m S 7 1 W g 7 J c Q 1 x h I j y 2 z B j g p U G 3 c q Q T Y V V e c h M E 8 w M T K e z l m t L 9 4 s 8 q 3 t 8 o B K s i 1 x N R a M Y d k Y W J s B H N i W Y j c t J 9 e L j W g Q 9 5 9 4 h z q 4 H 7 Z m A C W B G m + E S w P 8 R R c 4 7 C P z 4 z U 1 z J g O A q P h c d Q 3 G L m Z D 5 b Y S 1 P q y X W i G c a N u P R o P J t t y / K l m u 9 M y u r 5 7 d r Z W h c p t T g 5 b S Z + V 9 m r S Z w 8 T j t C U k 5 H c i Y S a f f / A G t O m F w O G v w H / v l 4 D c m o S C E t z G p r n x F h o a G 9 H V 3 Y 0 s c 5 Z 8 D s s 4 u P W N 1 V q J N 9 5 4 T W 4 f u n P n L h l 2 5 0 L x y y + 9 K H t O f P j X P 4 p t 2 7 Y v e 5 O P H B B C k k x I n J H D 8 1 0 G 6 f R H g u / F 9 1 T D U o 7 k x T A 2 R Z l e b C 5 z 4 W D d Y T z 0 4 H 5 5 3 0 q W x U z C z p B s q J i W A / / m 3 x L i F j k o w W A E O x i p g x L c c 3 d M C N v B g 3 U y H S n T b M Y v X n g e P T 0 9 8 j k s S m R D / N G R E b n l T Y 8 Q u o H + f q n J c n N y Z b P M O w X 2 + T v e n H h h H 6 N z Z V m B R V c 1 X C w u y / H O E C Z a B 9 3 9 w s I I 3 k 6 G a L V R G c b A 3 r / 9 d h 3 G J l z Q q 5 7 I Y A b N w 0 j c i W 5 A u I Z y O 6 B x D A E + Y e J l V 4 p n R D n K 8 8 S d o K H U s M q 3 1 u J G b l p i g + 9 G r w F r x f P V p R Z M A a O 2 5 1 r h l S t X k V m 1 D 5 O a w P Y 3 y V I p f C 9 W I r M P o T p L g 5 9 H U 5 C f 4 + u o g 8 7 6 Y P C R m V C 4 m G 5 1 W b z e o w q I a I X Z 6 p u F C b r U i J x 6 t I D c a Q K l w M 0 J O J C T H X K s n W I 5 / c M P P y S 0 k 0 f 2 q G j 1 3 x V 8 d H 6 I 1 k U p E p l G / 7 L e E i c 0 8 h l R / X j 9 X n j E w F a j B B l o v k U K O I T e F 1 r K z d d F K + 9 e A W g b 1 k u / h 5 q B m i B R 2 H S F f c z 1 + s B O 8 e Y s s 8 y C m E + S 6 S c Y K k z L r Y i R v U X U h G m o W 8 6 b G P W O 4 E 9 7 v o B / t / 4 X y g z l C Q U l W l q a M S J m y / c + + X 6 5 6 H v 6 9 C n x v A 1 S 0 A o L i 6 T f x N Z V G z Z u k k E K N m + h v f / C 8 8 / i x I n j + P g n P o U t 4 j 3 v V A 0 V C g c e 1 4 S 4 p k R Y r 8 Q G L b y 9 L m j y 8 f h d u 3 Y d f X 3 9 4 h w U y d L 5 H u E / t b i q U J x r m n W m + 3 z B d T L W k C 1 n w r a z a f e 0 Y Z 1 x P S Z 8 d h T o C l F q K E N 7 e 7 u M 1 n H X D C b E H j l 0 C P k F + T h c V y e 3 o r F a r R g a G p R N H L k v F I M U b M V c X V 0 j 8 / 6 O H j k s O 8 R u 3 7 E D 5 8 6 d R X 5 + g d x S Z W h w U D 7 e L z e 8 z k b t 2 r X C 5 F k c 2 9 k s N J z l A o u z e v l H D U b N N e 7 U y r 1 v 2 b 2 o p 7 N V d k r a s H 4 d i o s t s u R j f H Q I + f p h b F q V g + o C z 4 y / C a E t R u 3 T 2 9 b c b p g A s N w J 0 1 C t z m Y h V O 3 o 8 / T i 0 a w n Y N Z O b 4 M S j 1 s 3 b 8 r W Y v s P R H Z Y E 2 F F Q y V O 5 t g Z b L u 7 V g o S Y X C C L c o 4 w a l h k 8 u j R 4 9 B p 9 P D X F C G Y c M G 6 F K 0 k U G y s L L Z 6 1 9 e g s X 1 V y Y 4 k J W g x B L G M W n D J m s a K n K 8 G B s d x M F 3 D i F d a P 6 a N d W o q m K E V o P G h k Z 0 d H S K S W 4 f 0 o T g 3 e o 3 o n 1 k Y T Q U 0 e v 8 M 6 J / y 4 0 V g V o m 2 M e H k Z e b g 5 1 W B x z 2 M Y z Y X G h t v I 7 t 2 7 d J D a Z U T y + W h d j s N D / G H M t P s M K 8 V o 1 t D N q e N h j r X o D G t b J p 8 V I h M y s P L q 8 W x 1 o y c L a / B C 2 j b J 6 5 U W 7 Z m u p W B F y w p S j M R R y W o z C R M A 2 l G e g B z N n Q n 6 2 D d 9 1 W + A r L Z K C B d v i b b 7 4 h T t I m 2 e f 8 / g f 2 o b O z Q 5 4 s R g B X V 9 f I s L j T 6 R A z Y h p 2 7 N i J 8 + f P y U h U Y 0 M 9 8 g s K h B m y S t r 4 7 D 7 r d D h w 5 s w Z 7 N u / X 9 Z R M f T 7 i U / + 1 o q G S i E W M 1 O F 3 L L q V k l 1 m o u G Y m W B T / g / G / P 7 c a E 3 D 5 G 2 O 6 W Y y A E V A S 5 i j z o W V + Q x 1 U T + d W 4 X P K s 3 w p 8 e C E h w w 2 N G 6 n x C O E 6 f O i k H / w / + 5 Z / l v q 1 s z H L z 5 g 2 Z k 3 d L X H K 3 9 4 P v v I X + g X 4 M D w 9 h Z G Q Y p 0 6 e l O t Q j Y 0 N 8 j n n z 5 1 D d k 4 O t m z Z I j d b Z h o T 0 5 U I o 3 4 U p s V S F W x 3 j + J H p x + H V X 8 E 3 z n 6 O H a Y X w w + s v h h l P B S l x 6 v n R 1 D 5 + A k h s U h 5 a J s M j A 8 z 2 U n p j / l Z / h R p b 2 G u s v j c h J k B h K b 0 i h V y S T W u y v C R D 9 q u R L Z h x K C I 4 9 i j A p c 5 u R 1 d 3 d j 3 f r 1 S S 3 0 x a O / p y N 4 D e h y F i 6 4 h v r c S 2 t h F M e B w X s O x o 6 P f x y / H P 5 j e P x L o 6 O T X 1 g N d + W 0 y T 2 j L l y 8 B F 3 l 4 8 I 8 n N 4 h P h 7 c i K D I z H J 5 P w Y H h 2 S l Q Z u 7 C v d W z e y / q G g + D g W 1 z C p D Q 7 m v P M e 7 r D s t R Z Y Y r l P E E C Z C r b V + w 4 a U C t N i R O P J g r / + K / C 6 0 6 F t + C p 2 f S t 8 K 5 n F D L M n L J Y S 5 J f W 4 O k P P Y X H t 6 R L M z x R u L s H h Y l c v H Q J J a U l s j o 3 F C b J K o m y v N x Q 4 p Y L 0 6 z T 4 n 1 7 V j m l t u u 3 x x 5 X S 5 2 w X z c 0 P o m z t 7 r x F z 8 + A p c 7 8 Q O / X P n b p 8 5 g f V U Z f q P m Z 6 g p L 8 b O L T u X j H Z S O N i Y J k w / I w b E Y N b 4 n P C 3 v y k G 9 7 Q a y c / w Y V u F C x k h P 4 v 3 K 0 w K n 3 d y Y h I 9 Y 4 E h w 0 X i W J R n e 2 U F s J I h n 2 H 0 y 0 a g F K z Z l t k v B c J M v u N X O 1 B l y c Z / + + Z z + K v f f Q / 2 3 m W d d V D i + P G j c s c + R p p Y L 8 U a q H g s N p N v u W H J m I S n 7 4 L c R o f b g T J 5 d V A I 2 k U h c G s K P S j O n M C L J 4 f w + O 5 S 5 K g y 4 G n u M h G X r R G 4 S f d c 7 J L z n Q b 0 j 2 u k H 7 b c C P t F L r c 4 q P l m v P I X H x G C F S g B m G 1 Q g t W 9 7 D Q 7 P D Q k c / l W W H j a B r x o n L D i n Y Y 0 m E 1 + j D s 0 U p h I w 4 A e P o / w m X w 3 Z g g T o W n P F t v H j 5 + Y l T B x Z x K F L a V O r D H d k h s s L D e H I U x D O V w e X G v t h 8 m o x 6 a q I v m k S F B w D h 0 6 i N / 7 z B + k d K Z Z 0 V C 3 l 9 o i N + r 7 p x f 0 R 6 4 8 h 8 c f 3 S 8 n z V C o p d 5 8 8 y 1 s 2 b J Z 5 m 2 S S M 8 L h T 0 s u C H d D m u g i 1 N r a y u q q g J 7 B P f b A t p x u b D o M i V W B G p h y d C 7 s a O K v k / w j h A c D q c 0 6 7 k x H A s a T S a j 3 D y C y y K c W J n 0 H A p 3 T e Q a F B e E u Q E C 9 8 F S B J K c b D V G D H Q s R c J / h d 8 H z 1 A L H K 2 n g n f E h / 4 V M 8 d p 4 q 2 w t J n w s J V c d E M s L c 0 k q w n K y k q x Z k 0 N x s d t u C q s l f 7 + A a G 9 3 g 4 + a y b M j F f K 4 Y u L i 2 c I E 2 E I v v v G I a Q b f M g 2 + W Q 0 0 O / z Y G J s J P i M p U O Y h p q o f x u G P C v a v n 0 P y n / / M N K s 2 2 V Q o r e 3 R 5 Z e l J S U S j X P r A f O S N x f l 8 1 X u N c u A w / Z 2 T k Y G x t F R 3 s 7 P v T 0 r 2 H j p k 3 y g x J l R U M t P P u F b 5 N s P w g u x A 8 M D E y Z c t E I m I 1 v S 2 G s r l 4 t 7 2 N 7 7 y O H j + K J 9 0 7 v j H n + / A V U r 6 m F A 1 m 4 3 L 1 0 T M K I e l a f W 4 m y 3 3 4 F m m C K P 4 M S 6 e k Z u H L p M t 5 4 7 d W p r I d L l y 7 C P m E X A l e H 8 b E x X D h / T p g B d l l U y D / 6 W C s s P e y z 2 D O P a 1 s G w 0 y X Q d 1 u j o L E V n R M B m D t V l d X 1 1 S V 9 9 t v v Y M H 9 u 2 T 1 x W 6 u 3 q Q k 5 W J 4 i y f X N d y T d q C j y x u w j S U Z 6 Q T r v 4 b 8 L n s y F j 3 G L T 6 2 7 v t / o q G W n j Y 3 2 J t U X L H n Z P s + Q s X s W v n D n m b A n T q 1 L v o F I L D X e 4 9 Q u D K y 8 u w b m 2 t L N t v a W m R 4 X d e P 3 b 8 B P b v m 7 m k w v e q F V q M 1 h A F 8 Y 0 3 3 k L 6 u q e D j y 5 e w j S U P r c c G b U P w 7 z p A 7 d d m F Z Y H L B Z T L L o d D q M D I 9 O a R 2 G 2 X f v 3 o n 8 v D w 8 9 t g j e P i h A 9 h 2 z 9 Y p / 6 m + v l G u T z L B d k 1 N N Y 4 c O y H v V y g R W i z Q X N W P Y + K x R x 9 9 G H m z 2 G P r 9 g L 8 f 3 7 O 0 Q T 4 L t e / 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 N a m e = " R a w   M a t e r i a l s "   G u i d = " 3 1 6 e e 7 5 5 - 2 e 9 a - 4 a 1 7 - 8 e 3 3 - 5 4 0 d 0 4 9 8 0 d e 7 "   R e v = " 1 8 "   R e v G u i d = " e e 1 7 b d 0 4 - c 9 6 6 - 4 a 4 6 - 8 a 2 4 - 7 4 5 7 a f b e 5 1 b 6 "   V i s i b l e = " t r u e "   I n s t O n l y = " f a l s e " & g t ; & l t ; G e o V i s   V i s i b l e = " t r u e "   L a y e r C o l o r S e t = " f a l s e "   R e g i o n S h a d i n g M o d e S e t = " f a l s e "   R e g i o n S h a d i n g M o d e = " G l o b a l "   T T T e m p l a t e = " T w o C o l u m n "   V i s u a l T y p e = " P i e C h a r t "   N u l l s = " t r u e "   Z e r o s = " t r u e "   N e g a t i v e s = " f a l s e " 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3 & l t ; / C o l o r I n d e x & g t ; & l t ; C o l o r I n d e x & g t ; 1 6 & l t ; / C o l o r I n d e x & g t ; & l t ; C o l o r I n d e x & g t ; 1 7 & l t ; / C o l o r I n d e x & g t ; & l t ; C o l o r I n d e x & g t ; 6 & l t ; / C o l o r I n d e x & g t ; & l t ; C o l o r I n d e x & g t ; 7 & l t ; / C o l o r I n d e x & g t ; & l t ; C o l o r I n d e x & g t ; 8 & l t ; / C o l o r I n d e x & g t ; & l t ; C o l o r I n d e x & g t ; 9 & l t ; / C o l o r I n d e x & g t ; & l t ; C o l o r I n d e x & g t ; 1 8 & l t ; / C o l o r I n d e x & g t ; & l t ; C o l o r I n d e x & g t ; 1 9 & l t ; / C o l o r I n d e x & g t ; & l t ; C o l o r I n d e x & g t ; 1 0 & l t ; / C o l o r I n d e x & g t ; & l t ; C o l o r I n d e x & g t ; 1 1 & l t ; / C o l o r I n d e x & g t ; & l t ; C o l o r I n d e x & g t ; 1 2 & l t ; / C o l o r I n d e x & g t ; & l t ; C o l o r I n d e x & g t ; 1 3 & l t ; / C o l o r I n d e x & g t ; & l t ; C o l o r I n d e x & g t ; 1 4 & l t ; / C o l o r I n d e x & g t ; & l t ; C o l o r I n d e x & g t ; 2 0 & l t ; / C o l o r I n d e x & g t ; & l t ; C o l o r I n d e x & g t ; 1 5 & l t ; / C o l o r I n d e x & g t ; & l t ; C o l o r I n d e x & g t ; 2 1 & l t ; / C o l o r I n d e x & g t ; & l t ; C o l o r I n d e x & g t ; 2 2 & l t ; / C o l o r I n d e x & g t ; & l t ; C o l o r I n d e x & g t ; 2 3 & l t ; / C o l o r I n d e x & g t ; & l t ; C o l o r I n d e x & g t ; 2 4 & l t ; / C o l o r I n d e x & g t ; & l t ; C o l o r I n d e x & g t ; 2 5 & 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 M o d e l Q u e r y N a m e = " ' R a w M a t l ' [ L a t i t u d e ] " & g t ; & l t ; T a b l e   M o d e l N a m e = " R a w M a t l "   N a m e I n S o u r c e = " R a w M a t l "   V i s i b l e = " t r u e "   L a s t R e f r e s h = " 0 0 0 1 - 0 1 - 0 1 T 0 0 : 0 0 : 0 0 "   / & g t ; & l t ; / G e o C o l u m n & g t ; & l t ; G e o C o l u m n   N a m e = " L o n g i t u d e "   V i s i b l e = " t r u e "   D a t a T y p e = " D o u b l e "   M o d e l Q u e r y N a m e = " ' R a w M a t l ' [ L o n g i t u d e ] " & g t ; & l t ; T a b l e   M o d e l N a m e = " R a w M a t l "   N a m e I n S o u r c e = " R a w M a t l "   V i s i b l e = " t r u e "   L a s t R e f r e s h = " 0 0 0 1 - 0 1 - 0 1 T 0 0 : 0 0 : 0 0 "   / & g t ; & l t ; / G e o C o l u m n & g t ; & l t ; / G e o C o l u m n s & g t ; & l t ; O L o c   N a m e = " H Q   C i t y "   V i s i b l e = " t r u e "   D a t a T y p e = " S t r i n g "   M o d e l Q u e r y N a m e = " ' R a w M a t l ' [ H Q   C i t y ] " & g t ; & l t ; T a b l e   M o d e l N a m e = " R a w M a t l "   N a m e I n S o u r c e = " R a w M a t l "   V i s i b l e = " t r u e "   L a s t R e f r e s h = " 0 0 0 1 - 0 1 - 0 1 T 0 0 : 0 0 : 0 0 "   / & g t ; & l t ; / O L o c & g t ; & l t ; O A D   N a m e = " F a c i l i t y   S t a t e   o r   P r o v i n c e "   V i s i b l e = " t r u e "   D a t a T y p e = " S t r i n g "   M o d e l Q u e r y N a m e = " ' R a w M a t l ' [ F a c i l i t y   S t a t e   o r   P r o v i n c e ] " & g t ; & l t ; T a b l e   M o d e l N a m e = " R a w M a t l "   N a m e I n S o u r c e = " R a w M a t l "   V i s i b l e = " t r u e "   L a s t R e f r e s h = " 0 0 0 1 - 0 1 - 0 1 T 0 0 : 0 0 : 0 0 "   / & g t ; & l t ; / O A D & g t ; & l t ; O C o u n t r y   N a m e = " F a c i l i t y   C o u n t r y "   V i s i b l e = " t r u e "   D a t a T y p e = " S t r i n g "   M o d e l Q u e r y N a m e = " ' R a w M a t l ' [ F a c i l i t y   C o u n t r y ] " & g t ; & l t ; T a b l e   M o d e l N a m e = " R a w M a t l "   N a m e I n S o u r c e = " R a w M a t l "   V i s i b l e = " t r u e "   L a s t R e f r e s h = " 0 0 0 1 - 0 1 - 0 1 T 0 0 : 0 0 : 0 0 "   / & g t ; & l t ; / O C o u n t r y & g t ; & l t ; L a t i t u d e   N a m e = " L a t i t u d e "   V i s i b l e = " t r u e "   D a t a T y p e = " D o u b l e "   M o d e l Q u e r y N a m e = " ' R a w M a t l ' [ L a t i t u d e ] " & g t ; & l t ; T a b l e   M o d e l N a m e = " R a w M a t l "   N a m e I n S o u r c e = " R a w M a t l "   V i s i b l e = " t r u e "   L a s t R e f r e s h = " 0 0 0 1 - 0 1 - 0 1 T 0 0 : 0 0 : 0 0 "   / & g t ; & l t ; / L a t i t u d e & g t ; & l t ; L o n g i t u d e   N a m e = " L o n g i t u d e "   V i s i b l e = " t r u e "   D a t a T y p e = " D o u b l e "   M o d e l Q u e r y N a m e = " ' R a w M a t l ' [ L o n g i t u d e ] " & g t ; & l t ; T a b l e   M o d e l N a m e = " R a w M a t l "   N a m e I n S o u r c e = " R a w M a t l "   V i s i b l e = " t r u e "   L a s t R e f r e s h = " 0 0 0 1 - 0 1 - 0 1 T 0 0 : 0 0 : 0 0 "   / & g t ; & l t ; / L o n g i t u d e & g t ; & l t ; I s X Y C o o r d s & g t ; f a l s e & l t ; / I s X Y C o o r d s & g t ; & l t ; / L a t L o n g & g t ; & l t ; M e a s u r e s & g t ; & l t ; M e a s u r e   N a m e = " P r o d u c t "   V i s i b l e = " t r u e "   D a t a T y p e = " S t r i n g "   M o d e l Q u e r y N a m e = " ' R a w M a t l ' [ P r o d u c t ] " & g t ; & l t ; T a b l e   M o d e l N a m e = " R a w M a t l "   N a m e I n S o u r c e = " R a w M a t l "   V i s i b l e = " t r u e "   L a s t R e f r e s h = " 0 0 0 1 - 0 1 - 0 1 T 0 0 : 0 0 : 0 0 "   / & g t ; & l t ; / M e a s u r e & g t ; & l t ; / M e a s u r e s & g t ; & l t ; M e a s u r e A F s & g t ; & l t ; A g g r e g a t i o n F u n c t i o n & g t ; C o u n t & l t ; / A g g r e g a t i o n F u n c t i o n & g t ; & l t ; / M e a s u r e A F s & g t ; & l t ; C a t e g o r y   N a m e = " P r o d u c t "   V i s i b l e = " t r u e "   D a t a T y p e = " S t r i n g "   M o d e l Q u e r y N a m e = " ' R a w M a t l ' [ P r o d u c t ] " & g t ; & l t ; T a b l e   M o d e l N a m e = " R a w M a t l "   N a m e I n S o u r c e = " R a w M a t l "   V i s i b l e = " t r u e "   L a s t R e f r e s h = " 0 0 0 1 - 0 1 - 0 1 T 0 0 : 0 0 : 0 0 "   / & g t ; & l t ; / C a t e g o r y & g t ; & l t ; C o l o r A F & g t ; N o n e & l t ; / C o l o r A F & g t ; & l t ; C h o s e n F i e l d s   / & g t ; & l t ; C h u n k B y & g t ; N o n e & l t ; / C h u n k B y & g t ; & l t ; C h o s e n G e o M a p p i n g s & g t ; & l t ; G e o M a p p i n g T y p e & g t ; S t a t e & l t ; / G e o M a p p i n g T y p e & g t ; & l t ; G e o M a p p i n g T y p e & g t ; C i t y & l t ; / G e o M a p p i n g T y p e & g t ; & l t ; G e o M a p p i n g T y p e & g t ; L a t i t u d e & l t ; / G e o M a p p i n g T y p e & g t ; & l t ; G e o M a p p i n g T y p e & g t ; L o n g i t u d e & l t ; / G e o M a p p i n g T y p e & g t ; & l t ; G e o M a p p i n g T y p e & g t ; C o u n t r y & l t ; / G e o M a p p i n g T y p e & g t ; & l t ; / C h o s e n G e o M a p p i n g s & g t ; & l t ; F i l t e r & g t ; & l t ; F C s   / & g t ; & l t ; / F i l t e r & g t ; & l t ; / G e o F i e l d W e l l D e f i n i t i o n & g t ; & l t ; P r o p e r t i e s   / & g t ; & l t ; C h a r t V i s u a l i z a t i o n s   / & g t ; & l t ; T T s & g t ; & l t ; T T   A F = " N o n e " & g t ; & l t ; M e a s u r e   N a m e = " C o m p a n y "   V i s i b l e = " t r u e "   D a t a T y p e = " S t r i n g "   M o d e l Q u e r y N a m e = " ' R a w M a t l ' [ C o m p a n y ] " & g t ; & l t ; T a b l e   M o d e l N a m e = " R a w M a t l "   N a m e I n S o u r c e = " R a w M a t l "   V i s i b l e = " t r u e "   L a s t R e f r e s h = " 0 0 0 1 - 0 1 - 0 1 T 0 0 : 0 0 : 0 0 "   / & g t ; & l t ; / M e a s u r e & g t ; & l t ; / T T & g t ; & l t ; T T   A F = " N o n e " & g t ; & l t ; M e a s u r e   N a m e = " F a c i l i t y   N a m e "   V i s i b l e = " t r u e "   D a t a T y p e = " S t r i n g "   M o d e l Q u e r y N a m e = " ' R a w M a t l ' [ F a c i l i t y   N a m e ] " & g t ; & l t ; T a b l e   M o d e l N a m e = " R a w M a t l "   N a m e I n S o u r c e = " R a w M a t l "   V i s i b l e = " t r u e "   L a s t R e f r e s h = " 0 0 0 1 - 0 1 - 0 1 T 0 0 : 0 0 : 0 0 "   / & g t ; & l t ; / M e a s u r e & g t ; & l t ; / T T & g t ; & l t ; T T   A F = " N o n e " & g t ; & l t ; M e a s u r e   N a m e = " S t a t u s "   V i s i b l e = " t r u e "   D a t a T y p e = " S t r i n g "   M o d e l Q u e r y N a m e = " ' R a w M a t l ' [ S t a t u s ] " & g t ; & l t ; T a b l e   M o d e l N a m e = " R a w M a t l "   N a m e I n S o u r c e = " R a w M a t l "   V i s i b l e = " t r u e "   L a s t R e f r e s h = " 0 0 0 1 - 0 1 - 0 1 T 0 0 : 0 0 : 0 0 "   / & g t ; & l t ; / M e a s u r e & g t ; & l t ; / T T & g t ; & l t ; T T   A F = " N o n e " & g t ; & l t ; M e a s u r e   N a m e = " F a c i l i t y   W o r k f o r c e "   V i s i b l e = " t r u e "   D a t a T y p e = " S t r i n g "   M o d e l Q u e r y N a m e = " ' R a w M a t l ' [ F a c i l i t y   W o r k f o r c e ] " & g t ; & l t ; T a b l e   M o d e l N a m e = " R a w M a t l "   N a m e I n S o u r c e = " R a w M a t l "   V i s i b l e = " t r u e "   L a s t R e f r e s h = " 0 0 0 1 - 0 1 - 0 1 T 0 0 : 0 0 : 0 0 "   / & g t ; & l t ; / M e a s u r e & g t ; & l t ; / T T & g t ; & l t ; T T   A F = " N o n e " & g t ; & l t ; M e a s u r e   N a m e = " P r o d u c t "   V i s i b l e = " t r u e "   D a t a T y p e = " S t r i n g "   M o d e l Q u e r y N a m e = " ' R a w M a t l ' [ P r o d u c t ] " & g t ; & l t ; T a b l e   M o d e l N a m e = " R a w M a t l "   N a m e I n S o u r c e = " R a w M a t l "   V i s i b l e = " t r u e "   L a s t R e f r e s h = " 0 0 0 1 - 0 1 - 0 1 T 0 0 : 0 0 : 0 0 "   / & g t ; & l t ; / M e a s u r e & g t ; & l t ; / T T & g t ; & l t ; T T   A F = " N o n e " & g t ; & l t ; M e a s u r e   N a m e = " P r o d u c t i o n   C a p a c i t y "   V i s i b l e = " t r u e "   D a t a T y p e = " D o u b l e "   M o d e l Q u e r y N a m e = " ' R a w M a t l ' [ P r o d u c t i o n   C a p a c i t y ] " & g t ; & l t ; T a b l e   M o d e l N a m e = " R a w M a t l "   N a m e I n S o u r c e = " R a w M a t l " 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5 & l t ; / D a t a S c a l e & g t ; & l t ; D a t a S c a l e & g t ; 1 & l t ; / D a t a S c a l e & g t ; & l t ; D a t a S c a l e & g t ; 0 & l t ; / D a t a S c a l e & g t ; & l t ; / D a t a S c a l e s & g t ; & l t ; D i m n S c a l e s & g t ; & l t ; D i m n S c a l e & g t ; 1 & l t ; / D i m n S c a l e & g t ; & l t ; D i m n S c a l e & g t ; 0 . 5 & l t ; / D i m n S c a l e & g t ; & l t ; D i m n S c a l e & g t ; 1 & l t ; / D i m n S c a l e & g t ; & l t ; D i m n S c a l e & g t ; 1 & l t ; / D i m n S c a l e & g t ; & l t ; / D i m n S c a l e s & g t ; & l t ; / G e o V i s & g t ; & l t ; / L a y e r D e f i n i t i o n & g t ; & l t ; / L a y e r D e f i n i t i o n s & g t ; & l t ; D e c o r a t o r s & g t ; & l t ; D e c o r a t o r & g t ; & l t ; X & g t ; 0 & l t ; / X & g t ; & l t ; Y & g t ; 2 1 9 . 4 0 0 0 0 0 0 0 0 0 0 0 0 9 & l t ; / Y & g t ; & l t ; D i s t a n c e T o N e a r e s t C o r n e r X & g t ; 0 & l t ; / D i s t a n c e T o N e a r e s t C o r n e r X & g t ; & l t ; D i s t a n c e T o N e a r e s t C o r n e r Y & g t ; 0 & l t ; / D i s t a n c e T o N e a r e s t C o r n e r Y & g t ; & l t ; Z O r d e r & g t ; 0 & l t ; / Z O r d e r & g t ; & l t ; W i d t h & g t ; 1 8 2 & l t ; / W i d t h & g t ; & l t ; H e i g h t & g t ; 4 2 4 & l t ; / H e i g h t & g t ; & l t ; A c t u a l W i d t h & g t ; 1 8 2 & l t ; / A c t u a l W i d t h & g t ; & l t ; A c t u a l H e i g h t & g t ; 4 2 4 & 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1 & 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0 & l t ; / M i n M a x F o n t S i z e & g t ; & l t ; S w a t c h S i z e & g t ; 1 5 & l t ; / S w a t c h S i z e & g t ; & l t ; G r a d i e n t S w a t c h S i z e & g t ; 1 1 & l t ; / G r a d i e n t S w a t c h S i z e & g t ; & l t ; L a y e r I d & g t ; 3 1 6 e e 7 5 5 - 2 e 9 a - 4 a 1 7 - 8 e 3 3 - 5 4 0 d 0 4 9 8 0 d e 7 & l t ; / L a y e r I d & g t ; & l t ; R a w H e a t M a p M i n & g t ; 0 & l t ; / R a w H e a t M a p M i n & g t ; & l t ; R a w H e a t M a p M a x & g t ; 0 & l t ; / R a w H e a t M a p M a x & g t ; & l t ; M i n i m u m & g t ; 1 & l t ; / M i n i m u m & g t ; & l t ; M a x i m u m & g t ; 2 & l t ; / M a x i m u m & g t ; & l t ; / L e g e n d & g t ; & l t ; D o c k & g t ; B o t t o m L e f t & l t ; / D o c k & g t ; & l t ; / D e c o r a t o r & g t ; & l t ; / D e c o r a t o r s & g t ; & l t ; / S e r i a l i z e d L a y e r M a n a g e r & g t ; < / L a y e r s C o n t e n t > < / S c e n e > < S c e n e   N a m e = " B a t t e r y   G r a d e   M a t e r i a l s "   C u s t o m M a p G u i d = " 0 0 0 0 0 0 0 0 - 0 0 0 0 - 0 0 0 0 - 0 0 0 0 - 0 0 0 0 0 0 0 0 0 0 0 0 "   C u s t o m M a p I d = " 0 0 0 0 0 0 0 0 - 0 0 0 0 - 0 0 0 0 - 0 0 0 0 - 0 0 0 0 0 0 0 0 0 0 0 0 "   S c e n e I d = " 6 c 7 3 8 4 e d - 4 e 6 d - 4 5 3 8 - 9 f 0 8 - c 9 1 4 0 a d b 0 0 4 8 " > < T r a n s i t i o n > M o v e T o < / T r a n s i t i o n > < E f f e c t > S t a t i o n < / E f f e c t > < T h e m e > B i n g R o a d < / T h e m e > < T h e m e W i t h L a b e l > f a l s e < / T h e m e W i t h L a b e l > < F l a t M o d e E n a b l e d > t r u e < / F l a t M o d e E n a b l e d > < D u r a t i o n > 1 0 0 0 0 0 0 0 0 < / D u r a t i o n > < T r a n s i t i o n D u r a t i o n > 3 0 0 0 0 0 0 0 < / T r a n s i t i o n D u r a t i o n > < S p e e d > 0 . 5 < / S p e e d > < F r a m e > < C a m e r a > < L a t i t u d e > 4 0 . 7 8 1 6 4 6 8 0 6 0 0 7 7 2 1 < / L a t i t u d e > < L o n g i t u d e > - 1 0 2 . 6 4 9 6 8 2 4 6 7 3 9 5 6 5 < / L o n g i t u d e > < R o t a t i o n > 0 < / R o t a t i o n > < P i v o t A n g l e > 0 < / P i v o t A n g l e > < D i s t a n c e > 1 . 0 0 4 5 2 6 0 7 8 0 0 1 9 6 9 1 < / D i s t a n c e > < / C a m e r a > < I m a g e > i V B O R w 0 K G g o A A A A N S U h E U g A A A N Q A A A B 1 C A Y A A A A 2 n s 9 T A A A A A X N S R 0 I A r s 4 c 6 Q A A A A R n Q U 1 B A A C x j w v 8 Y Q U A A A A J c E h Z c w A A A 2 A A A A N g A b T C 1 p 0 A A E 0 K S U R B V H h e 7 Z 0 H n F v V l f + P u q b 3 b k 9 1 t 3 G v G G N T Q g g Q W q g p 7 G 4 6 S f 7 / b B K S J S G 7 I Z t N b 6 S X D Q E S 0 q h J I F S D M e C C e / f Y 0 3 v v T V 3 / 8 7 t 6 b / S k e U 9 d 4 2 H 3 / / V H 1 l M Z 6 e m + e + 4 p 9 9 x z d U / s H / V S F O j 4 t q H c Q Z l W D x 1 u N 9 P Q p N 7 3 g s T q M g c d 7 z T T W r 4 3 G 7 x U 2 2 s i D 3 9 D R a 6 L c l M 8 Z D T 4 3 l f X Z 6 T q P B c Z p D + f c O C m J 6 d b R 3 q d l 0 o y P b 4 X o s R m s 5 H F Y i G d D m c a O + b j v y D 9 W J v 0 i M i 4 s 4 V 0 I 3 Y a + 8 H j 3 A j q n z 0 0 M E A 5 e X n S o / i Z 5 P Z I N Q e 2 g 8 P B 7 W o 2 i + P z 3 L Y d I w Z y c / t u q b R T m t l L X j 5 + p c 4 q X p f Z M N 9 B W d z 2 k e B 2 u 8 l g k C 5 S g n D y V 5 s C u 0 l U v M q / B 3 0 o F B k W D 2 2 s c I j + K d M z p q d R m 5 7 6 x v V k d + v p s g U 2 0 T b o l 9 u q 7 T T l 1 F G K K a r u r 0 k v f x c + L + q f i a 8 / 1 2 s k h 0 t H E 7 a Z H e t Y h 5 k u r n R Q 0 6 C R 9 r d Y K M P q p S V F T i p M 9 3 C j + N + f k + q h t 1 o t N M I / e M y u 4 x 9 u o C w W 0 r I s d 8 z C B K x W q + g U P V 2 d 0 j O x 4 V j 5 M e n I B 4 R p 9 N Z P a g o T M J i M 0 l F i C B Y m Y O T O 7 o X U M I s K n Z R q 8 R 0 P c K d B e 3 e N z h S G l q H I z m t k e D D h w g S m H N p t F g l a T Z 6 X 5 p a O i P u Q b z B W U p T h o f k 5 b r K 5 9 C z Q X i F Y V y y 0 C W E C 0 Q o T B j i p 6 W e Q m + Z h p e G m q D U U y G Z h q M p x 8 g / y 0 p u N F j 5 h 9 V 8 M o c n n W 1 6 6 W 5 x M I d 8 r w a i j j 6 + t w z L Y 3 0 + 5 + f n S o + j R 2 Y f J a 8 4 K K U g y f b 0 9 V F B Y J D 1 K D j 5 h 8 r J W 0 v P g h Q F J R y t L H N Q 5 Y q Q p v g 4 X 8 f G + Z o v v z Q o u 5 4 4 U q q 1 b m h u p o r J a H L u 4 Y x 5 o 5 Y G x y s 6 j v E F c p 5 L M w G u n B q w V X H M w P K W j o S k D d 2 o X j f O g W c i d O x Z k j X s J n 4 u V B Q D n A o 2 l B o Q F B F + q / c 1 m W l H q p H T W 4 P G A 7 5 3 P / b 4 i 2 0 N m o / p n x a S I h 7 n h O v g C H u s w k T 7 E J 6 C B c c G b B o y U w i c A M 0 8 G m i m R w q Q 1 c h j Y x p w Y H 5 M e R Y / X k h 2 R M I H s b H 5 v k o E p e 6 Z L T 4 P c t u i 0 l T w C 1 / c b q W 9 C T 6 t L H c L s W 1 b s l N 4 d G U 0 N d d P C B I x s E h n 5 e v W x M B V l w G L w C 9 P u B o v 4 7 r N s b i p p G z a w q W + a 1 p 7 o H w 1 8 X l 2 j f D 8 Y + N 5 o Q N P j V s e f 5 W K Z R J 9 Z z B a P G s 1 D B t V L B S 0 V r z A 5 e b C 6 t M Z G r f x b 0 O 5 a x K S h A H 5 Y b q p b C E a w q p U x 8 N N 5 r A o t J g + f h J 7 K s 1 1 k 5 x O r Z N U I r W b V k P J o G e X P z m Q f A W O g m n x P T k x Q a l q a 9 C g y c G a v n h m l K 5 Z l + p 6 I g N 6 e L i o s K p E e J Q 9 0 W g j W B J t S b o 9 O d H A I F U Z o d C g H X 4 / X u e M r y W T T c G O F z 9 Q J B p / n 8 u i p n f 2 x C r 5 G o Q Z J t H U K d 8 5 W 7 r y 4 l k r h V V o c 8 O t A P w t 6 E Z v 7 8 b L z v E 8 r Q T M s L n D R y a 6 Z Q p r G J v I W d j f U O M H C P s b t t S D P L Q a J W M B Y M c S / P 4 f 7 m p r g g p g 0 F E D j D U w a y M i 2 q R Z o 1 E n Y z 3 w P M w J C N Y 9 9 J F w I j f O J m i P t Z u p h 2 3 i c / T C t H z M + N i r 8 q m j Y + L V T d O + T r b S B 7 9 1 a 6 i 8 I j y f + j h M J 8 m + B N k J w K J f N L K U W g d O N I I W S U W 4 f t 8 b p Q T h N / D d V u S 5 N 8 1 0 G A x f e W 5 P v m q E J l R Y H B l P c E i F M Q P Z 7 4 L u r C R O Y c u q F F g v G x Y P O K P t Y U + x 2 Z K b E J k w A Q o S 2 1 h I m E L N A A f Q z O H y h T L d x F i j 8 G D i A M A P a + Y Y g x B v s e y W i / 6 2 d 5 6 C F P G K l S 8 6 5 G o X F J c L Z R o Q s E u 7 4 Z Z 1 0 5 O P X r / V K R 6 H J z s m V j p J L 8 A W F i Q Z f R / k 8 h C 2 b O z 8 i q z I w C 9 X w e P y d L D X I N I I W x O g e 2 Z D i B 4 M m f A 6 3 V 8 d C I D 0 Z B E x C Z 4 T 9 2 x K B N Y N B v n 9 i Z l A F A 4 m F 2 2 h j u Y N d D + n J J B G X Q A E I V S i J B S O s m a A q i 9 l B R Q P C R L l y k Y 0 a 2 L e a T Y Y G + q m 7 q 0 N 6 p M 0 j H 1 4 g H f m 4 d l W O d I T O x y Y W / x Y 1 x s d i 9 9 W i Q a 8 P 7 D R o f k w 1 I J C g Z P 1 8 h z h X a B S A E V q N / k k z H W o z U 2 3 P z O u B Y B I 0 U Z h L P A M 7 C 9 E l r F X a h 3 0 h a z W q 8 l x 8 b t K D C N i k Y b I q Q T s E A 2 G U p 3 o S j d L d g S z E L V B A y 5 Q I g L 9 s Y J J H J O 6 Q i 1 i j Y N S C Z p l N i k p K q b i k j M 6 f P S U 9 o 4 7 F q K P v 3 1 7 B j e O m G 5 e b q D z X 3 1 H 1 b O K a N c x c q z V F O o q d 1 + o t d L D V I i 6 O F k O D A 9 K R D y N f R d y q 2 D f F K K 0 E z y 8 q d I n O q z W A 5 a W 4 h P A t K Z p 5 P Q r S 3 e I z o i X T y u 3 E g l y R 4 x Z z R G q E s m z U y G A r B A N x s I 8 H T Q y W S 9 M z y Q b 9 X d n M E 0 7 f D 8 G 0 R c x B i V h Z U e I Q U j 0 / O 3 Z b N l 7 g h P d 2 d w k B S y R 9 v d 1 U U F g s P Y o N + I K h z F c w N T l B K a m B Q Z Z X 6 y y 0 p N D J A x X 3 N r 6 + G R i N 2 d y S 5 2 r a h w 1 0 v s 8 k B C d 4 p P Z 6 4 R f E I D U X E D l I o e Q K F r Z o N W m s v M 4 u y 6 W s g T H w T b E r O W w z U B 2 3 7 6 y 2 I r I o z n S b R W A i E h B 1 S g Z w w i F M L l d i N W Q i O m U 4 Y Q K T k 5 P S k Z / L F t r F v E / H q E H 4 J q n s s y o n P i d 5 F E W m w C k V h / 7 t J k w g X a H 1 F u V O i M j b Y T Z b I w X B l 7 Y h T J J L T 0 R J W a a v 7 8 D d q e s 3 s T v j p s p c 1 + w K F L I o o O a P 8 j 2 c 6 H C / x R q n i 4 W o Y i g Q q I g 2 + h e K r K z w 8 1 B q v x k X N S K z W c J u n + l L o D M t L n D S 1 i p + j d s 4 2 P S D m d 0 + b B Q d C T 6 s E o 9 K G y D j A u k 0 C M u f 7 z O K I M N c Y m W J U / Q l + I e 6 y T Z a x 5 o 3 m n A 4 f L s h m 1 5 o F i W I E k L 7 9 Y y H H s x r 8 v 3 f h R g B g j c G 9 t 9 m f W j C l y 5 j W x c / H p c I K S N a W I y e m E c Q g F S T U E B T j Y + O J E y o B g b 6 p S N t 8 J s x s C h B h k M 0 t k q x i q m K y c s u H q T A A v a X 1 O Y G E V p H J x w L S h n T K Z w S C D a i s B Y e z E a 4 s x n Y X 4 Q w K q N s y F l D A G R X v Z V a B m c 3 s C S D a C S y P 2 D C G g 2 + c w h 2 I z B n h t + D i H I w C 1 g g I J Q 5 i j A 6 B u D X + D c h 3 7 R Q o d 3 D c W m N n Q 6 w / 9 Q w Y J p d H w q p I z Y k E P L 1 R B g d X 4 y R b x G P r L j Y j e w 0 L 8 h 3 U T 3 u u V P E C k a Z s z 0 m 4 R Q v Z o c 8 H P L s P g Q s H h A s y M k N n R w L H y m N z b r g b + p m j V A c Q X o P a G l q o I q q G u n R T K B d M C V R F t T B 0 P m R c Y C O V K g x m q M p Q j U D h A k D F Q a B 4 g y P y L + 8 0 I w O D 1 F m t j 8 S K w M t f Z A 1 9 x h r o k u 4 0 1 u l a K c a 6 H u 4 r Z 1 n p + w U 1 j Q q b Y C + i o F F r Y 3 k t K t Z 0 1 C w c T G a I E q D L 4 a K x K Q v B A g j w 4 k u M x W k + S 6 O 1 R D f R U J U C t G e g q C I j 5 h k V g G C 1 N 7 a L D 2 K H Y N G i o F d T G r 7 J i S R X a 9 2 F k i u 7 A + j U W U y M k N n b 2 B w O s c O M l Y D K G l j n x R t g + x v J c o J a W V H w e j e q f B j 4 Y f h H O e x o C J b Q S l M M C O j M V s T y T A L l B o Q i k X c v y 6 u t J O X z 0 1 5 f s G i h Q h i R Q 7 / J g 1 h A p h T h T k 4 E G Q y A 2 Q M g c i u Y A L A P F R d r 5 F q + Y b w J t J k E J V C 5 j p G 7 R E + S e T 9 Y X T N 5 B + F U U B t 1 j t S k I i L W W 0 l w Z O W S u Z X V I m O p e a f R M r E x L h 0 F A g m F T H q X c S a Q S v D 2 c i m c H 6 E I d / U o A i f G q U s V B g 1 g 0 1 q a G 1 k 9 C v R a w w E p 7 t N Y v k D a B 0 y C g 0 H 0 1 K t w / W y z x H s m y U b 2 R 3 I z S v w H a i A w T v F 5 C E n G y r y U i G w t 9 k i 5 s p k M N h h G g f Z H V r k 8 W e h z 0 J L K 2 k Z N I i A B J j V F o C j h y 9 E 3 B 4 j I U Y 6 a K x N F Q 6 6 d I F N p C e d 4 Y t 4 u M 1 C L m 6 s W O Y / Z L B O K B j 5 A m i B j t X R 2 i I 9 i p 6 C O P L 4 N P q 0 K m M R J P v K o X F l l s L 6 e Q 5 a X z 4 z W + R o u 4 l O d J q p Y 9 g Q 0 F l g L i M X 7 8 0 m i w h M Y B l G c L B D B m a 7 b B H A N H J E 7 o L E B N K J 5 K D T y M i w u N d i y q U X y 4 i U w P y D n w j w W d C 4 k Y A + q / T V 0 E 9 h w o N + q X / P K n 0 T B m G D N w c 5 s 7 i M 1 a y e I W j w r h r Y Z I H G Q g g 4 F k p U Q v M e y d h C p 9 D q G O V V / q z r a B k O m n A N B x x g j d M I S V b W T H 8 h m F L + / R i s k J w s A x 8 W G i o Y T G e s L H W I J R b w 5 W T w X m Q 7 V P P o C 4 2 P p F h Z O 2 G l g c 3 p 7 z 7 y 8 1 g H h y D A k f a Z g Y B E g h z S 6 Q E 3 z E j Z N a I P M G U B o o I y e K k s O z K B A s p v w y n U 9 / t S s / K 5 j W Z d o D A C w n z A a s o T K n M i y 4 u d I r 0 n N 8 3 N N j p 3 A J U c L m i y U O A v e k Z n L g Z D h F H G q 1 j s q M R o j D 1 q F W 2 0 c A d r 5 d C / R B 2 7 b U o 6 S g z w I b G y + n S P K W C O U O 6 E E E 5 Q y T 4 G w P U r Z 9 P P y q Z U M H J k F W a 8 1 q C V K M T k N Z M f Z g 0 a F q y G O p V u 7 o u 2 y O V J T C f I Y C A R 4 X r p C 2 Z d o G R g 2 0 P N 7 m d b F s m X M i K c z i c J Y c B s N B z s w a 4 x + s S 6 n 9 B T D 7 w p 3 o N k U C y Z 1 w J + W W l W 6 K x g L e I J o W d m Z U l H y S U j M 3 H f g / A 6 2 r + P z R U I g U m K Y m H t G j R o E / s H y L J Y W c r + n + S D l r N g B f u n M r L P B b S c + 0 T T E y Y / E w M 3 1 n a p g a U u 8 C k j n f N E L O B U l 1 l E k W W Q p S + P j L O e e h Q M T g b 2 P s y x I m l F L + Z B 3 m q x C J W O i b v f X v t N 8 T x I z 0 m h H + 2 5 O 2 S K D p 4 N d y 1 7 u Y H V Q s c I o b v d L t Z U 6 k s E Q t H f 1 0 v 5 B Y X S o 7 c H T q e T 9 p 0 d J W 9 K A Z X l 6 G m S z T j 4 Q 1 i r 1 s j C l M o d L d J w P o D v i h s i q j s W x B 7 g i Y a R 4 S H K U g m b y 2 C A 6 G X N C V 8 n n o W G + J w G N m n L u N / A w s p J 8 8 6 Y N r h g G k o G N j d C v M 0 D R u E A A z k J E s I 2 Y Q t s g P E h n 7 m j t P W D i W R g 9 M 2 C z Q T m z + B A d L 6 Q T G p q q n T 0 9 g H p V 6 a p J q o / c 0 h E B Y f 4 G s g L P 6 t z 3 V E J E 8 B o j 2 U S K J g y W 0 x N z U z F U g J L B f U l 4 l 2 1 i 8 / B / C g 0 d W U e t N p M L X 3 B N Z Q M t N O K E q e Y s 1 G u 5 I U p 8 s V N 3 x O a A 2 y 8 c x 5 V b 8 6 j z D B z M a F A e F w O F S u P l T i d D j K Z A u d x c A 6 h J n / D j Z S R o n V O M u H O Q w 2 t B F h 4 F 4 P G x V R / c h + 9 8 5 r r a H 6 2 h 9 q G 2 B w v 9 A W I 4 P N q h f r l i U 4 1 8 H c w z e O p d h Q K R C / N k p k W b q J 7 t t j D L s q c E S g Z J H S u Y n t d a X + j y M Z b z 7 1 J h Y v n 0 a 3 b 4 z e p O t v b q H T e f H H c 1 d F O J W X z x H E 4 Y u n I s e B w 2 M l s T m y U T F l + b A b 8 m / 7 y 5 P N 0 / b u 2 U w p r W b v b Q A f b L L S 0 0 E E D E 0 b V G h X I 8 d v f Y h Y L P C F w 3 3 + x i / 5 8 Y I D N d B 2 9 9 m 8 r h I m F T j 9 m N 4 g S c k j W x b w i F j 4 m g r 1 N F m k p u p f K M 8 b Y O o h u 6 Q x 8 R 7 g N M E 8 x k G u B A B g G h l A g + H K y 0 y w W c M 4 5 g R I 4 x 2 h r j Z d S r L 4 O c L D V T G 8 + / y j d c f s t l J 9 h m F 4 w F y u d H S x Q Z Z J A d b J A l U Y m U L O F k z u / S a v z x 4 G a 1 p W Z m p q i j o 4 O q q t r Y O 2 f Q c f P d 5 H D N k V Z R Q v o z m t W i / J s W r i 5 R 2 3 + + m n p E V F J t p W + f M O y g A C F D I R A G b K O F 9 S A t I z V 0 p L F 0 U 1 3 n O 8 1 U q d I 0 d L R l i o b D w r S C w o G J n R 0 t M M i o p z I P 9 X i V L d p 2 g U x 3 P b h L 9 4 v j u Y Q U z Y b 7 X 5 j H x 0 6 1 U q m l H Q y G E 3 U O z B O E 6 Y y K m Y t 8 d o X R m m k x U 0 l 6 8 3 C L I k W d F Y E H W B F G k 0 m 7 m T R B y C S C b R g M j R h q J p 7 a I P c 3 F x a u H A B Z e d k 0 b q V S 2 j b l n U i J e q F 5 1 4 k v V H P 5 m z W d C I q h F 7 + P K f L S 7 9 9 s 0 8 c A w e r o j V l G d z O M 7 U s s t 1 R 4 D R R I P t F 7 x 6 n j I z o X A D k i 0 L 7 I F C B Q A w W Q c p F W G V S e e x B I S J M 5 m p d D W j h 0 9 2 + Q Q p L a O a k h s K k H S J E g + M e O l D b T w M d 9 Z R X v p y H l Q y a + E v g r P j N T + Z G L V R y d a I 9 b D Z U m e q n z b + 5 g s P O J p 8 l N p M P H R Y T s m o h a y 2 T F S l D C A M j 5 0 2 t L e v r 6 1 m Y s u n 5 5 1 + k d 1 x 5 O d X W n q O W 1 j b a f u k l 5 H K 5 a X 7 5 f L r 0 O 3 X T Y Z 7 P b U k l m 3 2 K X E 4 7 l S 1 c P 0 M r 4 t q G K u 4 T L b H 4 r i g g h D Q j m K 7 I q I 8 F 5 D b C 9 E Q g Z q m k w e a m y c e o F W Z 8 8 u Z B 6 c i P P n e S b v p N d C b b + P g Y p a d n i I T G N K N v p A 3 u a K i m B P 8 g G X S N 6 s X q T q T 9 q x E u K B E K 2 P O Y E l C L z g 0 P D c 4 o J I P A A j I b N l f Y V a c h U G U I C z 2 h V e C H d X V 1 U V 5 e n m g v z N m h 1 d 7 c + x Y 1 d f R T e l 4 5 b d 2 y i Z p G 0 s X f 2 q b G q f H Y q 1 T K Q p W V V x L Q x v K y d d w j Q T o e m h r q q a o m s A 6 I L D D J B H U I y z I 9 I k N C J k k x m P i J d P W l y e 2 7 e N F g Z 5 M S Y A 4 B m R E 2 l c y D 4 A T I e E F x m q E p X / I v q j / N X M D h J 5 7 J Z Q x C W q F u N Z M P U T p M U W j N 6 S F T R T b R E N S o q K j g w S i d 0 t L S + D 6 T z g z l k 6 n 6 3 b T o k r u o d N k V 0 8 I E r G y u L 9 t y P Q 8 O B j r 5 + m M 0 O T 4 q v e J b e 4 Q b F u f F j M d N 1 j 3 3 0 d K u 3 5 K x 4 3 X x F C Z e 4 X P L E 7 l Y n o 5 r G a 4 8 W r Q g o I E I t F K Y w J w V K D k d X o m a O V K 4 Z W b n u e n h Y a H N H v r A T I 0 G M H G r p K v d v y m A j F j 5 m g A w E 4 + i / t g I I S f F K 3 L i l h Q 4 a X G h t p M r 1 h o k g X A Z F s h e i b T j 7 W k y 0 6 v 1 V v E 3 + o k W v j j a / l l m b h E t v f h m G u x u o J Y z + 0 V w R A Y l 5 l g h x 4 R 1 H 7 v / c I Q Z Y 9 M L Y j I Z g y S W 7 s i D y s k u M 1 s b J m o f 0 u 7 q K N o Z D T h f F G T B J g w Y / N r a 2 v j e Q 1 2 d H X N X o E B w L p j w l x R n n F 5 q o I 0 f D V z Q d 7 T D S e / / u + 8 K Z U 6 o m 4 k 5 O Y F / U 1 5 Z T Z O T 6 k s v 4 g X + D M L G s o m D J Q T p V q + o Q a C F U S M S l 2 x s L O O R V P N F P f s p u 5 s M 4 0 1 k G j x K H n O g G V m U 7 h J a T w m C H v M W r K H C y h V U u / / v N N j X L n w 6 r R W 1 E R E 0 8 K S a 2 F T m 8 Q D t L Y N p G K x m 6 B g 1 0 o B K z T 6 A t X n R g I G k K s 8 p d j Q 5 e u w 4 t b d 3 0 P G j h 2 n X a 2 / M b Y F q U 9 k 1 4 u Y n c u k 9 T / l u 7 / z p z B F 3 e C p 8 h + j r 6 5 G O f C D S l 5 q a L i J X y U B r 8 l M L l z O E 9 k o S C E y 0 D Y d P a E M g x 9 V 3 k m 0 b I 7 n T q 8 i Z u 4 a l x W / m 5 X M H v q j U R f u a 1 Q e F F G 7 n i 7 b d w q a 2 h U 7 v / S s P Z G O i N H c k j N u 9 9 M i h K T K e O S I e 7 6 v 8 j r g H X n R l F R O m J s 9 X B q 2 U f R 2 z S m Y D W K p S P k 0 L t F F + q l t 8 7 u D Q E G V l Z t C a t W t p X n k F 3 X L L z X M 3 K C E T P N J F g l I r F a 4 x 0 r Z / D w y p D v T 3 U V 7 + z E V p Y s S M M Y 8 v k S C / L l m h / K H B f s r J j X 4 3 E k y E 7 m 4 w k 3 6 q k y y Z p W J e B i u C D S N n y Z 2 1 V P T l j e V 2 k T Y G s 3 G C f Q x k v W C + B + u N 1 H C 7 n d T d f I a y 8 k t p R V V O y O D E R x 4 b p a 4 x n + D t P v U R I T w H 7 / 2 r W P A H m j s G K C s n n 3 J S t b s z A h W t g 0 a h Q V M j U I o 2 p 4 e s i l Q P 1 N F A O h z W f d l 5 8 H 3 m 7 8 / S z e + 5 i b W i / / f N e Y F a N 8 8 x v U V K N H h c v h C x m m m P d U v Z G r U f Q k 1 + z h b I r 4 t n G U k o Y s 3 2 m H L 4 u o n V 5 F s c i r y / 4 x 0 G U d B y 9 T y X a p g e w K R D M R c Z m M D y c h A U 0 d z f y K N + 7 U G 6 7 a p l Z G J 7 O C V F f Q L 5 u g f 9 y 9 y F Q D F T H / o 3 c q 3 Y I I 5 7 R 9 x U k M H n F j J l y z e t o J V K N Q 0 7 S R u + f k Z 6 Q P T Q h 1 d R S b a X 8 i S z H W D q o G x e G W W k B w b F 5 r T J B 9 Q 2 E I s E v V F d m M D E J D t X G l x o Y Q J q Z b 0 S x d j Y i H Q U H S l m 7 o h 8 k 2 U R g 9 y O h U 4 q p E Z N Y Q L w G W F l 4 L a 1 y i a m C q C J c M N 6 t 6 0 1 R J e s K q H 9 B 4 7 Q 2 b N n p b 8 K x I 5 l s S q Y 3 n h O R E 9 B Y Z a B J q X o r R Y 4 9 7 D C x K T / 8 S f S k Y + H H n 8 q Q J g 8 L J m 1 t e f J q j J X O O c F C k m a G F X t d h v f R 6 + p 1 C i b V y 4 d q X M u T K n m Z J O M t C M Z b O 0 T j t 0 N V l F U J h L m z S 8 X H a y x / r z Y h y t U d 1 V L 7 0 G 4 f k l N G V 2 x f Q t 1 d n b R 4 2 / 2 0 Q u n 9 a I Y y q 4 6 K z U N G N g H V T + X U 1 d 9 l r r H k H f o a 6 8 0 K d s f k T f U 9 + j r 6 R K P o 8 U V t K Q + o 3 y 1 d O Q D q x G W L l 2 i a p b P e Y E C M F E s F i u N j v r n M U K B i d G p y U n q a G s R 5 h O y k Q f Z b 8 J m A Z 3 t r W S b m h T v 0 S I R N c r j A c E R n C N W 5 q J o D I 7 R S b B M A c f 4 T Z i c h q 9 l m 5 o S z 2 M H D f E 3 P P D g J v 9 G 8 T q 3 h e + 9 k 5 Q X o q C J z P Y a m y g q A + B T D g 2 q T z / I w I e o X r C I 0 t I z h F 2 F 9 m 7 n t g 8 G J t e w T S + K v a B I C u q 4 Y 7 v S w U k D H e 5 I I W / R Z v 6 M V B p q 2 C 1 M Q / g 8 n a O + J f U f 2 R S Y F G 2 r X k 6 F 8 z N F f Y c 1 Z Y F B H M y 3 p a W l i x o f b S 3 R V b N C Z P n 8 e 7 9 G m 9 I G x E z h l s w W u v / G C t + L E h M T k 2 I u T g 3 d P 4 6 M e V M t c 1 e u 1 n J j o U A / c L F / I 4 e U 0 V G Q s A n n 0 G Q 0 i E 4 2 M T Y q R q Y S K f E 1 F J P 8 P p h 3 a t o A O 3 R g U 4 E L R T K D E t G m 6 Y w M D b K z H 9 s 2 P Y 1 1 5 6 h 6 4 W J x j L k e l N 8 K D l 0 j 0 R l C g Z p 4 Y K C 7 m b r q D t O C 9 V d T Y X Y K L S h w E T Z S Q 9 n k 5 i E T j d s c l G E x 0 h W L I 4 / I Y s B J w S A p 2 6 s q G J 7 / M B n G 2 8 i Z W k b e a 3 8 r P T s T u 9 1 B j z / + B N 1 6 6 3 v o Q E f m 9 L 5 V M r r j L T b v o p I L 7 z d o g Z F K 2 Q w Q L Y z G 4 + M T Y r Z + g k 0 Y J D W 6 X d G H m l 3 8 N 2 o R P e T S D Q 7 0 i e R O t W h g s o k n 9 S g c o 6 M j l B n F E v p x t g r S Y 1 x 7 B u 2 K H f m P d p h Y k P B 7 Z n Z o e d d F g O q r 2 B j O w R q 2 8 d h O y p u 3 h P J K q q d 9 N x R J l Y E g b t d I 3 V K j t 7 u T M r N y y M K D M K Y l e n u 6 q a i k R G R x N O 9 + m J Z 0 P S S 9 k / v S o p v J v f 4 z 0 i M / b r 4 u L 7 / 0 C m 3 Z s o m y s j J F 5 N O g x 9 y X / 7 z e F i a f E p y 6 Q d o f 6 d S p U x F v o h Y M 0 o + 0 w u N I T C 0 u n S c S Q i 8 E y Z y H g j B B m 0 d K J O W l t Y A w j b F A D n c i 2 M B X z u M i / a S / / g M 0 j 1 J p Y M t S F K 4 x s 3 m / Z O O 1 Z E n N p O 6 m U y L f 0 M 7 C h K p N M u j M W D Y R K Y X F p W R N S R G D F a y S M v b 9 c P 0 x c F W 5 j k v v 8 q H v O S o d + d m z Z x 8 9 9 N v f c d s 5 2 D L y B S M g 1 E p h A l E L 1 E B / / 4 z d H 2 C i R I L 8 d 9 A q 8 Z L F o + b q V a u o I M Y d 3 i P Z y B o N X n 9 O P f K k B E E T 2 S d T + m b y M V 6 X U T 4 n P x / 8 N 5 h o T i Z a F W 7 V S O F O G A 9 1 7 S O 0 Z N F C c a x 3 j p C H T S q Q a f H Q i u K Z g o 1 J 2 K p c 7 k / c U T O y 8 2 m o u 0 E 8 j 5 Z a U x Y 4 e I 4 H 1 W i P B D m f 0 c P O U n d 3 D 7 3 1 1 g E 6 m H W X e E 7 m j e y P 0 P 7 9 b 1 F 9 X R 0 d O 3 6 C 9 u 7 b L 9 a L X f O u K + i q q 6 4 S A 4 U W 0 y b f S y + + Q O f P n x N r Y k 6 c O E 5 t r W 1 0 8 3 t u E Q 5 u W 2 s r b b t 0 u x j d W l t b R G H B f D a F R k Z Q a N 8 l R j x k b 1 / 1 z q v p J z / 6 o R g J s r K y 6 M j h Q 7 R s + Q r K y c m h p s Z G W r B w k X h / S 3 M z r V q 9 R r w / H M E m n 8 w I j 3 z x m H z o z J H M x y A Y M D o y F N N k a K z E s 3 w j E v C b 1 B J l 1 R j j a 5 0 R w a 4 i a j Q O o J q s Q W g i J A S T h 6 + R 3 i T 2 c U K H B g a V m D v 2 b k b x T X B i 9 1 / o o k t v m 7 5 W m F A + o 6 g 4 h J X A F 4 f I u 9 S P 7 a O M g V / S w r q z t D B j E f 1 p 8 6 N C O J 5 7 7 g X a s e P S G Q s n D 5 + o o 4 1 r l o h j t B N A X 7 G w + d / R 3 k q V 1 a G X 2 k 8 P V Z A 6 d N B 9 e / d Q R U U l 3 X 7 H n X S u 9 i y d P X O G K i o r 6 f j x Y + J H w S 5 + 4 f n n x Z f t e f N 1 I V S n T 5 + i x s Y G c Z F g g k 2 M j 4 v 3 Q 3 P h u f P n z o k S W 7 t e 3 c m S v 0 + M w I c P H Z S + O T R a X R 7 n C s c d 9 9 G C E G + k k 5 s 4 f 2 R V y 1 o E J s w Y g h / 8 G 5 W p S o n M Z t Z H 2 N l j R a k x w 5 G W k c k D S u j K r F r 0 j B p F P X s h T I D b P D / N Q 2 v u e Y H W f v 5 F c b v p O 2 / 4 X l O A n D y Z 1 I x c H i z 9 m g x l 5 R Y X + D e N g z A h m 1 w r G w P C 9 G c y k 7 7 Y R A 1 p T X T J q 9 t F h s N 1 7 7 5 W L E N B / 1 H e 9 P m r h J D h J j + H Y 5 P Z F H L d n N y k E Q U l d r 3 6 C s 1 n m 3 P B Q p / q n k 1 Q F 1 w N F w s 0 B A p C a 7 d N R K W h I B z R O v 3 Y N R B a Q / h v Q c K I s m f Y e 0 l e Z B Y v 0 W g Q F P P H q l U 5 + T Z Z 1 N W e o Y V L l k m P I g e K C J t X 6 2 z 9 5 L X m 0 + d + 9 V f p F T / f f P 9 K u m a N f 4 s e R A O P S h s d d D W f p p z C C r K m p r P J Z 6 e 8 t M D + g N + P 6 s I Q s F V B 4 X N r / Y e E I C w d O S k 9 4 2 N X z c v T c 1 b B H D x 6 l j a s W S o 9 8 n G e f / s i / u 0 9 3 d 1 U V K y + Q y X 2 K M b g E V G v u u z y K y 6 I M C V u z A 8 E 2 k k 5 6 k U C t u A 0 Y P m 3 i m Z D / t q i Q q e Y N 0 k E 0 Z w b 0 n g g T C j m i C U F k R B N U E I G w g T N H g k + j e E 7 H p E m i L 1 m 7 V D 9 f 7 / c K B 3 5 k I U J p G U X s g n s W 6 8 W L E w A v 9 + q H 6 X y 7 J l r 2 n Q 6 r D u b i Z Y w A U t W Y H 3 6 h r p z Q p i A V i E Y D K h Y 2 4 X J 6 O i G 6 f 8 h w O Q x J D h X D q t D E 7 V C N J a g B P Z 8 w q r b S A i O T E U K J m + x B 1 Y 4 k x F r n J y S C X x Y q n G u t / e K e z W q i / y T p O i U y P F D t A + 7 Y V i s a T T c 2 0 R m j Z 6 6 5 R u n 6 R O P 1 t F V P 6 i l W 3 9 R J 3 b G R E b 8 r n o L P e d 5 h A y e K d p u 8 W u V o r H Q 0 y A p p s C 2 w d I e G Y t i w l 9 e W o T B A w s a Z e a 0 Q K l t k Z 8 I + o O W b 8 w 1 o t W e U R O j Q A F s K B c u B Q w 1 F u W y z T K e F N / I f / 9 t K 8 S 9 k u / d 5 U v t Q X j c x J Y u 6 t s j 2 o f 9 m k w m C 9 k n t f M P X Q q z o K X f T n 9 7 c S + d P v w 6 1 R 1 7 n Z p q D 9 D z z T v o l 6 Z M c n e 7 a I f 9 T n r m 4 p k m p x K v 3 e 8 v 4 j r I E + w Q U u U v g h m 7 r 8 U s n v d 4 / e 0 5 p y d 2 t S J 8 I F I f C o N p c P / B N q D p C a w P n m i S m S m B 9 C u 7 w 0 6 F R c W i d D S m B u Q y A J l Z 2 T Q x N i b 8 y x R 2 x p F V k Z q W L j S S 3 T Z J 2 T l 5 Q k N Z U 1 L D T g 7 v / f p 2 m u y D K c e N f 3 c 3 3 / n G 7 p u + s Z k m y E Q P p G 4 j / d Y M u m / r M f H 8 S O U j 4 l 4 J r t 1 T D 4 / T e G E 7 V S 5 e T d t Z a w W z 4 W u n y K J z 0 4 m c p 6 R n i P 6 8 / a v S k Z + q A v a l I v B x e w c n q D D X F + h q q D t P N Q s X i W P g Z d 8 b 2 e x 2 / p g 3 m t S z 4 q c F a t I x S W e 6 T 9 I j B x 6 i b 1 / / f X Z 0 0 6 i h v l 5 E 9 Z Y t X 8 6 N 3 0 f 5 B e G z B u S C i u H e H 8 n n y Q E J Z Q e T A w q R C B S W D r h 4 9 A g O b E B D 5 R e E 3 r H h Q h J L 0 C R S I B z 4 / E i D H m p 0 d 3 W q 7 v M r M 1 S / j w 7 / 9 D b p E X e y 6 n e R 9 + r f U e p I N 7 3 z p z d I z 7 I F 8 t V K 6 Y h / s 6 m E x s q + J T 3 y n e d D 2 / y l C f 5 5 9 3 z S q 9 j U u M a Z v 7 i f l F u g j 3 7 0 P n I b z C J x F h n t a R Z U z i e x R B 7 V n R C 8 0 K q 6 p G x 7 O d N D w F o 5 t f t 7 1 G r 8 F z o 2 p B 3 t m x a o j u F 2 K s u e R x / + 4 1 1 0 z x V f p C V F S + n 1 3 a / x 6 K 6 j U 6 d O i t h 9 S U k J n a u t p a 2 X b B N 1 v D F R 2 9 b W K r 4 Y 4 W Q 8 X r N 2 n R j x z p 2 r p e r q G n r 1 l Z d p 0 + Y t d N v t d 9 L f / v o U H T j w F l 1 1 1 d X U 2 9 t D / f 3 9 V F 5 e Q X X n z 9 E 9 X 7 i X v v v t b 9 L g 0 C B t 2 7 a d G h v q q a a 6 k g Y G B q i P h W / x 4 s W i 4 s 7 V V 7 + T n 6 + J K 8 q H 3 R q K o s z V w 4 V D + g z 2 U E o 2 q B z r Z S O 9 r x c j u 4 4 y M 7 K E t s j J y 6 P R k R G x v K O M 2 6 2 5 s V 5 U M U L X G B 7 s p 3 n l l d T L b a Q z 6 E W d O m i X G e u q u K P i / Z F O G 6 g R b l O E o b q 9 d P h n t 0 u P m L J L i G 5 4 m l a + + H 2 q O f S Y 9 G S g Q J H O S C M V D 5 L B 2 c X n 6 K Y P / e R R 2 v z 0 e 6 U X i T J K j X T r Y + p C r H / k A U o f 9 6 + X G r 3 7 K / y k N C D x 7 9 3 5 2 Q p x D x b d 8 B 9 U f p l v P Z U a i O Y i A A X G 2 J J B H Q 6 v a 4 K y G 2 8 R z 4 G n 6 B V u Q / U B b 1 q g + s Z 6 q W 2 k j f r 5 f l 3 5 B s p L S + x E Z r R m D C 4 3 T D 4 t Z j 1 s z s 5 n J G t p E g F G 5 3 g 6 v I x v U n p Y m H L o H G g r Z G G n s j k X D 6 i / g e k D p Z M e z M v 3 L C K d C 5 E 3 / h 2 S y Z c + 2 E b v + M U t 5 F 6 a Q u 4 l v k i b P s V A 5 s W p 5 B j K I 3 3 W P D J a + 3 h E 6 R S v / f D 9 X x P 3 4 L 3 P l J E 1 J 1 C r Y q O J + j 4 D / 7 Z B + u c D v u X w 9 l W b y X 7 J u 8 Q x 2 P m v W K o T e N 2 2 f f U Q W b L U L R Q o D r S V m 9 s K y 1 J g b e V 2 f o J y 0 w K j i E / S L u k o k A A f y s N q D R c S / + Y C W n N Q e B a d J W Y N 1 d 1 J R c X a J s u F J p m Z E g i Z I 1 c Q 2 S z x c v r E M R H 5 w 5 I Y a H x o U W T C Y A M 0 r E W y W F P p b L e R 9 P Z + c u a u F X 9 z 7 Z l r x H 0 w l i 1 b h G a d Z v w E r e / s p S t + / V m 6 8 w N b q f z y V N + O j 3 z x M S A i p 8 4 2 O U Y N B 5 + h y t X v p C t X 5 1 J O 2 s x + u / N f Z 5 p n O o O R r v h + k / Q o k I 7 2 F i q b F 7 h c w z 5 0 n A r 7 7 p U e E f 2 d n i E n q S / f C B i m 9 T y K z B V h C g X O U N L g M W H S S I q d K y Q z U w I m o D O K w S c U C x Y v Z c G 0 U s 2 i J Z S e k S E S T h F m x q b a F V U L K P 2 P X y H 3 U z e S s 1 u q e 8 7 X r P O K p 8 l p U H R G 9 n V s 8 6 8 M F C a J s Y x R + v h / b y T v 6 k y x 2 H B k q I 9 O 7 3 m K z u 7 7 G / U 3 H m a z 2 E 1 b r n w P 3 b Q l T 1 W Y t D B a M 6 S j m R i N M w N 0 l p x V 1 J P 9 Z X K l r a N D h q 9 p C h O Y 1 l D e s R F y N Z 0 l + z O / p 7 T P f Z d 0 P L p c a A z k Y t N M J / w J m G j Q o A C C D 5 M P 6 h h B k M 7 2 J s p i s w a b A K D D Y O c K L K r L z c u n k R G f b W 2 q + w S 5 p z r J u P p P N D z q F u Z K S W k Z 9 f B I i g l b m E U D 7 B s g e o U o G L Q E / B c 4 p R g R n S I y V i L S / j G H h e X P 4 + P j o h M l G o z y Y h I 5 S X R x O 0 W y Z i w S 4 O c V F M 7 M H h j / 0 d 2 0 v + l Z 6 R F R r / N Z s n T 5 v j O r 3 E B X P h A Y J U w 7 8 z U y F v r 7 3 K c P Z d B l y 2 + h N G 8 x D Y w 6 q e n Y K 5 R V X E 3 5 Z Q t E 2 x S n 2 2 l 5 q Z e m J t j 8 5 M d i u Y 3 J L A Y j L K T M z S + k 4 Y F + a n 7 l J z R + 5 I / S p / q o + c S L V F p e p W q y t j Y 1 U l Z u L t n Z 9 M N y D e S 2 o l 9 V 1 r A J K 7 0 H c 2 U o t 6 a W b j Y t U M 6 z R 8 i 0 d C 0 N 3 b G R 0 v / j 5 2 R a t l 4 1 y o d 7 5 O U p t 0 b B S l p 0 w E i i g N G A S I z W Z K m a D 4 U o z m B 3 k 3 D O l Q y 8 c Q M 5 + v d J j 4 h K b t K e Z J S R Q 6 Q X g m Q n x 4 J E C a 1 a e W f Q 8 t V r q G 7 I n / I z 0 h q 4 R O K K 3 / B / f G 0 R P M E e V c i L x E r p z p Z T 1 D B S T P U t 3 W T m x 5 9 a / F / i / T Z v J v 3 D + d 9 0 U Y l D b J 6 m 9 r 2 b v t c q H R G 9 d Y 9 / o L M N d d D e r 1 9 K l s w i 2 v r v e 8 R A a U M b c / 9 R + t J a v u v I 8 L A Y R L F K F x O 6 R z t Y c P l 5 l F 4 L N p S m B c p V f 5 q 8 b j Y F W O K N l S y N u Y U i y g c N 0 N / f J 0 b p z o 4 O s t l s t H L V a s r O z q a h o S G R K N r b 2 y s i e k h + / d F P f i 5 9 d G K I N p d P r T N 2 P 1 N D X p d / u U b x d Q 2 k M 2 m r f Y D P l Y M o m D v c 1 2 S h r d X 2 W T G I Y w m a R A t 8 q R k R w C j w L b v 3 U E p K q u q 5 W n / x V X r 2 H K T G R 7 B A o a 6 i j F p G O y o H H 2 m c p B t T P y Y 9 w 4 K R + S 6 y 5 9 7 h O 7 Z h x b Z f w / x h b z f 9 e K 8 / W f m / r s 2 j d y w N H X z B 0 v 4 c 1 k D h 6 O / t o b P j 5 c S 6 i i a N J a p V j W U C g h J e 5 E z B j 2 K T a a 4 Q r U C 1 t z b P 0 F C j J 7 9 C E / W / k B 5 F p q G U 5 c R Q W Q e F S y B M q 8 s c l J e W 3 N A 5 R u t k F m o B 8 W h B F H q J J F J o O b 6 f N U k L p e y 4 n W w T T v r H X T y o 8 e W 8 7 F u Z l L v I L 8 x a y c C T T b + n E t 1 O 6 R G R P e t d Z M v x C R R K H S B i K f P 3 I / 3 0 9 V f 9 6 / S + f l 0 + X S l F E k O B + h f Y H 0 y t L V C / H D U w + v m 0 B 6 Z 8 2 x + h l v n A u H L W K 5 A A g Z p r o A N r h c 6 1 B E p z 0 t b j Y j O O N Y w x t p B x M 0 K 0 / U a R Z 4 Y d F m U g e M O s q d P Y H H A 6 n O J x X n 6 + M I 1 h I s D P y m H T B E v P M a L D X B 5 l E y I j M 5 N t f Z s I E O T m 5 Y l K O h Y W I v g A W P y o Z 3 M M K 4 Y x e u v 0 R k p J T a H x s b G Q 8 z + z S a R a N F i T q K G 0 B o L J a v 4 n 6 S g w m 0 I 2 + Z R m 2 t b v N 5 P L q x f F K X d / O v y O L P J v Q A 8 7 d + Y k 6 U 3 p 1 K V f I l Y D g + V F T t Z G 2 H 0 k c k 0 + L V C T D g + 1 D j p o 1 / k x + u D F + Z q l m 2 a T a H 0 o o O U k R 0 t w h 4 H t j F n 2 M W 7 g z Z X h l 9 3 D F I 5 2 E 7 B w h O p 4 s 0 k 0 d S k i 8 U W R M x d t s v L o y C h 9 Y L 1 v r 8 D 0 z F T 6 w 2 G f r x W K l g E n H W y z 0 S 2 r M 8 T 1 B Z 1 v 3 U t u 5 z j p y u + h 9 K I F l J v i E f s + t Q 4 a q H f C I L b z i Y b p X 9 o 6 a K c l x V Y 6 3 D J J D f 2 + n C k E J c 6 c 9 o U 8 M e L K 9 8 F 1 H O T 3 B D 8 f j P w Z k Y D 3 x p K 9 H c v S B D V Q C E Y J F p Y i a T O t 5 V v 0 + / 8 o F L f 2 2 h e k V 2 c y N h J b Q c l Q J F q Y a k + f E J W k s A I b J i D M K A w E 6 O C j o 8 M i U o q J T k w O o z 0 w 4 Y l r H K k w A U R M w 6 F l P o X i 8 7 f 8 S D p i 0 2 x 0 k m y T o f v e v X / r p 9 s e 6 q L v 7 h w S w Q s I 1 I l H y q i / 9 m E a a n i C B n d t p k a 2 Q B D B w y Z q 0 E r R C h O Y 1 l D N / X a h K k d s b i r N M l O G V R 8 y K I H U I 5 g z C E Q s W b q M e n t 6 q L i k R K x w R J r R c / 9 4 V q Q l 5 b P 5 c / L k C Z F i h G X x W B F 8 / Q 0 3 C W f w / L l a K i o q F p 8 9 x C q 8 u 7 u b l i x Z S k e P H B a R w 5 t v u l 7 8 z T L + / G D U N B Q 0 S G X G 8 H T q S D x o l W S G I C n 5 w H + q + 2 P J K O m s L K O W C N D u Y i J f J b K l R X d n u y h g E y l a l a W U R K t 5 4 X P 9 n 2 u / R R 0 N A 9 I z R E / X f o / N Z G 1 N q I w A g j c + M 5 / O / C 7 Q N e j f G l n d x 1 A E + F B j L E x o 3 P Q I 6 v R B g 2 i F y d F A C D X G G 0 b H d T Z r J D G q C R Q W t f V 1 t d O x k U r 6 2 c u n 6 Z K F G X T v N b F l R G i F U C M V q N 7 u L i o s D l y s F i / I 4 Z u c n B D n h X 2 H 8 Z t R F g u + G E D 2 A / w v Z I N D o P H + d D Y 7 k Z 8 G p x 9 / B w 2 O + R f 4 N j D H M G B G U y o N C + 5 q p F p 7 k R C J s E S b a o W M d 4 f d R R + 9 9 N v i 8 e Y r V 9 A X f / F B c a z F L b / t p L Z B v / W C s P q J P y 4 n j 9 1 v N S V c o O Y i W n 6 U l g 8 F x / 2 y B / x V S 1 f O S 6 U H / y W 6 H c K B l o a Z m u i n J 7 7 t 0 5 h 3 3 N d E J o u 6 N u z t 6 q T C E B n Z s Q C N k o x w O u q d Z 2 R E b s Z F I w C R B C W i 9 a G g o T B I Y L C Q z 0 W t b a a f 4 / f g f c + e n q R H 9 v b R 4 x + t 4 s H G 9 5 0 u W z + / 7 q b d 7 R V 4 W 9 z 4 z 8 D F o 9 x g P X l r n + A z D u 9 0 z x b Y V D g a h k Y D y 4 O d 7 5 m 5 h i Y S U A B R j Z S 0 f K G V c N M S J h B r t d V Q J G s T A Q x C 0 T A 0 5 D e 1 w o E S 2 q G w j / b S y a 9 U 0 7 H 7 y m m q S 0 p R C s P P 3 x i m K 3 4 1 L M y 4 H T 9 u p 9 b m R i E 4 K F 3 d 2 d 7 G r s g o n a 8 9 7 R c w F j g E R t 5 9 U T p 9 + v Z + 2 n R q K 1 1 8 d g f 7 b l 4 y W v P J p i 9 J i D C B a Y H y j n c T 5 S 4 g 3 d A 5 P v Z l + 0 Y a l M C S D B A u K D E b G L z + k D Z 4 4 M 7 A R M f Z A n t Q J Z p o I 2 G R g q g o R v B I y c 3 N 5 0 6 s n l w a D M L b o T j 7 7 f X S E d G 5 n / q z x N W A N Y L E 3 k c P + e s 6 2 p x e 0 h v N L E R j w p R F Z S K r J Y W q F y y e U a 0 J Z c 0 + 1 / a v 4 h j C t P n k N j H H u L 8 l c R b a t M n n H W 0 j n T G V v M 4 x 0 q f k k d e c E T I o U V R U J M q H o R r S s a N H q I / f c / H F l 4 j 1 T z / + q X 8 S N R G o T e 5 q + V D 9 Y 2 4 q z j L Q l M N D V j O S f W N D a f J h / q k m z 4 W B L m L g y 4 j i + Q k E n S l Z R T A j n a y V E Z O x r n H u m d z o V u 0 C L O 2 t L W J 3 P y 2 g m Z S s / n p g 8 A B A 2 L H S O F f y 9 Y I D D M o 0 I 3 l i H 1 F L + I 1 u D 3 I + f Z O 2 j a x Y 7 + j c K o 5 l v m E 5 L B 0 l h k A f y j H O H V D H w h R / l C y R G H S s m g P N Y 0 0 f y h f u 1 s 2 w p 6 N F 6 S e c 7 z P S o o L o w v F I t M 1 L 8 C S s V k Z B I o j 2 s / W N z 5 N x / z e k R 9 x 1 3 j u z v h 4 I 5 f c h T 3 S q a S 8 1 / 1 6 a v M 1 f R q s / M 3 M q A o O 6 M n c U c 4 L v f 6 S L x u x e e u y D J d O F V R r r z w n N p A T X E Y N b 2 1 Q e l W e 7 6 I P N 7 6 U m u 2 9 H j s + Y n 6 A C X Z U 4 T h R z P i g h E 1 x f Q k u g B N y I m F u J Z p e J Y P C 5 4 a J T o e j q b B c p L Y k k m Q m 7 0 a Y 7 m f + 8 A 0 6 d 9 I g 7 / W 0 7 i Y w z 0 3 e w V q p U Y z 8 u / 0 4 g L C E w Q n g A g w B A C B F 0 g G V U I a o O Y X D T / t 3 Q X m P s B 5 Z X z h Q O 2 d L g j 6 X G Q Z + l M T Y 1 S u k p G b S r L k U I Z y K Z P k u X 3 U P 9 5 6 b o x M N 9 5 G a 7 d K 7 h c H N j 8 z 0 a J m j O d S Z 8 Y b A c o 6 m h T n q C 6 C t / b a N P / L 6 J G z C y 3 x a r q S i T i G y N Y J A h n i y i 8 a G A P X u 5 d C S h I k x w D 7 S E C Q L s H / C 4 t S V r A F Y B N C U i e J V V N e J x K G H C H m A 5 e f m q w g S w m B S + F D 4 e q 6 4 h Q B k p m f y N v v 6 U a K b P d L T N Q f m L U 6 j + h V E a a v B F x o 4 c O U y N D Q 1 i k l W J W s Y D N h G A z 4 V 7 G e V x R 3 u 7 d B Q 7 U E K 2 Y Q / Z R z 1 i D 9 1 Q 4 E J U 1 S y k u n N n 6 V 0 / r K X n T o 7 Q w e Y J 2 v R f k U W S 4 l 3 k h 3 m o R I O 5 p 2 Q R b T K u 7 u q f 0 W P 9 a 6 h u q o A m b / U n s C p R F t W H w G J A O F d 7 W m R P R P p 9 y N Y I B d a o h W L e / E o x u A 4 P D l L 3 q I H 2 t V i E Z j z b 6 R G D c 6 K Z N v k G W Y h S c 4 z k n P K Q O c 1 A l m w D 7 X z 5 J W H 2 1 N a e F f e 5 u X m i h j m K t S D j 4 d 3 X 3 0 j P / P 2 v t H n L x V S z Y K G o V 4 7 d G p A V g c w H F F h B 5 g S K v K B e + k 0 3 v U d k U 8 S K B 7 u A S 4 1 g S P W Q J c W s b v I F g V J T S g 7 + + 8 z a c M H E m + k w P D Q g y m 4 l k n i X X I Q C m 0 K E C 3 E r u f 0 H e 6 i 2 w x 9 u P / a 9 d 4 p B T A k y u V F M B g E P + D H F x a V R m 6 w t z Q 1 s 9 q k X 6 E e I P F S 9 8 W A O N h v J z d p u R b E z 4 i q 7 0 R L g Q 9 m G X P y D d W T J S o 7 j G y 9 e h 5 e 8 N l 9 S 4 7 R A 8 W h n t 0 + F F K g 7 f 1 V P 9 b 0 + r Y t L f i A C g Q r l T E d C P L t W a J F M g Y o k R U j J m n t e D D C f n / 7 U E q q u 8 i + b Q e U m R N e M t l p K 6 / 6 m a t 2 9 S O n t 6 Z q h i X B 9 s I t l N J F J b C 2 a b v a K 2 u n J I u C T r a y h 5 q o w A Z 1 Z R 2 a L n U d C L I n 3 C Z Z P R E L z p 4 8 t o N / 8 S x X d f 1 0 R 7 b 8 v s o L 3 8 U 6 i w k l O N M Y k R f h 8 h G 9 H J Z s X B k 5 c W 8 0 + Q Y d p h x u E C U s v I E x A u Q w j G p D q h K K c E K A B d j X g M 8 E q w W A X j T D B B 4 c C z U z y p g p + D e V 1 k s 7 Z T 3 p b M 7 k z N v I r c 1 O w z M 4 h 1 q I G c u k s Z G I T J R K T T 4 n P l n e H H e l h 8 k E j Y N s a O M / j Y 6 P i o s I e h w 2 O / b B g J u H 7 U Z 4 Y J p 7 Z b G U / x y B M H J j I W M 2 K p Q 5 Y + 4 S s b Z S m w m c N 8 9 / D N M Y A j 9 Q c 3 9 8 P i n P C 5 C S + C 9 + D 7 G 8 I t v y d y N v D Y 5 w X 8 u 8 Q m s d z 6 F y o i S h / D p x 6 J A g j O x x / i / 2 E 8 Z u x f g h 5 c E h s x m O E r b F W S 0 y + c m f L y 4 8 u z G 9 3 u r m j e i j D 6 t N s c p 4 f J r V L x 7 9 D V p q Z 5 x i N p j p z 4 h g t W x m 4 A 3 s 8 7 G u 2 0 I Q j u o E j W q Y F S m d v I 6 9 l P l n a v 0 6 O w n 8 i r 3 l e Q E 0 J G Q Q k 4 F D i o s Q T V o 4 X n d d F F r N G 2 D w M M G / Q m U O d P z 4 3 n t 8 X r X 1 / o Z F N t H g Q U x W S m a u l k Y Y r H u Z R z c 2 D o v q A h g E P k 7 L 9 / b 1 U p h E h j A c s z c B 6 p 2 T h F y g U F 9 R n 8 C 9 y 8 L 2 F v I Z 0 E b W D 6 d L O n Q O j M y J 1 W y 7 e K n Y x L C 0 t E 1 k R i a 4 h E S l T 4 y O s J W L f w R A a C D 6 D 7 E i j J N W u e 1 d Q d v U 6 W v v x R + P O S k h U V g M 6 W E t z I x U W F r O W G u T z 1 Y u S X Y M D / U L b Q Y s h U J O b n x 8 2 C T U U m D z F x s 5 Y C o 7 v s N k m x T w a d s R H X i O W m y P 8 n M 1 a E F W C k S E B j Y g q s v M r q q i 5 o Y 4 m p y Z o 6 f J V I l t h o e H 3 Z H H 5 t v O U w W 9 5 6 k f + A p F b v n 6 W U l m L Q y N D y 5 r 4 u z G I y W F y v B / X B / d 9 f T 1 i F 0 F s Z 2 r k A d 0 + Z W M t n C q E D 9 W w U C U X g Q 9 M A K N a k Z x p D y 0 N j Q 3 t D + X Q b i u k r t H k W V 8 B Q Q k d U k n Y P / E a W L B U Q B g c y 7 v n A n 3 d / j B 8 T n Z G 1 A I F 0 O m R H 4 e L F l g Q U U e X f b 9 Z R K S w s D A W e r o 6 q S g B 2 e Z y p w r m u d o X 6 E j n U b r v 8 n v 5 b H U i q g r z L V Z i D c K 0 t j T R / P J K a m 5 q o K r q B d K z P o K 1 1 I m m r V T 3 N 3 8 1 2 P y l l 9 H q j / 1 O e q Q N S n r 9 + d L l d M s / 9 l B a Y R x R Y h 5 4 s I / T E c X + U 4 k m Q K D e T i R C o A D 8 I A N 3 2 N e + o O w M O p r / i V d p 8 a L A D h I N i V o P F Z z B g N y 0 5 T 9 c I z 3 y c e z T B 8 i I f 3 F E A C G 4 k f i W w W A T t o q q G m E y w m c M x V D D A T r 8 k / d I j 4 g u + e p B s m Z p T 4 C j z g M + 8 6 X r L p a e Y Q G u 2 U J f e v w x s l q i 6 7 P Y x M 3 p 4 f a U E g R s S T L 7 p o c k N 9 u 1 b V M t t G f o D X H R / r c g 5 l 6 C t v l M L 1 4 Y l z A B z N 4 n g u A J 5 h t + 5 y 9 a L 7 P 2 x 5 u F u R M P 0 I L w L a M F p Z i x X W g 4 Y Q I 5 N R t p 5 Q d / z U c 6 2 l C 8 g w r / 8 E t 6 7 b d P i 3 l C 3 J 4 6 7 M t M h 3 A j s L F 4 2 U U 0 e N y X v D q S X k a / u u M V e n 7 D f 9 H 3 7 r 6 c + o a i + 7 1 r 5 j l o Y 7 m D t l b Z k y Z M Y F p D d U y 1 U 7 G 1 h N 5 x a B s 9 s O T n t D J j 9 X R G B O z q z M z M a Z M P u 8 S n s 8 1 a X e O f c E M m e m m Z f 0 e L Y P M Q m 1 i j B H J h Y S F 1 s j m E J f N X v u M q O n r 0 i K j 4 A 9 t Z + G c t L e L i y m Z O V X W 1 + N s y 9 t l a 2 1 p p 8 e I l Y r J Y q a E m K I d K 0 m d u C R k N u I g j f d 2 U m Z t L e p U 0 m m h J V F A i u C D l 0 u + v 4 h E W Y 2 w g h z 7 6 p v A Z I g W d C r u J F G e 6 2 S / x P T f I n V j O 6 I 4 U B G 9 A N A G c z J 9 9 R T o i W j x 4 q 3 T k 4 8 B 9 y w I m f 3 F d H l x R L I T p 2 o l f 0 y W 2 p 6 V X i K 5 8 w L / d T S T w R 9 G B N j O N h a i r F y + G u z / z 5 f v z M g w 0 4 R k j o 8 5 E 7 y 6 4 k Q r M B W T R W + m F F 5 6 n F u 7 g r 7 6 6 k 3 p Y A F 7 Z + Z L Y y u b 3 j z x M 7 R 3 t o t M f O n i A 3 / e c W M K B H e H / 8 O j v a H h 4 m F 5 7 7 V U 6 d u y o 2 K q m s q q a X n r x B T r O j 1 t a W 6 i L B W r 9 + o 2 i X s S P H v i B E B A U T q y p W U A H + f M G B w e F + Q G H u 7 C o i O r r z t N O / m 6 U 5 U p h x x t F N i f H / e l Q b W N p l G 1 1 i d 3 v Y g W / x Z K a T i P s x E Y y 2 o Y D j n C 0 6 T x q i N W s C i 3 V O d Z F Z 3 t r p U c + z A Y z 3 b 3 l o w G C F w 5 s 2 4 m a c z m p 7 D t J A z Y K y 6 R l q P v P W k x N T I j Q v T w A h o V N Q 8 s R f 2 b 6 T 6 c C c w I / u i O w z g N M y i 9 5 3 y c s i A + O f V l 6 1 k f 1 O z 8 j n o + E U f 6 t b z Z Z Y i q 8 E g 3 T G g q j 3 p h r l G 1 A P a U b A x s V g o K o S S R V N o O B Y C g 7 R C j U 3 q v 1 9 0 o N 1 T C W R 1 k W O 1 X n z k w e / d I z / Z T h H a U v X h / 9 M v h 4 S F Q 5 M z V W P r C e H I p V 1 b W f O y H m l x B 1 i 4 b u U W g o / 0 R n L I E J z D 3 N r 6 g U N Q m t q G / B P i m C J K M j Q 0 J j Q t g w K L j d q D K b Q l P c L i V P w e z z M e w 1 0 6 Y h 3 y Z s d 2 8 v o N v X p o k N C B D F S + U B F F z x j U M 0 6 r b S N w c C F y B G o 6 G w 3 W j 3 m J 7 q + u K P v I b i f 0 R Q A g K V b r L T w n y / Q H 3 / 6 V / T Y w 1 X i 2 O U M s x I M d B T N 4 9 T e s k S 8 V w o / M s K Y i d R J l + o n E I I F b Q T i H f e D E R r 8 p 0 7 c 5 r 9 n K C s 8 w h Q m n w y o 5 / 0 b + O J U D w m r p V a b / u 3 z 4 j a k T d M / I x y 3 D 3 0 c O Z / T u d k Y q O A 3 D z 1 8 + 4 b 1 7 N p i w I 1 X m o b j j 1 o E y l + g c L S g L 5 O 0 v H N u 2 J T x K r 0 Q h E s U A N j 7 u k N 0 V q 6 T 9 G X f n k D r V r 5 J O 2 y / l k 8 9 z f 3 A n I 3 f o k W 3 f Y 9 K r 9 Y s b u e B g M D 7 A P G E V i I N j d O i 0 g / B 9 F K 7 G 6 I L A r s K h I L y K j A f E 4 k I P q I P q I l x M O s M T F n p Q q f Y + a v U J j S 7 w t 6 2 d w e u 4 t N O M l s V T u X b d 8 6 w 7 6 f T 6 P e u C a H 7 r v O 9 z v h Z 2 E + C t p Q y V s t F h q z z 2 4 / 9 u v 3 X u 6 g h f P I 8 N r f i L p 8 V Y M Q l M B N X r 6 h X I 4 h A 3 N Q d k z j I R F 1 K b D e B b e v P n g b N 7 K T X r A + L r 3 C / s E b V 4 q C 9 f V P B 9 r h W m A S M R 5 6 u 7 u l o / j Q K h Y T D K K V B Y V F I u 8 N p Z 4 7 2 l t F W h M 6 W 6 R E M w D g 8 0 N p x J B f a z S y R r q f 2 t 7 n q + 8 A d J P j l P l L / x w V h A n + k 5 I 3 7 l 1 G r / N t / 3 3 L p 4 U J C P + X h c l u 8 x f k a W V t N N v C B P w a q o f t 0 Z x C 0 t k m x S j h T c u g p 5 5 8 Q r y p u b l J 7 K 4 h 7 4 X 7 7 / d 9 U U T k s J R D L k y 5 / b L L x Q i J p R 4 I N g h B Y + E o K S 0 V U T r s m 4 s A B o I M y I / D b P + a N W u n 6 1 L g M w Z 4 V N u y Z W t E d S n U N J S M 2 + 2 k j 3 6 z m n o 2 3 k F m n Z 4 e e u X T 0 i s + l D s / q I E L i X B w P I Q c o a M g 2 p W 0 w a C O H 0 x G 1 H b I L y w U m g x F V r D n E Q Y N 1 G T H d c M k N A Q w k o A M V s i G m x b o 6 e 6 i o j D z c M g i X / D E L 6 V H P p S m H 0 B F I 2 z i F g m Q 4 Z P n O 6 m X q o W B F c V Y k j D 8 A s U O q W 7 E V x 7 K m x N o j 7 a 3 t Q n N I Y f J g 0 P i y P m r W T B z 3 g Z C B a G D 4 C S a U A I F E G T p 7 K u j / 3 P s w R k C 9 Z 9 3 X U V l q a X 0 3 F V / F 1 G f 8 b d u o d 9 N / o T + 7 5 V F p O c r A f M h 1 p 0 p Z O S 9 b e M l 1 g w G N a C t M J o j w B Q 8 v w U r w + v 1 U H N D P S 1 a u p w 8 j i H q + Y d c n 0 F H J T f 1 S M f h d 4 E H o Q T B 4 f K Q 2 a g X Q r 6 g t Z b M x / f 6 n l + + g W w 7 r h P H S t Q 2 y a 7 t M V F N g Y t M i k K o K K N 8 o f k f E 5 Q I F i g l Y 9 / t I c + A / 3 U I F E A 3 f c 7 r q 6 B z 8 + m X y O U 1 0 p e 2 O u i m y 5 G J E J + 5 k K i g R K J y A v d f u 5 6 8 3 G a G 1 D T a + E Z g j p 0 S u S B K 1 9 N B m e c 6 I 5 X c 6 C s v F 4 n W U C t e 2 T / m o G t / 5 T e F 9 3 9 u v h D w c G A g w C 1 4 Y M G S D H l 3 l j M s Y J 0 j k Z n H i U J N C 0 6 f I V 4 Y G J m g s y 2 9 M 9 7 0 d i f j 8 + o 7 f j / s 9 X U Q 4 P Y a 6 O U t f 6 U 7 z U + Q 9 c 3 7 y H v i I e m V 2 E h U G e Z E X A r n Y J 8 Q J u B m E / C x T d o 7 V a C D o 7 D K D L w u Y a L B L H R F U N s C 8 3 n B f O w v g T 7 4 q A 3 L 0 M P / Q p w T T N / g 9 8 r C V N t r n H V h A h m W m e c + L V C d / S O U n m K h a + 9 5 k I 6 c 9 z X + 2 y 0 o o Y V X o / 5 E P g V 2 j G K r v 3 5 B y q i / w E s s Y J + q R B B v K B x 4 2 I R V M t / 1 U 0 1 J x b w f C q v k X / a K 9 I y P l L L r x a p Z Z L Q b N Z Z e K M F K g G C W F A b + X a p Z T 7 Y w N S N k E H R A F n s w D f 0 m a p + F c L g a a o P B t M n X 0 T d C + V l p N G l z i K z c v K z U C x q U w L K Q 7 3 7 7 m 3 T p 9 h 3 0 w v P P 0 Y a N m 6 i B 7 f s b b 7 y Z y i s q o j L 5 I F C j X + 7 i z j B C N 1 1 3 l 3 j u J Y O b D O Z W W k A + A b 7 h 1 C t 0 4 r I / i W M Z 2 y X + u n P R k q z k 2 F j Z v 7 G M v C w s 4 L B l J 3 1 q r 3 o Z g O C J d K 9 7 i j U E C 7 V C i M L X n 4 C J 5 t M s w f z L o 9 3 s / z h o 2 4 I U + s 4 N B S J D J t L M F E w J w A T G p g h I n U L F V 1 e U p b q T z b R A Q d p G x m 1 s p + o o M y 2 w s S A c y k w J r A 7 F A k M Z r b 1 K U U Y K u / v F U 5 h F i 2 g E C r x j 3 3 Y e 7 W e O h q 2 p d f z b P f S e 0 y 9 S Z Y a D n l r / L H m 5 I + z W X U t D w y M s 4 B s p g 4 U / 0 m w P m f C d L j K i y T Q J R 9 P r o 6 L Q a / U O 7 Z y / S B Y a t r U 2 U R F r K 7 P G 7 4 P F g q z 1 S P w j r F f K i G K / K Q R p b C 4 D 7 W 2 O P 9 8 y G f y v C E r I X H N o g 3 T k w 3 X F j 8 h T 5 I 9 A 4 m J h c Z v c D x w O J w 8 m w / T a r t e p u q a K F i 1 a K P I J I + k o c l A C n Q t C I T v U + P y u j l Y q K Z s v 9 l o S e X D 8 D 7 4 J T K 2 u j j a x z 1 E q J j r H R s X C w u A J y 2 T S 1 u + k + f n q Z u b F P 2 g l N w s k c i b f / I z 2 a t p o I p O R R A y D m R P R P L 6 p W c 0 K D e U h + 0 A r O Y b b K X M B 6 j / P L V U a T C w C p Q R J o e v m z f T X 3 m y 0 U F m 2 m y p z X K L z Y D U w Q E 2 I t r Z 2 N l 9 P s q m 6 k u b N m y d y 1 7 R A P T m s K M U O + V 1 d 3 U K w p i a n y O F 0 s P D Y h Z a / 4 c b r x d b + c w G f i e Y 7 P t 7 m p V X z A 6 / / / i Y b f f p J f 4 2 I H 7 2 n g D Z X q a 8 Q l i O F k R C t S X u 8 w 0 R 9 E 4 n R 2 M l g W q A m 2 o 9 R S t E S O n h P L i 3 7 7 G 7 K q N g g A h J a m 6 b J P l K 8 m 6 r F S r w C B d a U O S k v L f D v d j d Y p j c t x v 8 X V 9 m n U 5 o A T O P x s X G q q 6 + j v r 4 B 1 i A F q g m 9 0 C 5 W a 6 q I i K 1 a e Z H I q F c C P / K F F 1 + m a 6 6 5 W i S N X m j g N / e M G f h 8 d W R x 9 V F h Q W A u 4 9 E 2 O 3 3 8 L / 5 A y w c 3 Z 9 L H L l G f Z w s u L x C K z u Z G q t 7 1 F O k L y 2 j y 2 j u l Z 7 W Z C 9 o p F A q B O k 5 p 8 1 a J e 1 N a H p l z 5 o l i l l h O U c B C g 8 n d z / / b F + n + / / i y 2 H 0 D f s X u 1 3 a J N V B r 1 6 4 T x S 5 n k 0 Q I F J Y t X L 4 w c P + o V + q s Y r R W k p 3 i o f X z Z 2 o z O M h O l / r 3 + s x H 3 7 o u q x V 1 G m Z 2 L v i Y f / r T X + j O O 2 8 T 0 b M L A X Y s k T d i 6 G W B a u g 3 0 J Y q h x g Q g j f d 3 v y 9 1 m k z R + x 4 w Q 0 l P w 4 n P H J E D O / D s X y f 9 X P f x t P A k 5 F N 4 8 j n 0 2 D M o a O 3 5 q j v J O M 3 + T x u N v m a x X 1 K U X x p N 7 N B I g Q K X W B 1 m Y O 1 l C / h E j Q P G a m + L z i 8 6 6 W L K 8 N v v q w E E c / M L H T I 0 B 0 N Q v X C i y / R h v X r q E y x Q D O R e N 1 O 0 h n U T c u z 3 U a q y n e T 1 R g 4 i o T z g z y s 0 h D A A j B n l e F 9 B L B Y Y s T f K y s h q R G c e R 6 c e q T k c J u J h q b m r r k H p l s M t e 6 s B T V v C 2 F K F O h C b c O B F w i + U z B Y S x M t m V l Z E R W 7 h B 9 2 / b u v E 3 5 H X 2 / i N 2 n b + Z l y e u V z 1 a I I D Q b L Y J Y W u 2 Z o Z G g O L W E a n 7 T T s g / + h l Z 8 + E H a / K n f k b H 9 N Z q o C 5 y z k l f c w o T M y s w S w q m J Q r P Z F 6 + i S T a F E U p H N g b C 5 B 2 t z e I e s F 4 T 9 3 O Z g K C E e 7 y F X B O t Z C 2 + F C / 5 3 j F H S Y S G k t l U Y Q + Y 9 V a z 0 1 e U O K g 4 I 0 T H k O F 2 7 P o b t r H x k v X S k 5 S T G 9 k S E H S a J 5 5 4 i m 6 / / V Z h D i W C j v 1 / p L N / / j f p E V F G 6 T L a 9 I U X x b G h 7 x i N n 3 q U V j + S S t / 9 0 J 1 0 / b a l 4 n k g b 1 q m x g e / + T d 6 q 6 5 v 2 t Q 7 9 8 9 N I p / O q z f R 0 Z p v B G Q s I L g D z Y f 3 N v b 7 t H 4 K a / t V J U 5 K t / j b U u f y m d N e Y + j g B F b d H m i d 2 x H p 6 W H I P n i Y 9 J Y c 6 n 7 5 M j b 9 D o n n E J R A 8 A H 1 I k D w L h x K 8 N 5 g k p H 1 k A z G 7 N q m j c y p r s g u Z N d f i 7 l n 8 I j q d Z N t d 2 R l n w H m b c r L 5 x N q x 6 m B t o R 5 C P N K H r H D U b T 6 e u n I R + H a d 4 t 7 f d 8 J 6 j r + E K 1 6 / X n y V j 1 J 9 7 x 6 C 3 3 l Q b + W Q d V Z N W C e P Z F 5 h N r W t V G R y T e A 6 X U + 0 d J 5 f D t I K j c Y 7 2 D t 3 8 C C J A s T m G I / C B O y u x v 8 v i o E 6 f R A G r 3 K / u t 4 i C U X S i G c q 0 x r K P v g E b L k r i X 7 8 A k y W g r I k F I y v f v G m 2 + 8 T q v X r B U F L + f N m 0 + n T 5 0 U m R F Y f 4 K i l 0 2 N j S J Q A V M B t S W Q 1 X D 2 z G k R a k Z m R G F h E d 1 0 s 7 9 8 V C J I p I Z K M 3 t o S 2 W g 8 K t p q e X F T i r J D P U 9 X u p 6 O j B v s O S m m e W I t c A + s X X 1 D b R m d W D 5 4 Z 7 u H t q z d z 9 V V p a T b c p G E 9 y u 6 9 a u p t w I S h K c e u S T 1 H 3 0 7 2 T O y K d L v 3 Z U P I d c x Y v 3 v k T t b F r J 6 I a X 0 L k f P i k 6 + c F W E z n d e j I a v K y 9 f e 0 y f L 6 V y l 9 + U B y D U X 7 9 s 8 P Z 9 P P L / Z G / 5 4 t + Q G 5 Z d U X A p n I H n e g y s Y b j z 1 M I 0 i X V 9 h k + n Y x a 0 G g u o Q h K O M g + d J z N D R M L V u L q S S e L R A q U z P x s F y 0 u 9 I / + h 9 r M V M E + 1 e k e k w g n g y s X h d 5 V v u + V b e Q a P S e O j T k b q W D H s + I 4 U h p 5 c B o Y G K K V K 1 e Q v L / S k 0 8 8 T T f e d P 1 0 e B 5 h + U O H j r B G m y e 2 F o o W C F T t + A h d 9 Z a / i q u u 9 k P 0 s / u / K D 1 S 5 + a d 9 0 p H R M 6 a p T R 1 9 R 1 k 7 N x D b o + X j t D l C d v V A l W Y L l u g 3 s 6 n u 0 1 J r f w a L 9 M C 9 X Y j G o F K Z / 8 o l C m h B L 4 U f C o Z m C E 5 K R 7 R W X C h s U 9 r j a J 2 h S o w + d g H d f F w H U v x y X F 2 z K G R i o u L q L S k m D o 7 O 2 n V q l X S q 3 4 O H j x M i x c v F C X e o s H Y / C I Z 2 3 d T / e Q 4 X f E U n + v I A r p s 0 w a 6 5 V 1 X S u 9 Q p 2 C w g b Y d + W 9 q m b + Z D F d d S / 0 T W D 6 B b G + T 0 C j r 5 j t o T 1 N i w t o 7 a m z T k + p K o J x e m c N z U Q E C 1 T 3 c x X Z v O 6 2 r D E z R m Y t E I 1 A I O o U K N A W z s M D J m s n 3 e e f 7 T d Q 6 6 L u y p W z u j d l 0 t I H N o E h K N G P y F i t i Y 6 W 7 u 4 v 9 J Q + V l p a o R t 3 g V 7 3 8 8 i t 0 7 b W B 1 Y C U n O + x 0 Y c f b q T X v r B U L J 6 U 0 U 1 2 k + X I j 6 n i Z / l U W V Z K n / 9 I b N v N C K T P x V 0 i z b F l b G K j z Y M 5 y f 5 s z 1 h i t G G i m R a o 2 s 6 z V J p T S h d 9 e R H 9 4 7 M 7 a U X Z R S L Q g L Q Q d A x M 4 C I o o T U a q m V V a K W g K F f 8 B q / + x X d g x W y 4 D I x k m H x K F u Q 7 q T L X 9 5 k n 2 c 5 H C F g g 9 Z g r F 4 e f l x o d w b Y 0 0 W k P J Z H 8 / f H j J 6 i q q o q v S 2 D p N / D s k R 7 6 6 j / 8 w S L U Y s B y h 1 E e F P j S 0 / B U B K N C J C Q o K h k M J p w v q R p n T T V T y 8 / V j I l p g T r W d p R W z 1 9 D b 5 5 / n S r y K 2 l + b n l C g x K o 3 o M C l u 9 9 3 w f o l z / / K S 1 b v k I s x 1 j O 9 9 h K d P G S p W J 2 H r l v W C q y 6 9 W d I X f 2 S L Z A p Z m 9 t E U x m b u r 3 i p y + 2 S B Q h e 6 b J F d U 1 N h V 5 C R 4 R E e i G L b M A D V d H P z w t e k Q B v v 2 r V b p D A F c + s v 6 q i 5 3 / 8 b H r 9 7 I Q 1 M p d N Q o n f w S 4 J A Y R r n 7 t / 4 S i 5 A o G q / d V I c y 8 x 5 g U K N t 7 o e X 5 W Z Z a X L u c M k Z 9 S R 0 a p D E S m z I V D l p k Y R G E h P S 6 P a 1 i H q 1 1 U H 2 D Q I E a + a 5 6 T c 1 J n 2 J E L b s f h P s d D d 3 U 1 D Q 8 O 0 d G l g z c E D T e P 0 y U f 9 i / K + d d t a 9 k G S c F 2 T I F D 3 P L i O x j 2 + W u f g s U / + k d Z W + j d J g B + V Q O s y Y U w P V S i Y u L x 0 h b g l W 5 h A P M K U L N A v k I G + o d x B F n a y s Q d W P p u j W N C 2 e n E p G c c H q f L H 7 y f v 0 Z f F + x E i P t J m o g 6 V 5 d f x 9 j H M N 0 U K z h G B i 7 a 2 w E q q G 6 v S a e c 9 S + l D 2 w r p p 3 d x Z 0 y S a Z Y M V i 6 8 Q j r y s b w s c E 4 P h f / n I g G 6 f 3 D c S f V d E 9 K j / 3 1 A + R z p M I v h Z C 0 L V k D / c 7 t p 3 a e q q e j o P 2 j z j 2 8 j 2 5 4 n p R d I t Z 4 B 6 o x r T d J G Q j T Z E g i n b 9 1 6 M d X W n h f + p 5 K s F A N 9 f E e h W M O k U K 5 z n r s u / Q 4 Z p F X C J T k l Z D E F R g / T N C Z 5 I w k W J Z N p g a r t H B M n c 9 M D B + l s x 7 h 4 L l y m h D I 7 I j h T A n 8 X / N z b A X Q 6 p L c I f 0 n B 5 N 2 B W Q c L + v x F G E f Y u c f c S H C H h R 8 V K 1 h w G A 6 Y l X J W O 4 I / i x Y v p E n 2 q d Q Y n E i w 3 z Q L / O x D d X T 0 a 7 X 0 x p d e l Z 7 x g U E P f V X O k l e C Z S g X k m k f 6 l T b K K 2 Y n 0 n 7 z w / R / P w U K s u 1 R h S U w J x J Z 2 c H N T c 1 0 f Y d l 9 G e N 9 + Y l e U d y f a h Q E G 6 h 1 a V O q h 5 0 E i V 2 Q 4 a u 8 Q f Y D j y 4 z p y Z g T m 6 e E i X 7 7 I r y E Q p A F a 2 q a H f Z + i Y v U N B Y K 3 B 9 J C / g w I F 6 K q e / b s o 3 e 8 I 9 B c a h s y U F 2 f M X m d L Y m m J D R r V a 6 L y q W k 5 R G b n g 7 y g I c J d t S V w I 4 a W q S z H z y e 5 E 2 q g 5 k W K C c 7 B O d Y S 6 H R L y r P j M q L Q p Q P + z j N J r M h U D I Q F G z U Z S E n T X 7 q Z h q / / w / U 6 8 m h b j m U r g D t t q X a Q V a D 7 3 w w f 9 T T w 5 2 + K F B w I G z Q L h A C m G z w m b A I U Q 5 m 4 H U E G 0 J l Q k C L o W 6 F L L A Y 4 M 7 W n q O F C x c E L G i E H L 1 y L o n r i J I o U A B r 1 p S m H H 6 P / F A Z 7 b O a v F S W 5 R b 5 g z I Z b B p G k q u Z K K Y F 6 u 3 G b A o U M O i 8 t K T Y R S U Z v u / B q t 7 d 9 e r t Z j Z 6 a U P Z G K V Y f Z 1 Y r R J t Z 0 f n j J A 6 h A l C k p 4 + c 0 4 p G F G n w q D n j h X Y m U e G h + n 4 y V P i O z d u 3 C B q Y E C o o a F a p A n q h J N k g Q L B Q g W c H l y D 0 A M F / m Y 2 z c B A 0 b W P k H e 4 S X r w / 1 H i 9 u r o d J e J z v X 6 R j + T V G R R j W 2 s o W R h A r I w K b f c L C m d q X m g m S I R J g C t 5 l X p K S j P t m z J Y h a m 9 d T a 2 i p W B D / z z L N k G G 9 g n 2 5 Y e t f b D 7 W t a F r Y F A 9 H i i m K F J k E M C 1 Q 3 o F a 7 j V O 8 j x + n e + Y C R e U w G t q q A U j l M 9 F E x K e a y g j e p i r U g P a w C Y l 0 y p B n Q U s w Q i 5 4 C 4 K U L 4 t G A g a s k z g + 6 5 Y s Y L e 9 7 4 7 6 e q r 3 0 m p G V l s B s Z f a / 1 C g T Y N 3 r 0 9 E o 0 7 4 Z j d Y M y 0 y e f p O 0 n 6 g o v I W / d 3 0 h W t J s o M n y m B p c 6 I Z O F 1 Z E f g Q j b U 1 9 H A w I D o N N h P F 6 Z J 7 d m z I m D R 1 t Y q V r H C 1 s e K 1 o / f / U n p N K J n t k 0 + G W z e t r L U R f n p 7 p C + C e a x U J s h O B K F 9 p C z x s O B m o b Z O a E 3 f p u c m K T U t J m F I u G b 4 d r B v 3 K w P 9 8 z b q B z P e F H 9 J i Y B Z N P Z l O 5 n T K s X r G K + o 3 G 0 O a e E g s 3 u X 0 W u s i 0 Q H l d d t L 1 n 2 J n 2 E O 6 4 n X 8 S m y S D U 0 U n I c X n K + X C C 6 U Q M G X u m y h P 5 J 3 r N 1 E / W F C 0 s q 8 v 2 g E S g 5 Q A A x c w Z W T U I r M w P 5 R c N 0 + + F H p G e n 8 P b 6 / 3 Z n M g A S Y R Y H C a g B M q C O 7 f V A j h a o w w y N 2 L g y e x k g + R P 8 P G L X E 7 8 a b f d E 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 N a m e = " B a t t e r y   G r a d e   M a t e r i a l s "   G u i d = " d e 2 8 e 0 2 7 - 9 9 b f - 4 c 0 9 - a b 0 8 - e 5 a c d e 2 0 0 6 8 3 "   R e v = " 1 4 "   R e v G u i d = " 7 f c 6 e 9 0 b - 0 3 0 d - 4 1 f d - b 9 c 7 - f 0 6 8 2 a 8 4 e 0 4 9 "   V i s i b l e = " t r u e "   I n s t O n l y = " f a l s e " & g t ; & l t ; G e o V i s   V i s i b l e = " t r u e "   L a y e r C o l o r S e t = " f a l s e "   R e g i o n S h a d i n g M o d e S e t = " f a l s e "   R e g i o n S h a d i n g M o d e = " G l o b a l "   T T T e m p l a t e = " T w o C o l u m n "   V i s u a l T y p e = " P i e C h a r t "   N u l l s = " t r u e "   Z e r o s = " t r u e "   N e g a t i v e s = " f a l s e " 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5 & l t ; / C o l o r I n d e x & g t ; & l t ; C o l o r I n d e x & g t ; 2 7 & l t ; / C o l o r I n d e x & g t ; & l t ; C o l o r I n d e x & g t ; 2 8 & l t ; / C o l o r I n d e x & g t ; & l t ; C o l o r I n d e x & g t ; 3 0 & l t ; / C o l o r I n d e x & g t ; & l t ; C o l o r I n d e x & g t ; 3 1 & l t ; / C o l o r I n d e x & g t ; & l t ; C o l o r I n d e x & g t ; 3 2 & l t ; / C o l o r I n d e x & g t ; & l t ; C o l o r I n d e x & g t ; 3 3 & l t ; / C o l o r I n d e x & g t ; & l t ; C o l o r I n d e x & g t ; 3 4 & l t ; / C o l o r I n d e x & g t ; & l t ; C o l o r I n d e x & g t ; 3 5 & l t ; / C o l o r I n d e x & g t ; & l t ; C o l o r I n d e x & g t ; 3 6 & l t ; / C o l o r I n d e x & g t ; & l t ; C o l o r I n d e x & g t ; 3 7 & l t ; / C o l o r I n d e x & g t ; & l t ; C o l o r I n d e x & g t ; 3 8 & l t ; / C o l o r I n d e x & g t ; & l t ; C o l o r I n d e x & g t ; 3 9 & l t ; / C o l o r I n d e x & g t ; & l t ; C o l o r I n d e x & g t ; 4 0 & l t ; / C o l o r I n d e x & g t ; & l t ; C o l o r I n d e x & g t ; 4 1 & l t ; / C o l o r I n d e x & g t ; & l t ; C o l o r I n d e x & g t ; 4 2 & l t ; / C o l o r I n d e x & g t ; & l t ; C o l o r I n d e x & g t ; 4 3 & l t ; / C o l o r I n d e x & g t ; & l t ; C o l o r I n d e x & g t ; 4 4 & l t ; / C o l o r I n d e x & g t ; & l t ; C o l o r I n d e x & g t ; 4 5 & l t ; / C o l o r I n d e x & g t ; & l t ; C o l o r I n d e x & g t ; 4 6 & l t ; / C o l o r I n d e x & g t ; & l t ; C o l o r I n d e x & g t ; 4 7 & l t ; / C o l o r I n d e x & g t ; & l t ; C o l o r I n d e x & g t ; 4 8 & l t ; / C o l o r I n d e x & g t ; & l t ; C o l o r I n d e x & g t ; 4 9 & l t ; / C o l o r I n d e x & g t ; & l t ; C o l o r I n d e x & g t ; 5 0 & l t ; / C o l o r I n d e x & g t ; & l t ; C o l o r I n d e x & g t ; 5 1 & l t ; / C o l o r I n d e x & g t ; & l t ; C o l o r I n d e x & g t ; 5 2 & l t ; / C o l o r I n d e x & g t ; & l t ; C o l o r I n d e x & g t ; 5 3 & l t ; / C o l o r I n d e x & g t ; & l t ; C o l o r I n d e x & g t ; 5 4 & l t ; / C o l o r I n d e x & g t ; & l t ; C o l o r I n d e x & g t ; 5 5 & l t ; / C o l o r I n d e x & g t ; & l t ; C o l o r I n d e x & g t ; 5 6 & l t ; / C o l o r I n d e x & g t ; & l t ; C o l o r I n d e x & g t ; 5 7 & l t ; / C o l o r I n d e x & g t ; & l t ; C o l o r I n d e x & g t ; 5 8 & l t ; / C o l o r I n d e x & g t ; & l t ; C o l o r I n d e x & g t ; 5 9 & l t ; / C o l o r I n d e x & g t ; & l t ; C o l o r I n d e x & g t ; 6 0 & 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 D a t a T y p e = " S t r i n g "   M o d e l Q u e r y N a m e = " ' B G M a t l ' [ L a t i t u d e ] " & g t ; & l t ; T a b l e   M o d e l N a m e = " B G M a t l "   N a m e I n S o u r c e = " B G M a t l "   V i s i b l e = " t r u e "   L a s t R e f r e s h = " 0 0 0 1 - 0 1 - 0 1 T 0 0 : 0 0 : 0 0 "   / & g t ; & l t ; / G e o C o l u m n & g t ; & l t ; G e o C o l u m n   N a m e = " L o n g i t u d e "   V i s i b l e = " t r u e "   D a t a T y p e = " S t r i n g "   M o d e l Q u e r y N a m e = " ' B G M a t l ' [ L o n g i t u d e ] " & g t ; & l t ; T a b l e   M o d e l N a m e = " B G M a t l "   N a m e I n S o u r c e = " B G M a t l "   V i s i b l e = " t r u e "   L a s t R e f r e s h = " 0 0 0 1 - 0 1 - 0 1 T 0 0 : 0 0 : 0 0 "   / & g t ; & l t ; / G e o C o l u m n & g t ; & l t ; / G e o C o l u m n s & g t ; & l t ; L a t i t u d e   N a m e = " L a t i t u d e "   V i s i b l e = " t r u e "   D a t a T y p e = " S t r i n g "   M o d e l Q u e r y N a m e = " ' B G M a t l ' [ L a t i t u d e ] " & g t ; & l t ; T a b l e   M o d e l N a m e = " B G M a t l "   N a m e I n S o u r c e = " B G M a t l "   V i s i b l e = " t r u e "   L a s t R e f r e s h = " 0 0 0 1 - 0 1 - 0 1 T 0 0 : 0 0 : 0 0 "   / & g t ; & l t ; / L a t i t u d e & g t ; & l t ; L o n g i t u d e   N a m e = " L o n g i t u d e "   V i s i b l e = " t r u e "   D a t a T y p e = " S t r i n g "   M o d e l Q u e r y N a m e = " ' B G M a t l ' [ L o n g i t u d e ] " & g t ; & l t ; T a b l e   M o d e l N a m e = " B G M a t l "   N a m e I n S o u r c e = " B G M a t l "   V i s i b l e = " t r u e "   L a s t R e f r e s h = " 0 0 0 1 - 0 1 - 0 1 T 0 0 : 0 0 : 0 0 "   / & g t ; & l t ; / L o n g i t u d e & g t ; & l t ; I s X Y C o o r d s & g t ; f a l s e & l t ; / I s X Y C o o r d s & g t ; & l t ; / L a t L o n g & g t ; & l t ; M e a s u r e s & g t ; & l t ; M e a s u r e   N a m e = " P r o d u c t "   V i s i b l e = " t r u e "   D a t a T y p e = " S t r i n g "   M o d e l Q u e r y N a m e = " ' B G M a t l ' [ P r o d u c t ] " & g t ; & l t ; T a b l e   M o d e l N a m e = " B G M a t l "   N a m e I n S o u r c e = " B G M a t l "   V i s i b l e = " t r u e "   L a s t R e f r e s h = " 0 0 0 1 - 0 1 - 0 1 T 0 0 : 0 0 : 0 0 "   / & g t ; & l t ; / M e a s u r e & g t ; & l t ; / M e a s u r e s & g t ; & l t ; M e a s u r e A F s & g t ; & l t ; A g g r e g a t i o n F u n c t i o n & g t ; C o u n t & l t ; / A g g r e g a t i o n F u n c t i o n & g t ; & l t ; / M e a s u r e A F s & g t ; & l t ; C a t e g o r y   N a m e = " P r o d u c t "   V i s i b l e = " t r u e "   D a t a T y p e = " S t r i n g "   M o d e l Q u e r y N a m e = " ' B G M a t l ' [ P r o d u c t ] " & g t ; & l t ; T a b l e   M o d e l N a m e = " B G M a t l "   N a m e I n S o u r c e = " B G M a t l "   V i s i b l e = " t r u e "   L a s t R e f r e s h = " 0 0 0 1 - 0 1 - 0 1 T 0 0 : 0 0 : 0 0 "   / & g t ; & l t ; / C a t e g o r y & g t ; & l t ; C o l o r A F & g t ; N o n e & l t ; / C o l o r A F & g t ; & l t ; C h o s e n F i e l d s   / & g t ; & l t ; C h u n k B y & g t ; N o n e & l t ; / C h u n k B y & g t ; & l t ; C h o s e n G e o M a p p i n g s & g t ; & l t ; G e o M a p p i n g T y p e & g t ; L o n g i t u d e & l t ; / G e o M a p p i n g T y p e & g t ; & l t ; G e o M a p p i n g T y p e & g t ; L a t i t u d e & l t ; / G e o M a p p i n g T y p e & g t ; & l t ; / C h o s e n G e o M a p p i n g s & g t ; & l t ; F i l t e r & g t ; & l t ; F C s   / & g t ; & l t ; / F i l t e r & g t ; & l t ; / G e o F i e l d W e l l D e f i n i t i o n & g t ; & l t ; P r o p e r t i e s   / & g t ; & l t ; C h a r t V i s u a l i z a t i o n s   / & g t ; & l t ; T T s & g t ; & l t ; T T   A F = " N o n e " & g t ; & l t ; M e a s u r e   N a m e = " C o m p a n y "   V i s i b l e = " t r u e "   D a t a T y p e = " S t r i n g "   M o d e l Q u e r y N a m e = " ' B G M a t l ' [ C o m p a n y ] " & g t ; & l t ; T a b l e   M o d e l N a m e = " B G M a t l "   N a m e I n S o u r c e = " B G M a t l "   V i s i b l e = " t r u e "   L a s t R e f r e s h = " 0 0 0 1 - 0 1 - 0 1 T 0 0 : 0 0 : 0 0 "   / & g t ; & l t ; / M e a s u r e & g t ; & l t ; / T T & g t ; & l t ; T T   A F = " N o n e " & g t ; & l t ; M e a s u r e   N a m e = " F a c i l i t y   N a m e "   V i s i b l e = " t r u e "   D a t a T y p e = " S t r i n g "   M o d e l Q u e r y N a m e = " ' B G M a t l ' [ F a c i l i t y   N a m e ] " & g t ; & l t ; T a b l e   M o d e l N a m e = " B G M a t l "   N a m e I n S o u r c e = " B G M a t l "   V i s i b l e = " t r u e "   L a s t R e f r e s h = " 0 0 0 1 - 0 1 - 0 1 T 0 0 : 0 0 : 0 0 "   / & g t ; & l t ; / M e a s u r e & g t ; & l t ; / T T & g t ; & l t ; T T   A F = " N o n e " & g t ; & l t ; M e a s u r e   N a m e = " S t a t u s "   V i s i b l e = " t r u e "   D a t a T y p e = " S t r i n g "   M o d e l Q u e r y N a m e = " ' B G M a t l ' [ S t a t u s ] " & g t ; & l t ; T a b l e   M o d e l N a m e = " B G M a t l "   N a m e I n S o u r c e = " B G M a t l "   V i s i b l e = " t r u e "   L a s t R e f r e s h = " 0 0 0 1 - 0 1 - 0 1 T 0 0 : 0 0 : 0 0 "   / & g t ; & l t ; / M e a s u r e & g t ; & l t ; / T T & g t ; & l t ; T T   A F = " N o n e " & g t ; & l t ; M e a s u r e   N a m e = " F a c i l i t y   W o r k f o r c e "   V i s i b l e = " t r u e "   D a t a T y p e = " S t r i n g "   M o d e l Q u e r y N a m e = " ' B G M a t l ' [ F a c i l i t y   W o r k f o r c e ] " & g t ; & l t ; T a b l e   M o d e l N a m e = " B G M a t l "   N a m e I n S o u r c e = " B G M a t l "   V i s i b l e = " t r u e "   L a s t R e f r e s h = " 0 0 0 1 - 0 1 - 0 1 T 0 0 : 0 0 : 0 0 "   / & g t ; & l t ; / M e a s u r e & g t ; & l t ; / T T & g t ; & l t ; T T   A F = " N o n e " & g t ; & l t ; M e a s u r e   N a m e = " P r o d u c t "   V i s i b l e = " t r u e "   D a t a T y p e = " S t r i n g "   M o d e l Q u e r y N a m e = " ' B G M a t l ' [ P r o d u c t ] " & g t ; & l t ; T a b l e   M o d e l N a m e = " B G M a t l "   N a m e I n S o u r c e = " B G M a t l "   V i s i b l e = " t r u e "   L a s t R e f r e s h = " 0 0 0 1 - 0 1 - 0 1 T 0 0 : 0 0 : 0 0 "   / & g t ; & l t ; / M e a s u r e & g t ; & l t ; / T T & g t ; & l t ; T T   A F = " N o n e " & g t ; & l t ; M e a s u r e   N a m e = " P r o d u c t i o n   U n i t s "   V i s i b l e = " t r u e "   D a t a T y p e = " S t r i n g "   M o d e l Q u e r y N a m e = " ' B G M a t l ' [ P r o d u c t i o n   U n i t s ] " & g t ; & l t ; T a b l e   M o d e l N a m e = " B G M a t l "   N a m e I n S o u r c e = " B G M a t l " 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5 & l t ; / D a t a S c a l e & g t ; & l t ; D a t a S c a l e & g t ; 1 & l t ; / D a t a S c a l e & g t ; & l t ; D a t a S c a l e & g t ; 0 & l t ; / D a t a S c a l e & g t ; & l t ; / D a t a S c a l e s & g t ; & l t ; D i m n S c a l e s & g t ; & l t ; D i m n S c a l e & g t ; 1 & l t ; / D i m n S c a l e & g t ; & l t ; D i m n S c a l e & g t ; 0 . 5 & l t ; / D i m n S c a l e & g t ; & l t ; D i m n S c a l e & g t ; 1 & l t ; / D i m n S c a l e & g t ; & l t ; D i m n S c a l e & g t ; 1 & l t ; / D i m n S c a l e & g t ; & l t ; / D i m n S c a l e s & g t ; & l t ; / G e o V i s & g t ; & l t ; / L a y e r D e f i n i t i o n & g t ; & l t ; / L a y e r D e f i n i t i o n s & g t ; & l t ; D e c o r a t o r s & g t ; & l t ; D e c o r a t o r & g t ; & l t ; X & g t ; - 8 & l t ; / X & g t ; & l t ; Y & g t ; 2 2 8 . 4 0 0 0 0 0 0 0 0 0 0 0 0 9 & l t ; / Y & g t ; & l t ; D i s t a n c e T o N e a r e s t C o r n e r X & g t ; - 8 & l t ; / D i s t a n c e T o N e a r e s t C o r n e r X & g t ; & l t ; D i s t a n c e T o N e a r e s t C o r n e r Y & g t ; 0 & l t ; / D i s t a n c e T o N e a r e s t C o r n e r Y & g t ; & l t ; Z O r d e r & g t ; 0 & l t ; / Z O r d e r & g t ; & l t ; W i d t h & g t ; 2 3 3 & l t ; / W i d t h & g t ; & l t ; H e i g h t & g t ; 4 1 5 & l t ; / H e i g h t & g t ; & l t ; A c t u a l W i d t h & g t ; 2 3 3 & l t ; / A c t u a l W i d t h & g t ; & l t ; A c t u a l H e i g h t & g t ; 4 1 5 & 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0 & 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9 & l t ; / M i n M a x F o n t S i z e & g t ; & l t ; S w a t c h S i z e & g t ; 1 4 & l t ; / S w a t c h S i z e & g t ; & l t ; G r a d i e n t S w a t c h S i z e & g t ; 1 1 & l t ; / G r a d i e n t S w a t c h S i z e & g t ; & l t ; L a y e r I d & g t ; d e 2 8 e 0 2 7 - 9 9 b f - 4 c 0 9 - a b 0 8 - e 5 a c d e 2 0 0 6 8 3 & l t ; / L a y e r I d & g t ; & l t ; R a w H e a t M a p M i n & g t ; 0 & l t ; / R a w H e a t M a p M i n & g t ; & l t ; R a w H e a t M a p M a x & g t ; 0 & l t ; / R a w H e a t M a p M a x & g t ; & l t ; M i n i m u m & g t ; 1 & l t ; / M i n i m u m & g t ; & l t ; M a x i m u m & g t ; 2 & l t ; / M a x i m u m & g t ; & l t ; / L e g e n d & g t ; & l t ; D o c k & g t ; B o t t o m L e f t & l t ; / D o c k & g t ; & l t ; / D e c o r a t o r & g t ; & l t ; / D e c o r a t o r s & g t ; & l t ; / S e r i a l i z e d L a y e r M a n a g e r & g t ; < / L a y e r s C o n t e n t > < / S c e n e > < S c e n e   N a m e = " O t h e r   B a t t e r y   C o m p o n e n t s   a n d   M a t e r i a l s "   C u s t o m M a p G u i d = " 0 0 0 0 0 0 0 0 - 0 0 0 0 - 0 0 0 0 - 0 0 0 0 - 0 0 0 0 0 0 0 0 0 0 0 0 "   C u s t o m M a p I d = " 0 0 0 0 0 0 0 0 - 0 0 0 0 - 0 0 0 0 - 0 0 0 0 - 0 0 0 0 0 0 0 0 0 0 0 0 "   S c e n e I d = " 9 b 7 d 0 6 9 3 - 5 a 8 b - 4 c 7 1 - b b 7 a - 4 c 2 4 0 1 c 3 b a 2 2 " > < T r a n s i t i o n > M o v e T o < / T r a n s i t i o n > < E f f e c t > S t a t i o n < / E f f e c t > < T h e m e > B i n g R o a d < / T h e m e > < T h e m e W i t h L a b e l > f a l s e < / T h e m e W i t h L a b e l > < F l a t M o d e E n a b l e d > t r u e < / F l a t M o d e E n a b l e d > < D u r a t i o n > 1 0 0 0 0 0 0 0 0 < / D u r a t i o n > < T r a n s i t i o n D u r a t i o n > 3 0 0 0 0 0 0 0 < / T r a n s i t i o n D u r a t i o n > < S p e e d > 0 . 5 < / S p e e d > < F r a m e > < C a m e r a > < L a t i t u d e > 4 1 . 7 2 0 6 9 6 5 4 7 4 5 9 4 9 < / L a t i t u d e > < L o n g i t u d e > - 9 6 . 9 4 1 9 < / L o n g i t u d e > < R o t a t i o n > 0 < / R o t a t i o n > < P i v o t A n g l e > 0 < / P i v o t A n g l e > < D i s t a n c e > 1 . 0 0 1 0 6 6 4 5 7 8 3 1 6 9 5 5 < / D i s t a n c e > < / C a m e r a > < I m a g e > i V B O R w 0 K G g o A A A A N S U h E U g A A A N Q A A A B 1 C A Y A A A A 2 n s 9 T A A A A A X N S R 0 I A r s 4 c 6 Q A A A A R n Q U 1 B A A C x j w v 8 Y Q U A A A A J c E h Z c w A A A 2 A A A A N g A b T C 1 p 0 A A F B Y S U R B V H h e 7 b 0 H m F x n e S / + T t v Z 3 q u 2 F 6 1 6 r 7 Z l F U u 2 w Q V j G x s M 5 B J M L r k J y Q 3 Y E C C E B w i E k l D 8 5 8 I l h M Q x z e D e L R n b 6 l r 1 r p V 2 V 9 r e e y / T d v 7 v 7 5 t z d s 6 c O W f K 7 s x K d u 5 P j 5 4 9 5 0 w 7 5 / u + t 5 f P 8 P y x E T c x E m O m a X O J H Y c R w c i U k Z J j p 6 W z 4 O j q 7 K D c v A X S 2 f z C b r N R j N U q n W m j Z 8 x E 2 Y k u 6 Y y o q t F K N 5 X Y y G C Q L g S A z W m g M 2 0 x 4 v 1 A X Y + F n D z q U w 4 D G Y 1 u W r 3 A I a 4 D X S M m a h 4 y k Y m P 1 x X a x f e 3 D J q o c c B C B c l O K s 9 y e t 7 I O N p k p Y x 4 F 1 X w N U x i c 7 + Z 4 m L c l J P k o u H h Y U p J T u H v 9 7 z 3 e m D v 1 V i a F q t L H 2 a + v y 1 l U + K v m 9 + r H M 9 J H h 8 X L y G M n Y l f X 8 / j Y T U H + U J G 8 4 C Z C l K d 5 H A Z K N b i + / 5 W H t t a H n 8 T / 8 6 O h V N U 3 2 e i 8 k z v v I 6 N j l J i U p J 0 R t T I Y 5 q f 4 q I r P W Z a n u u g q 3 1 m v m q g N v 4 e Y E W e g y 5 2 W s h q c t O t 5 T Y S w 5 0 U 6 y Y j / 4 D 8 J s A 1 b a D z H T H S m S 9 w i w M T R m r g H 8 P D N v G E d 4 + a a H D S O 3 v h E B M w M T Y q H c 0 / e n u 6 p C N 9 p M b 5 P s + q f M 9 i D w X n 2 m N o U 7 G H m E B c Y z Y D L c 1 x U A q P U a r V T V d 7 M U k e 5 C a 7 a F 2 B g 7 K Z K G p 4 4 o G i N B d t K 5 8 S x G T n z 2 O R A V g 0 w 1 M m O t U S Q 0 5 e P G W Z T s p I m K a O 1 i Z K S w 1 O T F h w 0 c S 6 A s 8 z B 4 K T n w W L F l C P Z x w T g 4 U X q p 3 v M 4 X H H 8 Q k k w c I 1 Q 0 K 1 E B x u l M Q o J q Y 8 J n B C R P t q J g S x w P j B v H d y n X r c P g K F Q x 1 D P 8 u C O c y z 0 f b k F n Q S S 7 P D 5 g A i A n z 6 G Y i A 2 Y k F A g q P c E 1 w y 3 r + y x k Y 8 L N 4 w + m x f s u p i l m k h f a r f z X Q F t 5 o i O B q c l J i o 2 L k 8 7 m F 7 0 9 3 Z S V n S O d R Q / T 0 9 O 8 y L 2 T t / 9 a r F g w J b w A w A X b h 0 0 0 z s Q 2 7 T Z Q B 0 u q r c z x z C z B l M B C A E F Z m P d B C z j L D A 3 S D t O 5 K N t B 7 u F 6 K i g q 8 b y Z c Y E n P D X O T U V M f E q c a r H S 0 J S B b m M u j b m P B k A s e M Z g W M L M B c + v B C T 1 l W 4 L u f j Z E q 3 T t L H I L r 5 L l n i 4 Z z D t 1 c x 8 I N r q e y 2 0 i L 8 n V E D q F 6 S 6 x P f 0 j B q Z g X n W O I i 0 u a m B S k r L x T m 0 A F m z G O X x u s Y S a l W + Q 3 w O Q m S C p W g m 0 0 e S J E B M D / / F V 7 + J 8 S x M c / K E g 1 p N f K N u s l q m K Z 4 p P F 0 i J i c / 7 z h / W E z 2 s J l W M O G B E 0 C E G n k 6 w R F A 7 a D a W Y H Z k 0 H 6 P 9 + Y m p i g + I Q E 6 W z u g G Q H B 9 O C / H y Q U j a X k V b m 2 Z l h e V b J x c 4 Y 6 m c O O m I z C k 4 c x w J K L e n x c Y w 1 A I 5 d x P O W w g u u J M N J A 9 0 t V F p S 5 H l R Q g 4 v F H B Q N R b w A p 6 w G 3 h + 3 T P f F 2 l 0 8 Y L r Z V U 5 G B y 8 7 p Q E J Y i J p Q G I C c C 6 S m B J 3 s 9 a E T h H I R M C i A y w 8 h q F J M t K 9 H / G Q E h h J i M v N d w n G F s M 3 y r m x + V y U V x c v D i G R i H T w B D T B v i h f J 7 I 9 5 Q m S U 4 Z Y i h x C m K K Y c k L l a O 6 y 0 w 2 J h 5 I 1 N 4 x I 1 3 u s p C Z f y y J v w B q C C Z D R j Y / S N + E Q Y g + 6 K W z h d l s p s 6 O N u k s s s C 9 B c L U 1 K R 0 F B m s W q B t i 8 r E N M Q q x m X m v t 3 M G U + 0 e m 0 3 2 A x K g I s G A z h l J s / B 1 E g 3 L S w r k K 6 G h u W s x m A h 6 U F W L W e L d J W a r A e 1 X Y Q 1 C L U M N h M W L Z g 9 G F Q q M 4 b t Z T a q Z N W 3 N N 1 F K 5 m p 4 z f m K m H H 7 E Z K Y N t T J r C M z C y 2 p U a E t K p g N V o G x g o E 1 s g 2 m h 5 m e F M b q x v 4 w r O t M W L C Y b j B T g L l L 2 V j T M b y X D t V 8 w K F U V 7 P u i 8 G I 5 2 p f Q 3 b F I E m J x Q s y C + k 0 Z E R w S H c 7 j n O p g L Q f w M h O 3 d + n C G d 7 R 6 G A X s M i w U M y M I z c L D e O m N H K D H O E k R W c Q J h Y n y M F 0 G 2 O I b t O 1 d E 4 j s A W B Y y Y l V E A y K R M T j O E l n j O S F B I c l z J G f Q a q h a 0 o p V E 2 E w D D L T 1 x t L M E A Q Z d + Y 9 7 m T k l M E A 4 R j R Q Y k E 9 T T Y r 5 3 0 I Y W Z m w o J T D h l V n M v X i O D f y q 0 r i D X o y F I F N z t A B H Q V Z 2 r n Q W X X S 0 t w p i j j Y m W b U 0 W B L o X I d F e P h i W X B i n D G W U K + b B 0 x i C X a M m G e k A 1 Q 6 c G M 9 Z u V 0 s g F u A j P 0 T A i Y H W x b E 7 8 / g b 9 z o c I r i A W l x c 2 h U g 3 w g s t l 9 R D v a W I O n B r r o o t d M c K O m + 1 U n 2 u 3 C P O h j N V R A M b / a W b Y a s S x e V G a 4 a I F L J m U A G M H o 1 n C D F 1 N k O G g j w k W z 7 S E b c x 4 l n h a z w P J A 7 M G q m U n r 4 f E 5 G R y W 9 K o s 7 O b C v O z K Z 4 l W C j Q J D M 8 C G 4 C 7 k d w i J o e L / f E z U S S m M b Y X t A C i K m m + q J 0 F l 0 Y j c F V q 0 i g q 7 N N 2 A U x v N g z 2 H a x m q e F l / Q K q 9 T g u J X Z s E m 9 x A R g q P W I C e 5 + J T E B q c x F 1 x T Y h X N J S U w g 4 M v d Z m p m N V L p V c T 9 Y I 4 h D Q E s K n g S W / g + n J B U s 1 / H Q i W D J / h 4 c w y N 8 j z D 3 t D C p M P I T N r / h 8 D Y V / O z g J i g D c 0 W m Q m w M V 1 0 r M W q K Q k B j D + I C U h N S 6 f h w U G K M 0 1 R Q V Y c 2 S W J j T E C k w D g o J C h 9 B J r S i g A R u 4 4 D 0 I c T 3 o a 3 x D c s n n M Q Q a Y 0 N L 5 f C 4 A B 8 U g 9 b B 9 B h t s k m 8 U 8 R M 1 Y N v E x k b f 8 z c y P E T J K a n S W f T Q 0 l R P R S U e 7 x E A j 1 H z o J k W M + e U j f I T v P j g l F D i l l K b M L z V 6 G h j y V p Q S M e a r Y L L g 8 O H Y p x D l Q r G c f W k W b j A X B 9 u C B z j A w p T n b S I G Y o a I I B 3 W e 2 C / b 6 u E F 5 P 6 Y V 5 A L y y N r u N a v t T W N 2 0 0 z g T v p s H B o 6 7 W h Y y h a 4 z I n Y K f i a v H 9 3 b g 3 S a 5 q d p Z / U D L n S g h S c f x O T w l c x h A 9 y g i T k O B g m x E C 1 i A m J i r D T O 9 g H c 2 t H E 6 M i w d B R d J C Q m S 0 c e w O G T I X m M Z G w s 9 j g 0 k h R j g s m D q q 1 G p u T q 3 1 x s Y z v A I Q z 4 U B C K + h K M l r T u R w t g n K X p / o S i B u I 7 W o B b G u s l P m Z 6 X o k J Q I h j c G B Q j I W N H y G B m Z Z w k j D x r 2 P J O W Z I Z 0 J K 8 W H G R j 0 u B M 7 Q P 2 4 S o h g q A X R Z F 1 + s 6 b b 4 q B i z A T 4 N C S g H 7 v S A B 0 p I S P Q L t k U a K a n p 0 l F 0 M T j Q J x 1 5 g M w U q N Z q q Y L Y 0 K i k g g F Y S F q L a a C v V z r y q O l K K Y Y Y 1 W l W J 8 M F 5 h 2 B 6 J N s 6 3 S N 6 q / g S 0 E 8 p 0 q U K z x l e t B b U m D e F b x W g j m W o o W + 7 g 4 q S h x k o p Y u S E B s N j N m n A Y H B 6 Q r H h j 1 P B 8 y Y L C C I n N Y n c h J d N P i H A d z k / l l F c J h w D O t F x k P F V f Y h t D C 6 O i I d D R 7 g G M H c z M r A 6 6 A v I b 6 W V L B x p E B J l e c 7 h K c G R w e c R K t e Q J j A 9 N D k F a d y Y H 4 F b h o u M D C h n q D Q C r U c T 3 A 4 x Y O k B m i Z t 5 4 t i Q p n o R j L S A o n a c K + k Y K g 5 K n D m M r / z r W u x I r 1 6 x n D c r I z K u H T p + o k q 5 6 k J y W R m a 2 Y Y e H B m l s b F R 4 p 0 O i D B j K m D C k Y O D H S 3 i y 5 x 0 8 0 7 j p u U g r O R q u h n G O E h e A i t w 9 Z h J / 9 Q B D V w 2 k 1 O C u F A k U I h 6 V F O O i J W x T b C n z R O l 7 m K j U S G R 1 I y P B R e u L g q f 4 z A a R s K F k I H Z 5 K z + L c q h h X 8 F Z A d z M d m K 0 A Q c Y p G / H i J e Q I M k x 3 s j p Q 4 D 5 a F O M + K s E M n j S M 7 N p x e p 1 P j H L 1 N Q 0 o e 6 l 8 N / E x C T h I A q J o J A f V t N l E Q H f U A d 5 j s J E E 0 l J y c K z N T E x I V 0 J D 2 p 7 R Q a 8 O n M F 1 B o 4 B Z A 9 o g f c v x r F L P 2 h T h 9 i w x 2 p N X A Y d A y b K D e Z V Y p E x O N Y d 2 e b B 9 4 y N Y Y H + q W j 9 w a g 3 t 9 a 6 p u q B t v I o k q v i h a Q X Y G Y a q / E n C A g I P 0 R q B 2 d M t H I p I G 2 l d t E X E w L s O k 9 T j K 3 S E L Q i p W G R F B w 8 0 4 y N 1 G 6 Y Q M B + W U R Y P q a S G B O E B 8 f L 5 1 F B n 2 9 s 3 d 6 6 A X 4 t B C n k d 4 E I x d S C M F F q I 3 g m E q i x D i u y L O T n V 8 b 5 A l X Q n Z K q D E t z T O I U 6 T r 3 E B A N o 4 M P N v N b E c W p r l C T t Q F g 3 m n L l Z I m t k A a 3 m F l M k C p x i q L K A J I K 0 O g g N A Y n J g G C h v Q Y F m u C W k 0 e 4 c M Q l f P k Q 0 Y h T B g B u e S 9 p K K I N r Y 0 k V K c Q n J E p H g Y F k S D U w Q a F i Y n x c O v I C Q X P E a T C + U K t R H q B 2 Q E B C s R p P p x V p S s B g v 7 + E Q q z k G H 8 f g B y 9 R A 2 P H t L M M J f X C y h L M f O 4 Z b G 6 C i D w q + W c 6 h j 2 z 6 A A E W 4 o t o m M B T U g 5 R H X C 7 Z + l C o + 4 l s G A 3 L y 3 D O 5 g 3 N B y O w L 3 i j o n B C T w D B z U h k j i i A X g F f m k n D p q T k J j J i Y G F F D F Q m E 6 u w A Q c k B U B m w m 0 K F h e 9 Z D a j Q S 3 I 8 E g m O C D n N R g n M P + 5 Q z m i W M S 2 p H J i X I 0 1 W s a D g 6 V u W 5 / k + O D X w X w b e B x f 8 w Y a Y o P m N 0 Q Q C v N t Z t U L g V 2 / s I a 2 z E t 3 U o i g p k p H C k k X 5 X H B p Q 2 o h E L 0 Q G T 4 a x K n H Q G D X I b 2 o O N U x p 1 x U G S E t + 2 W s d 4 J 7 n m P q v 9 h h E Y E 2 R I y R N I u H k J M 6 w R 0 A p Y E d D v B d k I b q q L n W k M P D h a D a Y A T s C K Q E h Q K o X p A W S i D g j S t I J g 4 G v X C D n F E O j t 0 2 b B Z l F U p g c W G M R x V M D J B L T k C U t 5 T Y x O L A s V Z 2 O e 4 R x n Y C T 9 H 2 C h t t Y C l x I 0 B v T J A q B J s d M V D Z G 6 c F 0 O P J F q s g U n g m o c Z p 4 R g z n P O 8 d r U A b 2 Z i r P b n w k X Q p Y 8 g 4 A S P P b j o p m K 7 4 M h 4 C A z D J H M G c L w J y V O T L L l A Z w v U / q D a V O 2 u V S 8 k J Z D E O D 7 H 4 s T s 3 D z p y B 9 Q x 0 5 J + W d a c 4 8 a J L i u U U Y Q D B Z L c K m w o d A m 3 O B a a s s G X j B K h t 7 T 1 S k d + a K f t Q m U 2 M i A k Y 0 q Y V S V o i h R j S G V b X Y j A E W V y 3 K d f j E 5 Q K l 6 Y 0 4 w V i j 4 T G B 7 S A + o C u 7 j e V K q d b K W l Z P k P y Z K y D Z p K A h K U D B s U X 4 t p B D P 5 q 7 K K f G Q S N o c m f J U 6 n b z h J 1 l I 7 G U d W E E A + d i P + F 5 1 Q W N g a p / U f Y B R 8 V c H A s 9 X f q q I 5 g I M s M D I V O y B S I B V E 8 D U N 9 k Y N H g P x i W k q g R 9 N b K W M D 4 o W Q b D g 7 U q 6 H S V F m G o A b q g O Y T q G w I B t i m U N 0 u s F Q p S v U d X + X n k d Q a a w l e w g G 7 9 L a K q Z n Y H 4 C g s c h X 1 O K U C g x M h j 5 A u r l 8 a p R n O E T d j Z Z I B Q E h X w s T g w w I e K 6 g 4 4 Z j s M t A B B 5 1 O k o g V i E H A P X Q 3 d l O O X n 5 0 l l 4 m K + K 3 V A B p w K M Z E g / A F K p l 5 m W W n L 3 9 f W S I y Z X c C G M U a X 0 f q B p w C T c 7 0 j s t P K 8 Q D K h M A / A f G n Z u M g t h A Y C 9 T G a Q B x o Q X L g + Z S B m j B I K y X a h 4 y U n + r 5 f O + Y Q T g Z Z A 9 d O D h Q H y t y K G F 3 L k h x + h A b A J s T u e k g a j A n W T s A / U F q y a Y N G D 7 q B f v G j K E T F G B i l c z M r O C W U v + y 6 Q N M U A 7 m F g j g w R U J t W M N y p P D B B w c S P l X A g E 5 u U J z X B S D a Q 8 e D F w 9 n T w Q B v r 7 K D 0 j U z o L D n g 6 R 2 2 z m 8 R I Q i 4 7 w c R r c W g Q D i q s j z K B b m J 1 E U w O 7 0 X 1 w F L J E S I D H r X L 3 R 7 V F l k N y i L S S A M L U 5 6 m Q H M G 6 Q M n W L A Z x f u U T o p A G G L C Q K E i g C T k M 6 0 W k f o F P 4 E a U P W R 0 h U O w n o 3 C s / g U Q H F q s s u t k h c D Q 4 F u I B R d a k G s s o D A d 8 J M e z i R a C E T E w A F o Q e Z k N M w O S E v z s 7 E D D J s y U m p y N 8 J q O H 7 J w 8 o Y o j Q 7 1 d 8 o Y h U w M d m m Q p h H 4 J W 8 t s M w s O 1 a l q Y g I a W K 2 X A d s 4 m l B O U 6 A 5 w z 2 j A Y 0 e 8 I y w 4 U M l J g B S Z A b 8 M d j s W u o w A u m B i A k p U c j u g A m E H h O y N h Y W Q c m I 5 7 H v n z D 4 p M N g 8 q D / w y N T 3 Y X G I J 4 F B 9 t K B r L K 0 S 9 A D 9 C N M x L c m r U x M v T i Y O B 0 I 0 N D 0 l l 4 S M / I k o 6 i j 9 H R y G W 2 X 2 1 s F Y 1 M J h x G k c I E p M a 5 q H k Q t p N Z q H D 5 K v t D z 3 G E j A 3 E h o B A O X y R R r C Q R U W W Q y R k a w F r b p F G y Y c W 8 D P w S g 8 z k b R J r Q W g q i 1 m 5 q J F k K i s C A Q 4 c l C 1 f o H X N 7 y z K M R E Z 6 p Z E R R i A 1 d 7 L a I v g t J A 3 F R k E x w Q 3 p M j j b H 0 b l 2 s X y a 1 l u S S g b q g Y E D G u x b A 6 U Z m u V i H B u c v h S c 5 N U 0 6 m j s a G 9 u p u a N f c E p k l o O A 0 N h l Z R 7 s J a e f 6 h w I y F Z Y x q o e G K E y U f d 6 A w w A C d l z B e x J l J + v L b A R u n b J 0 H t S L W e P F n r g U Z W E B D p R h W V D a Q F 2 F T x h K O G W g a r P g w 2 e l k 9 W 0 / R M g i e A A D F U w t k C 9 K S n J T j s d t G O L C k l R b o S G j r a W m h B g W + 3 o G g B m c l I p o w E / v j M C z T g S q O K N X e S N c Y s y u m j a f u 8 n 6 C 2 3 b A u t d K Z 8 A 6 o h Q i q Q y I i h A P P t h b B o a 9 K B A i K a E W u X e S 0 o Y R b B n L I T j Y Z 6 P S e X 1 F m V j a l W O b e W Q j J i A a D L F R x 2 6 F x 0 m D O C m Q c G G e + N 7 p A q 0 Z D i P c t Y 3 r a p Z k 3 N u h K o e T c R V R Y k E d b K m P Y n r C I T A F U W k M F 1 G M + 9 S z J 0 H B E H Z 4 A w A R P s N 0 C J h n e X Y Y G e M d w T z a X p 2 o 7 2 N z M B 2 B z w i + g B A L F S K T V q p Q G E E 6 q a v K v R J 4 z Q c n A 4 K A h I A h M R t u w k Q 6 f b y e 3 y 0 G P 7 J i 7 B L D b b S L j 1 3 N s F + l H / x 2 g b g + s x N D Q M F 2 + U k M L K 8 r 4 P Y n k c M d T V b 2 T E u P j a G M R G 8 s a 9 g F a w e F 6 m U Z m P F z J R l a N E J 8 R y 5 y P F 2 U 5 B X F G Q v r J X k Y E w x H E R q O a c I E n a u o 3 U Q K r g 9 m J 2 s s X T V p F n z 3 p X A + H m S i m F M 4 y x L 6 2 s A q t X M d a g K Q C 4 1 H / e s T Y M n K l X j 8 7 S S f r h v k G P R M F r + B Q e x 0 9 d O u C s L K y 9 e C w e 3 V p B x P X j Y h g R v Z s 0 B e g B U B q a g q t X b O K x s f H a e + 7 + + j t 3 S 9 R 8 v g F q j 6 + h / b s P 6 V 5 P 7 B V 1 c S E D A K U M S R a X c I N D Q 8 a 1 B q k V s H J B H s Z G e 9 z B d z 7 8 D L e V G I X s j p c 4 G k O 1 1 v Z j r e w R E Y i r P Z 4 d w y Z h Q 0 f L F F W J q Z 4 y 7 R I W E D 5 R j B i A q A C a o U q I i a h A B d L o n h n D 5 0 5 e Z y 5 Z T J l F C 2 j t r r T V L p q J y 3 J t 8 y 0 k 5 o t U B G J I i 7 E E p I s D n H 8 3 w H o e Y E U q 2 D A + A A Y F x z X 1 t b R h Q s X a c m S x b R s 2 R I y m y 2 C 8 K x W q 8 g w U e L t W i u N j w 5 R X 1 s N 5 Z W t I m u s f 4 k M A q y w 0 y K J c F U + B H U b B y 2 U E e c S X m O o X k t z t d c V p K H W o p e B + j M w D T h j w q 0 K 1 t s I I a I E h X v f W T k l 1 I O R C T u 1 d o 2 Q y 5 x I Q 8 4 U k c m r d E 7 M B i h / Q M t k J E 4 m G 4 c p P d W / v g i S U q + c e j 4 w W 5 s A K h a a t q C z l B o o Z k P 9 j R q Q I t D j 8 / k z 2 C h A D Y f T S U O D Q 0 x c T j p 8 u I p K S 4 u F y t z e 1 k a W m F j K z s 6 k g v x 8 u t S X Q B d P V l F e S S X F J O U x E z x B C a n Z l J W / k I n T S 3 h Y n O D i 7 w f s u 4 a W Y g b a X h G 4 t z u S t T G d i F / B p o L W d b B B v x 1 Z R A k K g B 2 l z s g G k G S K 0 n l 4 T G Y L Z I X H x c c L r o R K T 4 9 t 4 V s F C z d + Q Z Q 8 X V j A h x u t Q i 2 I B v Q i / t 2 d n Z S T 5 5 / A i 6 x / u J W R N K u F k 6 z j I 8 E U Y 4 U q Z 0 g u S C e H A / 0 d D D T A 9 l d V 9 Q C N 2 A y 0 d U 0 R X R 3 0 j u X 4 2 B D V n 3 5 L a B d J q d p Z J A s z 0 d 9 + b m O t Z k B o L Z e V 4 J u z G A 3 s Y + m E d s 8 y 2 l q a K b / Q Y + d 3 i W p c N 2 V k 5 5 K V 7 X R s 4 g C H D y Q S 7 k u P m I A Z g r K w C E m O j 4 x J p Z V M K m f s h l L a M a 3 T i h l d U p W q i p Y 0 Q C 3 V w h C 6 7 I Q K B K K h F u C + k X U A t Q c M I 5 z o f C R g m 5 p i N S z 4 T h a h A M H x E 6 0 x I t 5 k c I y S 2 6 L t 8 H D z p A 3 2 t l L H t V N U v u Y D z M x 8 N Q J I q 0 D c P R w g h x A B f T T h 3 F x s F 7 F M x M S G J 7 G V j f 5 Y I 1 N E z x O n B z A i l L g o 1 y l 6 m a u Z s x q X u 8 x C v a z r t e j 2 n Z 8 h q I w k E 2 1 e G J m m k k j D U I 8 z f g S U r T c B w y M j o r Q d n D T G Y t R 0 O s g S S s Z A f 2 9 U s x z U a h g 4 F E Q + y k z 0 O O h s V b 5 g C J T A i 7 F F 1 B 4 N M Y P h U p f F N 1 t l m p m P 0 c u k 8 G y o I l a m l q E x T l v N M b I m p F F O 8 Z I Z N R A 5 l X A u z B Z Y D x h T O A E g B f K S n X z u 2 c E F V Q u t v G h x j s R o L T s J D K G W C R A 9 C U M B f g + Z 9 8 g z R T p W R 0 e H 8 J I u X r y I e r q 7 R H 9 4 C / q P B 8 H + e q t w 1 m g h B H k R P j D B W g i 2 z v C A o 6 z G 6 c E S 4 + t j B T G h C 4 1 s j E c a W F x K m w b M A G 7 V Q M 8 R D W I C A n k 1 0 R Y 4 l L 5 1 d b z 4 Q E y m 0 a t k c E 2 R e a T W h 5 j Q L A X F h 7 A t l L B Y Y q h 0 x V Z K z S 6 i 8 3 t / R 6 P D n s w S J C q H 0 h J B D x i q n k F P c S e y v q G G y u X / 6 L O + v s g h 6 v D Q X l o L m I + V Y f T r g 6 e 5 k w k X x D Q x M S k c N i d P n q b n n n u R T p 0 + S y + 9 + D L Z g + R a I u t c j 5 g A T Q n V 3 9 d H K a m p M 1 4 1 t U e o u 6 u L c n J z a W x s T J w n J v r 2 Z M D P y c m C a G c r x 4 z w N z Y E t W V y c k x z A e l t y i b f 5 4 2 A a E k o F z Y F U M 2 D D H B c d P Q N 9 K s I X P Y O O 8 h t j O E J 8 q x a E J X b 5 J k P J C B D 1 d L L G F A C + 1 D 1 N J 6 n s j U 7 6 a 4 V 4 f N k S C U Y + y C i 0 3 X 9 l J a R o + s B h r p d 3 R k j C g g h Y W Y 7 t P g 9 5 P L B C Q G J + P o b u 2 n X z h 3 i O 0 1 8 A e s T 6 / n 0 m b O 0 b e u t 0 q f 8 g a p 0 q J m i P l A D f g R 1 7 t x Z Y a v 8 7 j d P U V 9 f P 6 1 Y s Y L W b 9 h I n Z 0 d o g 3 W w E A / 7 d x 5 O 5 0 / f 4 5 O n T x B u W w s P / z w x + j 3 v / 8 t E 4 G d j L y w B w c G K D s r g 8 r K y q i 6 u l p 8 R y c b 1 p A + 2 7 d v o w 3 r N 4 g f V w I q X 0 J C g n D r 6 q l 8 E x P j r B Z q b 4 y G q l 0 U G l 5 v R I u g W p s b q b C 4 V D o L D w d q p 8 l l G 6 X Y 5 G y R H n O E 1 U N 5 d c L 1 j M 6 s s r M I y b b l f D 7 F X B h Z 7 H p w O y f p 7 N 4 / 0 p 3 3 f 5 I X e / g a A l Q 6 S C E w w 6 E p s 0 i K D o Q x u 0 H s 3 D E b h x A k a f O A k Z a w 2 o i Z a W l p J a s 1 h n J y f F V o l 2 u a 9 u 7 b T 7 f v u k 2 6 o g 3 E t 3 C 3 G E t l 8 j f g x 1 4 g U f p 6 e 2 n Z 8 h W 0 a t U q 0 b v 5 2 W f + Q D V X r l B l 5 S J B y Y N D g 3 T y x H H W P z 2 N G 9 F 8 Z H h o i E a Y K K 7 W 1 Y p S 7 0 k 2 o u v q 6 i i V J d 3 e v X v p x I k T Q t I d O 3 Z c f E Y N E B M + h 7 9 6 i A u w c Q C I C Z O D v n 3 X E 9 F S + U I p n 9 d C T 0 8 X b V t k p N t W p t D N J Z 5 N B + C d y 6 R 6 s W k z i g m V n l d 0 E 0 I W B b y H y s R m q F c 3 F d v E d + D / 7 U s N V L B s C 1 k d P d T Y 1 M x S J z B B q A F i A q B Z j H T X i + N A w H 2 j Z 0 Y 4 q O 6 K E S o a b D 3 Y Y J g Z 3 O f e v f s p W 0 V M X g R / D r k N G U o 8 8 N 3 K Q H B U n B I A P D Z a / b j 1 4 G R i w K K B S 9 d h n 9 S U U M G k k N o L e D 0 Q L Q k V y v e i s T 4 S k 5 V Z 5 h h P P W I M x b M V C L i n i 1 c a q K u 9 i W 6 6 Z S s l o a 4 n B E D l Q + k P 7 l d W 9 e q v 1 l J J W b n I W Z z r + K F 5 Z R w z B b m k R Y m e n h 5 q b m 6 l D R v W S V e 8 g I T a v X s P 3 X P P X d I V f a D L E o D f E b 0 + + B g d s c J X g E O E T L W Q e P g f C Y C Y M I l 6 C L V 7 U T Q R L Q m F 7 w 0 2 j n A q w P G g x O S k / p i A m J A f C a m O B R 0 q E C 8 D c E 8 r l 5 b T i u V L 6 e T x 4 / T U G 5 d F x g U W G + J 1 S M J F Y x R s t C Z 6 N z D g F E H h X t e I U T h 4 5 O 8 q X 7 h I e A 8 x v + N s y w S a Z z 0 g z Q i 2 Y n a i S 5 O Y g B M n T t G a t a u l s 9 k D m 7 V j 1 x M j P w M q e 1 F / B l e / 2 L Q a b 4 i 3 G q k g Y 3 Z q h R Z A U B g q s c D 4 v 2 f Y 9 A F R L K f M 9 P V 2 i m M E b v H 5 K V Y f M e m w z 5 C G o 7 d b P L x E 1 9 s 5 c b X 2 M i / U J F E S g k 0 I U K H b 3 d V B J r N F / B 3 h + 7 e w F G 1 t a a J p 5 o i T k + P U 2 9 0 l n q m N r 0 1 N T o m M E G z i Z b X G i d 3 0 0 N Q T r u s Y q 5 U 5 u D 4 P x J g v S P E u p O a G a 5 Q T Z L t T L G I 4 O 9 A C A E 4 f j D H 6 c 6 g l F 1 o T o O Y K A U 4 U 3 0 H d Q U b K 8 R Y r 9 d r T a M K Y R Z P d l y g j t 4 C y k 0 1 i c c E + Q 5 O Y V n 4 / s l v w H 1 v b 4 D p 6 Q q S w J F V r M Z h v m B V g H i C q Q M + r B n 7 r m d 5 v 0 + X R a t q Q v l 6 6 6 o W Q q B c v s e l S q b l O E P s 8 f f o M r V y 5 Q r q i D 4 x 1 Q 9 0 l y s n O F v V Q Y B I o r o 2 a y q e O R e F H c I 6 B M r B C j s W E y c M r O A Z B Y S A D q X w A P t / e 2 q x p o L e 1 N l F B Y Q m N D A 8 L 2 + 9 6 A J M m m E i E g f Q h Z R p Q M K A L V G b W 7 B r P 4 B n 6 e 3 t E q + c W J o I 6 l j S I T a k L D + F 5 Q 6 k I C h t R Y t J 0 8 Z D Y V 7 d 4 6 S 1 i L j e z K h T H N g a k l e x e R 8 l I O L u C d H d 1 M l P w z x J R j z N K c N a / s 1 k 6 8 + D M 7 S e k I w 8 a G x u p v 3 + A 1 q 9 f J 7 Z l x S 6 P S o C Z P / 3 0 M 3 T v v X c J 2 z 8 Q k A c I j 6 E M p C a N O Y z R U / n U w K P L H A f y C h w C 1 2 a O Q 1 y E + L x e d 6 P c v A K R m R 3 I s R F t R I O Y g K 6 O d j F + o Q J B S i y Q 2 Q D P A K Y H I q j r 5 b m x D f g R E w g D K U I l L H G Q M Z G e w P b Q q u 1 U s H A D 1 R 5 / n Q Z 7 O 0 R z m O P N X m I C w M X h w g 7 1 U U B M s P X Q 6 g 3 S H d I c A G N F s S Y A t f H h / Y + I Y y X a J t r F X 9 j W I / w d V V X H a d 2 6 t e K a v G O k E l i H 9 3 3 4 X n r r r b d 1 x 7 q R J f M l J k b k p U K N h T 2 I v + g I V p L m 1 C Y o U / 9 r Z O 7 8 D z L 1 v i R d Q V a C d p m 4 H I t S A v E m L c i L T e s z 4 Q D c T w t w S I C r Q o U J Z / F F E t H 6 3 f z C Y m p q u C q d B Q f G O h x 1 S Q 0 4 B y 4 2 j Y i e F G 5 r O h m m u v n h P O o k E p 3 R R V c G P I B I 4 4 H 3 L z Y + k Z b d c j 8 N 9 T b z O p g S h j r 2 F l O 2 k U Y 5 i G w 7 h Q K o n 9 i p P z k 5 h b J y P B u Z y 0 w Y x I n G P s u M y 8 R 1 J c 4 O n a X h k V H 6 1 a + e p E M H j 9 B d d 9 0 5 s w b B D L S A s A y 0 p W H W c m S c 6 4 g R 5 S u w D d E L v W v M R G f b L C y l r K J H h V H h G f R T + Q w O J h w 3 q x e 9 L 5 B x / C z Z K 3 8 l 3 r h n 9 5 v U 0 t J M C x b k 8 4 M l U x e L 4 m P H j l J i Q i K l p a d T X W 0 N b b 7 p Z k p P z 6 B u 5 i I L y 8 t E T C s h J p m O V B 3 m R W 6 i D 9 1 / D 1 2 + f J m y W e + E F E G i 5 k c f f l h 8 f y h e P q C l s Z 6 K S r 3 7 1 O p h n O 2 v B J 2 i P A C / g 7 1 1 U d K A b R y x l y r 2 + x n F Q P K g W 6 2 x w r 5 J S k o R 2 5 K C U L A H E J q s x P J r T l Z x n A 6 n 2 A p n a G i A D W w L G X i l 4 f 3 R Q s P V G i p b u F g 6 i w 6 e 3 N I i H R G V / c R M a f n F 1 M s L y D j Z T r F T X T T x h w + I 8 d n y 9 S q K T f f N g A e 3 R l k D M D z Q R e a Y W E p I 9 K h O i 7 P t V N P j Z Y S Q b I G a b w b C w M A g 2 z q n R Z Z F d m q c I I D u 7 l 5 6 I u / / k 9 7 h w e O 9 j 4 m 5 2 r V r h 1 i z M j E F w 9 D Q E L 3 6 2 p u U u / 5 T k l n i B V R f h B r 0 v s r f h p p m 4 3 + Y d e G U r W Q a 3 k e u t D u F e D 1 8 6 C D V M t F k Z W V T c U m J E K M I 7 B 4 + d I i 2 3 H q r 8 L A N D A w I K b F 6 z V r K z U 6 n g + 9 W U X t n G 6 1 d v V 4 Y 6 C D C x L R 4 E Z 9 a u n S p c D Z 8 8 f H H K Y X t n V A I C v c B h M p 5 G 6 7 W 8 g J c J J 1 5 g Q A 0 i C Q S + 0 L 5 A 8 M Z O v c N B 1 B n 9 b a w 0 Q K Y Q K i L C P j 1 j l Z y O b z c F i h 6 s t K T Q I u x / 8 8 K 6 a o H O 3 / c z K q h 7 1 z I 7 u S J s W F m a v 2 U l V c m z q E i w g u J c n O g m N U j b I y Q H C D x V Q 0 8 z 5 k z 5 1 i K x N H C h R X i 2 f B f f s 5 j T U y w y Y c o J y 6 H S u M 8 u 0 W 2 N D U K d 3 y 4 v T w u X O u j m i 4 3 p W c X S l c 8 u 9 r D g 6 g H e F g 1 n R I G 5 x C v u l 4 W 9 f x l x u C p Q l p A H + 3 J Q X + x G p e m T Q y h E F T D t T o q q 6 i U z k I D j O v 0 z C x h g 4 j S j 4 l x U V s 0 M j L E h J w m k l 9 D 2 T k 9 V I S 7 i M N B 7 Z V L t G j J c u k s O L r Q T Z d V p V D v R y m d Z I C g j J M d N N 1 b Q / T 6 R 6 W r H u S t f 4 C W f d J X K s g E B a 9 k S / V h K l / t y T r A Z n T o x I R W c y d a r C y h s D i n R R k 5 m v y H g u r q K 5 S W m k I L 8 v 0 9 l 1 j E 6 M G P z R C U g I c U m l C g L B t I O H i I A d h 4 w p t 5 a g 9 V r N 4 p v L M A X O T q T c G R G 4 j e H O i o B J U Q 0 F z d b n M q u e M W z p q Y o g X 0 8 g 4 X G S x R s a D y 8 g u E R E K n V Z z H x 3 k G V + a Y k U K o i x c B W A Q 3 9 X L C t J C X 5 1 9 k G A i 5 k v M G 5 T A h w a J K D J V W x 3 R s N t n J 3 2 6 t u O 8 f p S N / Q J W e H B s U D A Z A c Z 7 c t 3 1 j k U 0 Q E 3 I Q b U 7 P N k m B A G 3 o 3 X 2 s N b G a r U V M A E Y R 9 o w S + J w c 1 N b b 6 R / B 5 d 4 x j / d 0 3 1 X r z E b f 9 o l R V v c 8 1 9 G l S 0 1 M A P L 6 w E B k Y g I 0 C e p C 3 z n a 3 7 q X r g 3 5 G 8 F Q u 4 S H h W 0 N O B 8 m J / 2 7 G c l L J F Y l j W J T N X 8 u Z O T k L d D c p 3 Y 2 A M c C 0 I J X m v O I Q F 5 A w Y B e 2 N g p D x O K k g o 5 8 B k I P T 3 a u 2 0 E A g g c 3 j 6 o u M H w 6 L 5 y 4 d 2 T U f j v z F S n m c g M Z i p b s Z l c M V 7 7 0 B K f Q t Y k 3 9 I Z S B 4 Z + F 2 o g x g P v f o 0 d N + 9 t c y / p k o e Q T C 7 f d d i 6 B d P 7 6 f V K 5 f R i h X 6 0 h n D r i 5 e x T 3 I 5 o F e S h r u G X t l g T D k j s V I R L b E x M 0 w R 3 S S U k O W x G r 4 q X y j 9 l F q G m 2 k 1 x p f o m N d R + n V e / a I N / 6 f n z 7 B D 7 R S 2 F G o W z p 7 9 g w 1 N z b R p s 2 b a e O m z S J 5 F r j r 7 n s p l W 2 i c D c K C E X l i 6 Q 6 N T w M l S 9 w r O F G w 9 W a y 7 R w 8 V L p L H y 0 t 7 b M V K X q 4 X y 7 R b Q W b h k y U 1 2 P m Y x T P U J C Q W W D l N E C J M x B 1 A g x U 0 D 3 V D R 8 x I J r u n S I 8 i s 3 0 q 6 l b r a f p D d r A G 0 L U P s E i Y V G q Q D s L U i F l s 4 B s k 2 O 0 I d v z h c O A T 3 g F e X K G B 0 Z o a R k b 3 A a d X b y V r I g 1 C y 2 h c 6 0 x o g s D j X s t i n q a 6 u l B e W r x D m 2 w i 1 I c Y p g L r I x U H 2 u t 4 G b X 6 b E l H O S / 0 / R t v w d V J h Y R O U p F a K c A 9 n l R w 4 f p J W r V l P 9 t W t C M i 1 Z s l Q s 8 l O n T 4 r e B U g Z K e Q J y 8 n O 9 O M 6 w S B n S g g J 6 H J q q i m I 5 M s i f K 4 Q W R X m 6 5 v 3 F y 7 Q D w L 2 w G w B t S d Y w D s 3 0 U n W Z 3 9 J k 4 n Z 1 G 1 I J + N E C 9 v S W V S e 6 R J 7 h W k B P A 5 u c O T l y b u z o A x k Z H S S z N Y 4 W p h r F q 5 2 L S A 9 6 W j t B J 0 5 u o 9 a G 6 q p p / k S 9 b R c p q 7 m y 9 R S f 4 U G O q 6 J Q D F 6 i W u p X T N Q M V u s H 8 G g m Q B O M u G 4 B m q F L Y 1 + k e f b Y 0 Q P e D 1 1 2 z Y 1 Q U Z W W W P j P V 5 i 2 E q o O U u L d 4 t t h g J p E 5 p O i T M 9 J 2 n c M U 7 F S a V U l F w s r o U D r Y r d Y F B L q L Z + b 0 m B D L 1 6 q N k A O x + m p W d I Z 5 F D J K W o G o L J 8 H f D 4 w Z m A B t B V m m g 1 s H D 6 n k P M w y j a a a G C i k 1 f F v i v Y H u z d j W Q A l f + 7 R 0 R t S 6 7 A 4 6 d d 8 3 + P v M T G g u W h 5 i Z a y p 5 w x Z 6 p 4 X x 5 f j 7 6 L C 1 V s 0 J V R D n 4 n O N w 5 T 7 H N b C L u 6 0 E P v E i X 6 Z k W A Q E X T z R C G F K l b B U U e 7 5 7 s j J D R 0 t R A R S V l d I A l a b D W Y u j + h L G K S / B N v 8 I 9 Y B w D Q Z O g 5 g p 4 + M K F k q D s t k k a n 8 S O E d K L E v B a p C R U J H s 0 z B e Q J 7 h w 0 e x V v m B I + t Q 2 6 c i L V / / m K X K l L B G L a W d I H Y + m K f a w r 7 P C t u 4 x c s f 5 N 3 p B 9 9 h D j / s 6 W r Z / r 5 p M s c l C p V L 2 i k D P C e z e g v i V H l B O h F i i b M e q m Q f 2 H k M m e j S h w T c Y D u Y I f d 1 g e 9 I F L 2 S H h A w h U f h / J I F x U B M T A N 0 2 X G B s Y Q u o g d L 5 a A B q b z f b k z b + f v S B Q O w I v 4 X t O 1 F + g r 2 o e r s 7 x a T 3 8 F / U k U H f x + u Q O E i t a W 7 U r g 9 C K f p 8 w x 3 j i d 1 g H A O p O k O N J + i D / 3 K S H v z Z F e m K F 5 a 6 Z 6 U j X x g m e q U j L 0 4 + 8 W E x / + r G K 4 h Z B S I m w C Z l 1 r v Y q N O S x J F o t h o M / h L K b i P j 0 b f I U H + J D O 0 t 5 P z 6 v 4 k 3 K p 0 S C O b e + 6 E P C b U C w V o k E s L A R 6 4 V x O w n P u b J f g g H 8 + 2 U G O S F n R b G J m v X E 2 N M c P C Y Q d 2 F n T k X B A q O x / 7 2 C b K 8 4 0 0 3 G 8 p Z R A c + 8 V 2 a j v N I E W x 0 r V U W s e 9 n / 5 O u t A 3 R r z N / J M 7 P b / a s G R m 2 9 V 8 k Z 0 y 6 I B R o d p P M f 7 E 7 y 8 R Q D 8 U / 7 Z s y l L f x I V r 2 8 R 9 L Z + H h w t n T V L l 4 K d X V V I v w y E 8 P j d O Z I Q 9 D g A 3 3 + a 2 5 o s l O N O F f v j E 8 w J Z p E b k z c 8 i N D j C L V v s 5 J R C 0 2 7 N 7 N 2 V m Z d H J E y c o K T G R T p 8 + K b 6 w s 6 O D 1 q 9 b q 9 k 7 A p S L / 1 q P F J p T Y i J i X N r M z z b X x T l f Q N k G 8 h e v X D o v N l m b C 8 C Q I B H l O i h R Q j I x L l L D B k q W 0 M R N d 1 D S 0 T 8 R J a d Q 7 P Q U x Y 3 1 U 2 f 5 V v F Z V P N q 8 b P G Z 7 9 A P 8 p + W j p j u 2 k s i + 7 K v C a O X V k r 6 a T z F l F a f 6 3 X Q D U d D r r S N E S t V 4 4 y 0 x y n h J b X y O j 2 B n Y 3 f + k t 6 S h 8 w C a G G o / w C s U k 0 E + P e 2 8 W 6 w 4 b Q u S n R F f K a 9 p Q x s N v k h u 7 P c T G k 3 u t f s M K P Q R y S s D F q u U B D E V C T Y y P U f w s g r t a C H c b 0 B s B D i f b k F L k f q 7 o 6 + u h z M x s 6 c y L x K / 8 G R n Y h l X i p b 9 6 X X I O a M d y 3 v n i Q r p q X k V P Z f p K l i O P F d H B + l i R l t Z 4 / h 2 2 r g y 0 1 D V G 9 + 9 / g t y 8 u E f W 3 k b G / / 1 1 c k + 7 y G U b J 3 P c 7 K u H 4 Z R R M s h n j n X Q b 6 t 9 f Q J x F i P 9 5 e b Z l b S E i q g 4 J Y z k F E Q D F Q 1 q 4 Y y a w e x N b B 3 D 6 s a 0 C I 9 L r / N g 4 A x c G M H i 8 b F h a m 6 4 K g Y I E g l B 2 I K i Y m p v a R Y c s q C 4 j F q b G l g K x g l J M z Y 6 R k W l f K 2 5 U b i W Y a s g 3 g J 7 x M D f A X U U t g y y J o a H B 3 l a D a J X + H u N o I A u t s 9 y w Y E j A C 0 V O u k L H 5 G O v A B B 6 X U E l v H O 5 w v p 9 d Q v 0 N H E j 4 g 5 + s V H y 4 T r 3 P A L x Q J e 8 R d 0 / 8 G 9 0 o k H F z 7 / Q 0 o p K h X V D O j z 0 M + E D i C 7 v K u 9 j Z L Z n J i a m G R V z S X y G G F r a q W f w W Z F b B G h g Z z c f J G Z / 5 V T v j V z H 1 q a Q G U Z y c z w 2 b L x V 4 A i A l 2 C U u Y 3 y U A y K x a 9 r H / L z g i 1 5 w 3 b o Q Q K 5 K k B c o O L F 9 8 d S E L N B t i c Q S s G A j V H 3 Q k 1 E o i k n a e F D l 5 k C / L D S 0 H S A j L t k z U C 2 1 1 v v 0 4 L 3 3 x K O v N g 7 5 9 / n x Y W p Z O T J S Q Y X l Z W D n V 2 t j H D M 4 s a N B R 2 Q n I i V / J k W y L V n N l P i e l 5 V L T v X h 4 Q X 5 v r / k F P s q w M V 1 E 5 T X z 7 S e k s N L Q 0 N 1 F R s c c 9 L k O r E P H A l Q H 6 1 y r P X H x k R S z d z Q Q 1 O G m i z A S X S B u K B v w I y s X S 5 N c v v U M N L V 2 U E B d L X / 1 f H g c D n B J w N Y O L w E 5 C m T c I C + I c K e 5 L l y 4 T n Z A K C g t p + Y q V d P N G / y Y Y g Y D G 9 t E g K L R 8 2 s T c N V H F X a M V h 4 o 2 o N p g 3 G d L t C D 4 5 o Z 6 W s A S H O O t B V N T L c X / 7 B s 0 X r G M p v / y H 2 F 4 S a / 4 A h U E a C 2 n x O F v 3 U R T g 2 3 S m T / U B D X 1 l 1 8 j x 8 1 3 S G e h A R o P 1 o k y z q S V B S I z N 1 Q M O 5 w G Q U h w v 0 c T f n K k t 3 + Y 7 t 2 + i d Y s r 6 A J y U 0 N p w Q e o q a m h p o a G + n M m T N i U t F u r J m 5 B d K O L p w / R z 2 s V i H F A + U R N w q Q r n K s y S o q L Z W I 1 L a c 8 w 2 o w X C v z x Y o Y y g p r 9 A l J s B V s o h G f / h H c v F i 1 y M m A A t W C c f k S E B i A l x r b p a O G K z O h 0 t M A N Y e a t A u n T 8 j X S H K K / C U W S D 7 Y W D S y P N t o m P N n o Y x q D a G p h J t Y g I 0 J d T z e w 7 T q k V l V H 2 t m R 6 8 8 x b x x n C A K Q g 3 l y 9 a E g p R c U T H 8 1 O c h N 0 / 5 P g G u v x A z S x l f b y x v k 5 4 J a E C Y s G Z z T E s C Z z C 9 d r c e I 2 y c v J E S M A 2 O U k l Z R W s c j Q I G w y 2 G N 5 f W r F Q R O L h R U K 6 P 6 Q 3 b A F 8 H j 2 z k S V d v n B x x F T B t t Z m 1 g T C z 2 A B w m k d h k Y x W d m e C l k t I B 6 J W j Y Z z e f 2 0 t W n P i W d S c A z M + H F Z 5 X S T V / Z S 0 / U / 5 x + 2 / x 7 6 U W i q p 2 H K N Y Y X j q V v K 0 R A I m N o s + 6 4 W w a s X m Y J r b z X F N g p 8 M N V r a V I j P m o U L T h g L n m b I 5 K C 5 2 d n o m e o L r 5 W 7 p I V o E B d T 2 m K l t y E R b y + 2 i d V U g K C c r k o C E l 2 3 P u S L c Y j k l Y A M F k k 5 K B G s M o 9 U I B s 4 J J b Z 8 8 w T F p n p t m 7 V v b 5 S O P D A Z T H R y 1 1 H p L D R 0 t r d Q X r 5 X v R s Z H a f k p A Q R e E a O X t N g 6 D 0 r I g 3 N G Q Y n n S 0 x A e E m x k Y b i 7 K d t L P S F p S Y g P 5 + j 5 c p F D h c D n r 0 P z 5 L H / 3 5 J 2 h g b E C 6 q o 1 I E R M A 7 y a k q / C O 8 s p x O V G C w n / 5 H E Q A i N e Z i P E e H C O Z e W h g I G R i A v D + Q N B y 6 u z 8 c R P F Z R S R N S W H i e m 4 D z F p w e U O 3 9 3 m F m 4 s D y C B r g y k i d J 7 9 H h o H L h + x A R o S q i 6 o 6 / Q 5 H A f x S V n U O X N H x b X w o F h 2 r O D u F b e H R q 0 q D c X w K A Y C X l 6 0 Z F Q M t D q C U 3 1 A x F 8 q B k U W M A L / 9 4 3 r 6 7 2 B 5 f I h P i d B i I p o Y B I e f u 0 g A V 5 5 N u j 1 H P R Q a k l Z t r x / W R i Q e K H 2 V R Q r 9 3 D E k r x X Y 5 u J 1 3 8 p N c W 0 o N j 2 k E b X 7 t F h F 3 W 9 4 z S 9 r Z B + u S 3 u g X z 1 6 t N u h 7 w I 6 j J 4 V 6 a G h + h C 2 / 9 J 7 V e P E C f / P E R 8 U Y 5 9 Q h O C N S V 9 C N u k J 1 D g 4 M D o g E G + p o v W r S Y M n g x 7 t n 9 B u X l Z l N c X J z o H 9 H Z 2 U n l 5 e X i f V V V V f S R j 3 y E n n n m G b r n n n v o z j v u E N e j q f L J g M G q z h F T A 7 G P 3 B A W 6 u G 6 I / T n v / o L 6 c y D h z Y + S N 9 7 6 D v S m S + Q n 4 d M a H k D a n T B h e s e 9 g y 8 Z e C 7 U O P 6 e n u E 5 8 w m H E I G E S t D G T + c E c g c h 8 M H 7 m 4 0 z U R v w l D t M k g u A 9 t 4 w Y i a z T 1 6 6 S F / y X T 3 k 6 l + B a K B y s r 1 c L 7 p A n 3 i n U + R i b 9 r 6 t I U P b r h 0 / T l u 7 8 o v a q P V S / 7 N q 4 E Q Y G w / u y f e m 4 o g v I b X Z M 1 n k Z 6 m m j b p 7 9 L m x 7 6 s r g m e / l e e P 5 Z k c 1 7 5 f J l e v X l l + n s m d O i Z O D d d 9 6 m m p o r d P r 0 K T p 2 r I p a 2 1 r p 5 K n T f H y M N m z Y Q O v W r R P q C N 4 L L y C 8 h e v X r x e d a 3 A O u E V o 1 / s 3 G g h G T I A T G 5 C F g K J 0 X 1 s B i D f 5 b / Q s A 6 U D I A q k x e A / H B d Z O b k i d p P N f 5 F S h E 5 L + Q V F g m D g D M A G a / h M d m 6 e C E q j h B + f Q X o N v g 9 j i s 6 0 o Q C 2 U H + f f z K q G i 9 / V F v N e + P R I e n I C x B / I E C K f 3 z t 1 + i + h Y / R F x 9 8 Q q y h V S U r 6 d j H D t J X M h + n 6 q + f o 8 f u + D v W W k Z F l 2 B 4 L 9 G k F O E Z X E O g F u p q W 3 e z 9 I 1 e 7 C / w J u 3 e S N B U + S Z H + k X i Y n J O M V m Y w J Q Y G v T 0 C U D r s G D Q K u P 4 0 9 t v U 0 V F O Z W V e u M R / f Y B S j A k U J y V J a R t k g 5 0 7 q W b U n y N 1 / k C J G S o J S J L v 7 q K 7 E 5 v i O D a v / p n W s u I t M o H Q F p h 5 5 N Q g X s A A t 3 H C w / 4 E p R h 2 p O G 5 D b G 0 Q P P p 5 O 0 t Z Q A 4 l n F Z f o t 3 U B I S p Q t W 0 A / e d l X G n l s Q C c N M L G D u c Q l J I r n M h m m 6 d d / u 5 F M b A b s e u z f 6 d 7 q v 5 Y + 4 c F a l k 7 3 T a R S 2 j 3 n W B 2 8 c Y x 2 T Y K K F E K p i 8 I 7 + u x 9 l G R I m i G o r 5 z 9 M v 3 T o q 9 7 3 j D P Q M / x Q q l I L R Q I R w D r S T E R S t o N F 6 G U t S s R z G 2 u J K g F z b 4 2 4 k 2 n O n n F e B f v 2 O g w f 5 d 2 B b B t q J M e 3 v C v 0 p k X r 1 z 1 z f e D x x I S G a o r S l 9 Q 6 o L U s V f / w Z O Q K 2 P 3 J 9 Z Q m 0 P u q W G g H / T l U M q u t 0 U j z R s J m q y q r b 6 T L p + 8 S j 1 t f d I V D 5 Q d X / W 6 w 0 Y C Z o O + q z Y c o C x b 3 U I 4 G M I t M Y d K F g o x a W 3 C H Q m A m M K p 7 Q I x N d b r d 6 B d d L + H q R q m / W 3 Y q 1 / z l R J Q 0 y D 1 U E m t B F z n h 7 7 p r 2 G Y 0 G x C B d i N I C Y Q J 8 I V G Z l Z Z L b 7 d y n + i 9 N W O r D 9 b T p 9 3 z H 6 0 d K L t P H j b 9 5 w x A T 4 E d T k + B T 1 t v f T w V e P 0 b c / 8 1 P p K t F P f v x D + t Y 3 v 0 5 P / O R H 9 N a e 3 f S z n z 5 B L 7 7 w P H 3 / u 9 + h / 3 r y P 3 y K D m W E E l T D O y w G X x X r s Y r P S 0 d z A z q e B m r s M Z + I p q 6 v 5 1 n U Q 2 n 5 Q h o f 1 9 7 L e P m f x Z E 5 F r P i 7 8 6 e q K 8 R f 6 G m Y c N w 1 G l B f X R M T Q j n F K 6 / + 5 g 3 I f W v P / C i d O T B C 9 X / I h 3 5 A o H q u P h E Q V i A y e o v Q T c 8 8 H n h B Q a z R b e k a O X i z R V + B G W f c l B m X j r d 9 + i d d P f / 2 C F d Z U 6 Y n 0 8 N 9 Q 2 C g 7 / 4 w n N C 3 z 1 / 7 i w N 8 E D C m E R + n x p Y Q 8 F 6 r g G p l h Q y S 5 s n I 9 C X F h u Z b k Q F q e G n 6 N h t 0 Z G 8 a P c c N Y T o 6 V M C W R 1 6 u O / p N L r v e f 8 M i Z W / + 5 P 4 i y x + b B h e X J g n p N H x b 6 2 m 0 9 9 a R d 1 n X y G 3 w q l j M r n o b + 9 + j l 6 6 8 j 2 h 6 q k 9 k s g u m R w f F 4 4 Y S H o Z O c W L K D n b q 8 Y a T G Y q W L 6 F 1 W t P v G 1 l b n S q r S M B T R v q 4 t E a s k 3 a K S M 3 j U q X + n u z w o W o j 7 I N e i g M i P W P 8 i v r o T r b m 3 1 S W u Y T 7 4 V M C T V m 0 7 y m r w f b 1 f j X Q 8 l A m Q S 8 i 5 1 P / z v Z + 7 q p + G / / k Z 5 6 9 Z D Y J f 0 z 9 + 9 g A j D 6 Z U U A h Z / 4 L 2 r 9 v b f R C 7 D r i V b p y A s Q B j y U g Z w q 4 2 M j g n G 3 D c e K o H x u s k t o N N j m E x 1 n b 0 R E 1 S k h w + r Q c M W q i M q v 6 1 F L M 2 G n + f l G R 3 u r y M G L N L C A 1 B z 6 e i L Q / a h T m x r q 6 2 j X 3 / i W t d e 9 9 q + 0 / 4 v + z h s Q j 2 2 k h y 7 / / j G K y y y m x Q / 9 s / S K L + D I C V V V h X v + 3 G C R 2 N 2 j r e E S t R j D q 2 S Y T 2 i y T J f L T l N j v T z o v o Z 0 R J 0 S 0 4 E b r o C Y k P o C L 9 r / Q 2 D M p u E M i A l E h e C y E i 7 n N E s F r 4 R G E n F 2 n r 8 X 8 Z E v / 5 z S K 7 d I Z x 6 Y r J 4 M G C t 2 m / + r 3 1 H y z X 8 p z t X A n A Z S O d X I z P J I 0 v M d M d R q u n G J C f C T U C C m u m N P 0 m D 3 Z R r r a 6 Q 7 P v u a e C O c E h 0 d 7 W x L F Y g G l 9 W X L l J J a Z n Y x g a L / 4 E H H x J q G o K + e / a 8 K R p e t r W 1 0 t q 1 6 + i V 5 3 5 H j / 3 d X 1 N Z i Y e j u Z k x j h m n K c n i r U f S K 4 E X H i R + P / L X 5 g N z S T w N h G i q f M i q Q F B 4 d n C T b Q r b s 5 j p 4 R V f F k Q G / P y t r 1 B B m W c h 9 w 2 O 0 s a P f 0 M c y 7 h 9 8 3 L 6 5 T c e p e 5 z r 9 P l P 3 y J c l b f R U s f 8 T R p U a L x W p 3 I 6 F e i p a m e i k q C b 0 m k B L I h b i 6 1 U V X j 7 B t 9 z g f 8 Z t g 2 1 k d F y + 6 h o q V 3 U 1 q + d 6 / R Y E 6 J t t Z W V p c 8 O 8 b d f f e 9 1 N r a Q q t X r 6 F x t k k q l q 6 e I S a g z + A i F 1 Q O V / A + 5 b A N Q E z Q p + c D I K h o I F r E B K A x / + z B 3 I q l 1 U d X e o k J + N y d 3 6 f u s 6 / S n n 2 / o 3 V / 5 9 n 1 T 4 m f / 6 O n T C N n 9 T 2 0 4 w d X / I g J j B G Z D t j 9 Y 3 C g T 9 h k C N 4 C 4 R L T 0 W Y P E a F V 8 4 0 O P w k F N a / + 9 N N k j k k U u w + A u C K B E Z d v 2 k s y T 6 I 1 B A m l R K h V t u i L h 3 W C 0 g L 0 v o u L i x e L B Z w 8 I y N L u H z N l h i R O 4 h A J 1 r 0 D j F j Q K 4 b A I M b B n M G f x 4 1 Q X G x 8 U L n d z r s l J q W I Y r b 4 J W C V E A s J i 0 j Q x A i L J K k l D T + r n 6 x O Z u 8 I U F K a j o v p h 5 K S k 4 V 9 4 D s c P R M Q D 4 e m A W I D Q 1 o 8 H u 4 N 6 Q J 4 T r 6 I 6 S m p 4 t N 4 J C S h f Q k P B u Y D O 4 P + X n w t j n 5 L 5 5 x t u j m M f r s F v 8 g L D x 0 n x n w S j 7 D F N s x Z Q / S 0 9 / 3 j U e p g W w a t H y O J B N B 5 b W X 3 G 9 c z I t T Q s a o q 0 8 s j B S j g W J M r K c b v J M V C k E x V d D Q M L q D R m O j N A / Q 6 E V r Q + z Z Y L 5 6 / 8 1 N 5 f P g 0 a 3 f p P 5 O X y 3 g j j t e o H 8 Z 9 f W m 5 a X n 0 r E n D k l n v k B r s g 5 W 8 4 t L y 4 W N F m n c S E m w e v D v y x d F W I 3 x I o H U g i R S V T Z E K H 3 5 o J p 4 t u r U 7 8 + H Y D J 2 S Z g t z C w d 0 A c v E r h W V y O Y B C Q R E o O x A R q k j p m v Y W c 9 M A h k m i P z f C 6 o q b 4 g J A K a p T i d L l a 1 B q i / t 1 d I u d a W Z p a U Y 6 I f O t K U E B L o Z N V 8 d G R I v I 4 M d l Q j b 7 y j n K 6 e 7 a T J C T u P / T T 9 z V 3 P U Q K P 4 1 u t 9 9 M G n q / H M 5 v p i M 1 M n 7 n 7 s 7 S h c r 3 E + O y i A S e c I l A 7 8 Y x I 4 F U T E 6 q X 5 X n D K + j r i H g f x k F I c d a K R M a F + B 6 z e B + e A 1 + D O i 5 I O v z t m W A b H w b 4 D Q w N l c 9 N L x x 8 l i 7 U n 6 O k u C T 6 0 i P / I N 4 o e / h Q y 6 T u f h Q K l J 9 B T A G f R H a F v P f p 8 A g v L J 5 s 2 F w x F q O 2 h J L B 9 + h p R + b r d m 0 d M l F h q k s Q V b g l + D I 6 2 l p o Q U H o u X F z R Q t L x K I 5 S k R 0 I w r X j s I 8 g y C 6 m N i 1 f v / d L x T T Z 2 s e o P 9 b + a J I V J W x 8 f E 3 K b n Q a 1 s H A 1 o I F J f 6 b i U 6 G 6 A l W d c I / x + N T F p a t O B H U E h O H R o d p B e Z q K q q q + j 3 X 3 9 W 6 M S v v f a K 2 D v 3 + L G j o h X z 1 m 3 b B D G g 1 g n 9 G H b s 2 E m v v v o y l Z W V C 4 c E P H 7 g Y k c O H 6 Z t 2 7 f T h Q v n a d m y 5 Z T J 9 k p F x U L q 7 W 6 n v X v 3 0 s M P P 0 R r + X v b J I c G k J H O n w 1 E U A w s C H g A 4 R w B m K k y 9 5 u m 7 r 5 h y s u e v Z c O K s s C q e H H X I F 7 V H J r w / Q o J b f 8 j X T G D K X 4 K b I z t 0 Y v w b m g n i V h e W V 4 m 1 l 3 s 7 Q c G x 4 n t 8 F F F Y u W S F d 9 U f H B L 9 C / L f L s o i H D Y L L Q z h 8 1 S G f a Q E g F k j g l N d W H 0 F / 5 + A A 5 e V o t C W 7 6 0 G 9 C 6 z i F G j Y 0 + Y 8 x u y n B 4 q a m w R u b o P x E j J U n 9 + C F f f T A 1 o f p Q 7 f c J 1 2 F o W 4 S b c L 2 7 9 t H 2 J Y R E q v 6 0 i U 6 d v S o 8 P J V V 1 8 S B Y X P P / c s H T p 4 k O p q a 4 X 4 L i k p E Z K o 4 V q 9 + M w L z z 8 n + q E 3 N D Y L M a 6 V A x g K s F B B T J A o A N Q 8 r N 2 5 E B M Q S Z t H r f o o i Q l I a f 7 z o G X m o Q A Z D e H A O e m m w 5 + L o 3 P / k E n n v 5 p D 7 c d C j y m 6 X Y H r r 1 B A a e a 1 I p J c F c T 0 4 o N M T A g 9 M v t 2 j B n E e S h A D d u G I j u t W u C g n O Q b P y a p 6 Z Q A Z 4 V K F W 7 S Z b j A c p N V s 3 A l l B L o W l R a X h m R 9 s r h l m + E g 5 Q m V U c g R p 3 1 e 5 5 e 3 G E A m 5 S V Z j h F J j 0 2 Q Q t 3 a 5 4 X P z K g 7 j 9 J D 7 7 o 7 + j p 6 B m i y 9 / 1 V + + 0 U o n A V M F A t f C n L / b R a I O / e a D 1 m 3 r A 9 j b o Y n S j Q 9 M I A m e N N j E B I K V Q k m e D A c S E A O L c 4 j E e z M X 9 r A Y Y U 0 A Y j G H n D e I r Q U R j N v 6 s 1 L z T F g b z A d T E p I c v X P 4 c H V 3 g O x 6 J C / z V Q 3 g Z l c S E 5 x 7 o 6 x M V w n U 1 l z W J K R z A u / d e I C Z A 8 0 m b 9 r 5 J 1 U / / O 7 V V 7 Z O u k F D X 8 B 9 2 E f p Q y 3 + B Q G l I 8 N 5 A t Z M / r w a 8 N l N D c 1 d 7 E I 1 H f G e u k L s G R Q J q l W + 4 5 N f k s n o q l e 1 J 2 9 i G + i 8 R B w s H + E o k i S Z Z v V Q R L h O o u N d X m o F 3 4 j 4 w V 7 B 9 u j r a 6 H + 8 + W m q G a q l 5 y u T 6 P H t O X Q 8 L 4 5 W f O o X t O x / P U f t r c 0 i i V j U Q 7 l c N N j Z I B J l 5 f 9 w a K C i G 2 o f t p c R q o i E c 0 s 8 e z b f + 7 v Q Q j R g I L e F t N H b j Q E / l W 9 q o I 9 s w 0 N 0 / s k n q O N k F X 1 s z 5 k Z p 8 T C h Z V U V X W E m p s a 6 V O f / g z t f u N 1 W r J 0 m W j a A v c w P H R w A + e y T n / 5 c r U g O n g F G x r q h T t 6 5 a p V I m i J e A U 2 t 4 b j w s D s 0 j n Y Q w N 2 7 0 I e v V Z N + a v D z 9 n C d j d w B Y t V N 0 s o t 5 W c K 9 R O C S 2 g O n W u b v N w H S n o a 9 5 b F U s X f z N J i x + M p c U f 8 V 3 c m L d N b 2 7 x a / F 1 4 t 4 q s p r Q S M c + E 7 Z A I g A I S A u y a u i c c t N / f u 4 8 / f J j n x X n w O a M T f T z N T 8 V 3 6 X n l K n u 4 j V l N 4 h m p X r 7 4 d 5 o 8 J N Q R h 6 o y c E + 2 v r t n 9 E t X / M W h M E p A W J C f p 6 M K 1 e u C J c t 0 p F O H D 8 m U p E u X r x A z / z x D y L H D 0 4 K U S L O / + H A O M e v o 7 F L Y 0 P D T P 2 U i 9 U F N V w 9 c q l z e I h l T t 0 u O S l m i 9 w F 0 W n N p Q c Q E y Q D 7 M D Z A r 3 l w w F C G O U f j K U P / y H N j 5 i A U S a 4 g g T / c Y g x e l R q l H 7 I u P D U 5 6 Q j f 7 j s n k w R F C w q i Q k 4 1 n 9 c M B t k p 8 D + U g K b o k H N 6 x w x i V K N 9 w o x A Z p O i f H u D r I j 4 J i 7 g G I S Z 7 9 n T 0 h g L u 4 a 7 P a R U P 2 j Z s p I s 1 B y r M d G C A f d H e 2 U s y B f O g s f 0 X R K B A P U L q j P 8 F 5 i q 9 B Q t 6 3 R 2 0 l D C 9 h s L S k 5 8 J y C w B E v X P P K R u G c A r 6 3 / j t 0 V 8 E H x L H S A X H g a y v J M a 6 d / 9 i 4 6 1 6 K X 3 K r I M 4 v X H x c u u r F m d t P i L / j 4 2 M i 8 C t / 5 3 s h I 0 I P m g Q 1 3 3 C z 3 d L X 2 y W d s Q p j y x S 7 w G N P 1 Y r M 0 G 2 a c B a W H p D N k J s 3 e 4 J U I h S V L x C Q t 4 c s A / R W 7 + n q o C X L V 1 F T w z W x V x Y a m k C 9 R V Z H O 7 Z 3 C d B 9 S I k u Z j i 5 A R i O + p 6 1 t j U C w X m k i 4 F a D z x J t S / 5 Z q I D T y 9 J o X M l b N t B B 2 K a n H Y w k V q 9 C l F R f B G 9 f I s 3 x n W p 1 U F D j k T R w Q g x x f c q N A l q Z M J J E / Z p S o w 1 i f 8 A 1 A Q A t h K c D O r u r w A m A / p 3 O O 1 + Z f R 2 e X d t k A k K Q O X 4 l l K b C O w p o b U T I j h d w h x 3 O I R n C s b 0 e w m d 7 a 0 i 6 6 G o N D B R w e E S q F c 5 A P V c W Y 6 u B + V u k l q V u 3 9 / t 3 9 s 7 O 1 t e + i / G p 8 i q 2 M p / e 1 y j 7 Q D 0 H e + p m f u H t p w g K 1 t + s Y j 7 8 n 2 I y j s o H 3 k 6 g g d a x i h 6 o 4 J + v V n F m k 6 J b 7 8 l a / R K 6 + 8 J A i s t a V F E B j 2 3 H 1 r z x 6 6 d a u n B V R a W p r I n D h 2 7 C i d O 3 u W N m z c S E X M X Q c G + s W 2 O A s r K w U B 3 P f h + z U J C p u 2 M W M T M P w y T 0 g y b B u J r f e x P c m + q 7 G 0 q 9 J D 6 H O V B j I i q v L x P f F N S S f R B z x u w e w p 7 K s b K F c x V I K C q x 5 J A D I O f 3 M z T Q 1 5 Y o n F u / 6 a P m r 1 b n 4 t Q 1 b x A C w 6 e W S u h 4 p n Z Q a N r l i R h p 9 T w s E r t S I 7 j u 5 a l U H b K 7 1 9 H b S c E p B E 2 C M K h F R 1 h F 9 r b W W i W y h S k W q u X K Y K J k A A T o u 4 u F g a H B i g A w f 2 i e 6 z I K r a m h r K D t D X Q C Y m + k W O I C b A O T l C + / 5 + E W F 3 j 5 0 S M Q E g p t r L l 6 S z 2 Q P d W i M F w a n m E a i u R U y o 8 d p V 4 d p G 1 k J 9 X a 1 I O s V 5 / d W a o I m / c s 1 S M H Q q 1 g G w 5 Z v H h F c P / x f e 8 1 X p q h f Y + k c J n E G 1 O 9 1 6 f X p D m P 1 W f m S g q f J V X R 0 m O x P W g j Q r V e Z E 1 q 5 C E e I 7 7 / y J H n r 4 Y 8 I L K E N P 5 R P 4 v / 4 q 2 O b v X K E J 7 L 3 K h A Z 3 v c 1 m p 5 S k + J B c 3 s P O Y b q r 5 j 7 6 T t G 3 a E f y N u m q B 3 P Z e + l 6 I x T p E m z j 7 1 A b Z 3 a 2 t 1 F e g B 7 w 4 8 4 J u n X f d u m M 6 M D 2 d y n J 4 g 0 P Q G X H j h n v N 9 w Q T g k g H I I y G M 2 U 8 + j r N D C d R c s L L C w B Y 1 h 6 H q X S 0 l J a s C B P E K q e + v f y w K v 0 3 f Y f S G f M q d x m q l p 5 Q D r j h d L B C y V C r v N I q a G h I p T f C 7 a J G n q K o z g y U k A s C 6 3 h m h s b q F h q v w 1 7 C X b T + x E 6 g o 9 p T F K x Z M D Z g P 9 a g N c H k B v / R x x / 5 Y 1 L o f 5 m 5 4 8 b a f n y Z b R 1 Z T a Z 4 t J F 2 c f O n b d R b m 4 O X b l c Q 8 8 + + z z 1 9 P S I l l d q / K L 7 l 9 K R B 0 6 D k + x u b 6 Z H c v L c v I R K z C c x A S C o Y E D F c i A g H z J U o B o 6 G E B M A I g J 9 7 f v W u z 7 l p g A f w n l n i Z 3 3 U t k G G 4 m t 2 2 E D L d + 0 8 c p g a w H 2 E 5 7 d u 8 W z o f k 5 B R q a m o U z V h s b P A i v a i J u R E 2 r s Z 1 X E O Z x 4 H 9 + + m W L V t E Q H f x k q W i 3 8 A H P 3 i 3 U F H Q 5 C W g h F J g S a 6 D 8 j W y j m 3 8 d q v k w I L q M z o 6 S u f P X x C x j S V L F o u s D P z W j u o 7 a H z a t 9 P P 8 R W H Z 3 R 8 u W I X k 4 + k U 9 n I B 3 E g K w C F e y i H h x S D W x v l 8 u g S h A w R l N y j f w K I P o m 5 f C D V K t K A C o X S + / Q 5 b s Q d z G k h A 9 k u 4 Z a d j E 6 5 6 X j L 9 d O C Z E T L I Q H 4 S y i X n Q x F O 8 i d f x N R k l f 1 w W J E i U Z 7 W x s d P n S Q l i 5 b J r a w O X z 4 I B U U F A h i u 3 T x A q t e h / l 9 1 b R v 3 7 u i b g o B y o b 6 e s r O y a a k p C Q 6 f e q U 8 O 6 B s L D w B 8 I s X 6 j V c a 9 e 6 7 M I A x f e P + e 0 m V J T U 2 n b t q 2 0 Y c N 6 4 e b / 4 x + e F Q T 2 / R z f P n F L 4 h b 7 G M w p U h w L L v i T p 8 7 Q 1 a v X 6 O K F S 3 T i 5 C l + 1 i o 6 f v I M J S W n i f F A u k 9 O X r 6 I f a H 7 K Z w v i G H l 5 O T N G z H J Q g k h B I c x d e Z c D W g R P S F k o A z K e Z V B p B 1 S y c I B v u 5 G I C Y g W s Q E a E g o N 0 u o F 4 l i P a n 1 h m J v O + Z Q 8 a e 3 9 t A d d 3 r j D F q Q v Y M y Q p V Q w I J k J y 3 N 9 X 0 d e V 9 I V Q F Q G 7 U 0 1 0 4 5 i b 4 R w k l W S R s a m w R h W Z Z Y K M 2 Q R p n k 5 e j j 4 x M 0 M u z d D S I / f w E V F / s 6 K J A l 8 M Y b u 2 n r r V s o L T 3 y 7 c Z m A 3 Q D i r e 4 K T b G T f 0 j L s p M 9 l e p 4 O k T e Y 4 B 4 a a U P u / u G C 5 z D o 2 l f l I 6 8 w W S a L F x d 6 j o G D b R 5 e 7 5 j T V d D 7 w 3 n B I a k O N P M g 4 3 W v 1 2 2 o B r f Y d G p r J Q 5 1 i 1 0 Y P D 4 S S L x S z U R W V Z g g z 0 Z z j O E q u i v I w y M 6 P f h C U Y o O 5 d 7 T V T Z Z a T W l p b q b j I P 9 D a y / Y O M i 4 C I a X P v 6 / e c K Z / y h A Q b u 3 Z e 6 V r 0 V w R J W 9 8 9 N H Q 7 7 v Q N x X 6 l 5 B g o W k B 0 g e x M q 3 / U N s S E u L F s R Y x A b C R N m 3 c Q M 0 t r X T p U r U I q E Y S 7 R P t t P 7 l m + i 2 3 X d I V 3 y x / x 9 W z p R K D N U f E + o e N u a G D 8 R i 1 H 7 o z O x c + u X j b 5 D 9 h 9 + B k S l d D c 2 x o A U Q k + y M C g R k k 0 O 1 / + 9 A T I A f Q b l 5 F d a 9 0 U 9 V T 7 T R m a e 8 + X V y P R M G E X V Q 8 m D i r 1 z G L t c 7 4 V z 5 n m h A 7 S m y q F K T A F z R I y o 9 g N g Q H A 0 G v G / t m t V U W J h P + / c f l K 7 O H W + 2 7 a G 7 / n Q f O f h f v 2 3 A b 2 / Z n g u 7 y T n h T U Y 9 9 X 8 e k o 4 8 0 J M a t V / 6 Z / p S 2 Q n K j H N Q 8 r / 9 E 1 n q q 8 V 1 p d f P F u v f 0 F I G G t + o x x I J t P L 2 n S A a u a s T u j x h T 2 H s T I i u t M F i Y + 8 n + K l 8 4 z 1 o D W W g + n e G q P v i B O 3 6 5 2 I f L 9 / R o 1 X U U H + N b t t 5 O w 0 N D Y r s a A x m R k Y G 9 b J d V F m 5 S J R x I N i 6 Y e M m s f A w o H d + 4 I P i B / U Q r s o H V G Y 5 q C j N y 2 2 1 U l i y E l 2 i H 0 E 4 C C W e o 8 S + f Q d o 4 4 b 1 l J A 4 9 1 0 7 V v 9 u J z m a i s i 8 7 B L P j m c F n 7 3 v B E s h D + / b + 6 W F N O 3 w J f g d / 1 J L p h j 9 I s P O h k F a t P s J 6 c y L 1 z / w f S o 1 1 V B a X h n b N z E 0 Z j N Q Q c x F 2 p D w K t W 7 d p I z f h 1 1 j 5 p o g G 0 0 E F N R m p M W s l o Z K m Q 3 P s b y v Z x B H g 7 8 J F R s m o X a T 4 3 S 4 g 9 l U N H N X k + V 7 O W D W 3 V 0 d I x a W p q p t r Z G F B N e v H C e j l Y d E V I J h I T N q v t Z x 7 5 2 7 a p o y H K M i T A a G J z 0 v X 2 t f n z Y d G 0 2 U i o c r F m z i g Z 1 W j h j U Y 2 N j 4 m / 8 g L T w 6 J H f k y T b 9 x N z u o V N P X s I + R 2 e I x 4 Z W P 9 Z Y / 8 U D r y Q i Y m d V 2 R j A 9 c u F 0 6 8 k V e 8 j T V 2 Z f Q q M 1 I I 1 M e C d R i W 0 E v D H y N z g 1 v F t 2 G e s e M w n O K O 2 8 e N A v C q O n x V Y V x 7 W C 9 v w s d 4 y i P J X 7 r v w M 0 n R I u h 5 u m B h 0 U n 2 E h A y z 7 e c B s J B S w o 2 L K h 5 A O 1 M e S Q 2 X S 5 C S 5 a E V e 6 F I K T A H Z F q H 2 H c R C f v G l V + i B + + / z s b v g + H j 5 l d e o q L B A N H b E e V J y E m 3 a t N H v u x 2 u a V r + S Z U U s d j p w / 9 7 l H 6 w 3 t f V f + z 7 u 2 i s q 1 Y c l 3 3 2 d S p b u k p U t V 5 t G y W n O Z W w i 1 J l p o s S r N P 0 k + q f 0 l N X f 0 O / 7 t t I W 2 1 e 9 W 7 s z 7 9 I 0 w m e j I j + C S O d D W N H Q O T B r c 2 3 U x c T W 4 u i r R d 6 X G D L G S 3 0 M W M 7 1 / H / v H z z h t k S F J C R 4 K I 1 + V 6 C Q V c g E F n 7 s G m m 2 h N 9 C d T l H n o Y Z B U X m f L h Y G h o S M S p t m / f O l P a U l / f Q J m Z G S K o L K O z s 5 O v N 9 I t t 9 z k I w m d T F D L V A R l M Z v o 0 m / / T j r T x u G G G C E 9 b D p V r R O u I f p 6 3 a 3 i O M 5 t o k 2 2 D H r k t m / Q 5 u x N 4 h o I 8 Y C G d J k t 1 h b Y K T 3 e X x r h H u H p e 7 9 D k w U b x y 6 T c b i K j B N X p C s e r o 3 / S q h T k d S v y 5 D f B 1 s M 3 F x P N V F D S 4 X T Q v + 4 y U d H L 8 9 0 U m O / m Y n M 6 / k 7 E s a i Q V A 4 X O A z d 9 y + i 5 q b W 2 j v 3 n 0 i o H 2 E C U x J T E B e X h 4 t X 7 5 U t A 9 Q w s w P q 9 4 2 9 P i v / k o 6 0 o f d a d A l J i D e l E o m q e 3 1 p M F F V Q k j t I m J q X P Y S O / U W g U x b W a p U h p G I W c g g J l p A X e Y E v f + V / v 8 J d S 0 n Q y O P j I N 7 m a C q i Z 7 2 Y 9 9 n B L o C 4 F i Q + w R h T 4 S m z b f R I 2 N D S J L A u r O I 5 / 4 M + G U u O W W W 5 k b d w j i k f e S 2 v 3 m G y I z 4 v 4 H H h A Z C e i p v X r 1 W l q 2 f L m m h M L 6 C s f + Q d H Y a k l S o X j s X L u F i d I t 6 q r K M h y U F O u m J G v w L 0 R O I h r P z B b I z I B 0 K i s r 4 + / R l v p v v L m b d u 2 8 T b j p l b j Y 0 E 1 n 6 z r o k 3 e s 9 i M w J c S 2 m M 2 h q 1 A u t 5 O l x D S Z D S r V L k x 7 M R S A E U I V V 8 P t N t C 7 V y M n D W 9 E a G 4 W Y H D 0 0 H T a L n L H 5 P H / H E F A 9 f X X q K O j Q 9 Q 0 w R 2 K F K N F i 5 d Q a 2 s r X T h / n j 7 w w b u F J E I h Y W 9 f r 3 B W g O A O H T p I x S U l F B t r F c 1 Z 1 q x Z I 8 q 3 T 5 8 + K X 4 L 7 a Z K S k t p Q r H / 0 6 g r n k Y m p 4 W a E A 4 m H B 7 j O p c N Y O j z s J 2 g 4 z u n D c K 4 b h 8 y U W m G p w l 9 I K B o E i 7 / c J 0 T M p A F U l 5 e L r 5 H D 5 B U S G t C Q q 8 S O W m J t K o i T / O 3 6 / t M 1 D F s p s t d F t H H P R z A s W G U E l V 9 E A W C g u + l I B V b f k o X J O C n 0 l h K y R k t 7 0 d o 2 l A G 5 x C L h i l y m 5 K Z 5 G b P q c P B X G w o L A m Z + D B p O x X Z E V d 4 8 b V j A h U e t m 0 V N r L o z C k k K r y V S I s K 1 S m h R M g u d 3 7 f 6 2 / s p j v u 2 B l S k u n h e r a V + B F s b P N E F F E g K G A H j z G 0 A y 2 8 n 1 3 o m i v G b U 5 l y Z Q 7 b 8 Q 0 V y j X P d Y H S j f g U R s Z H q Z E l 3 / b 4 A P X r D R h 1 1 5 I S C v K z s m Z F T E B g V K a f M A 3 u m P H N v r T W + 8 K I g w E O F f Q E D T i x B Q l Q D L p E d P 7 H Z q r p n + q j 2 q H a 2 j c 4 X U y y J k S N y J Q S r 0 0 x y G c E G m x 0 5 S S n i N s E + y Z V J i f S w l S y 2 I l q h p j 6 G S L v 0 o W a J v / U A D 7 K V S g j m v x k k o 6 c q R K 1 1 G D G F F 9 r 9 k v F H A j A / z h y A 2 + F 2 6 0 4 K f y T b m m a G / n 2 3 R + 4 C x d G b l C v 9 n y B z + n B D g q O H F J S a m w N d D U 8 t H P / E / B 2 W e L u a h 8 M k B U C 1 K 0 V x 4 8 W m r A 5 r + t 0 l + i z K V q F Y S h l w O o B i Q p e m r 0 9 P T y e E 5 R Y a F / U i u C q v v Z k A 8 i x G a P K K l 8 G w v t l K z j 1 a v u t F D n q L / O n W y d p h F m I O 9 l + N 3 9 u G O M V q W t o X s K P 0 z b s r 2 l G 3 K m B N z B q I n a s / t N 4 d k 7 d O i A 2 L h 6 L s Q U K a A 8 Q K + n G + w m 9 d o R m Q G D / h P L V p B 0 F D 5 C d W Q g b i U 3 q E H 3 X S T a a q E K c a Z o E V M U c V I j U I z x h o N o M T M + L S i J K U p 0 H n V o O i W O d B 8 S V a l p s e m 0 I m 2 l u C Y D 0 q r u a p 3 4 G 6 z m K R x E Q k L J S L C 6 6 a Z i G w 1 M G i l d w S W v s e r U N K D t j d i 5 i A l O O g b Q / A X b U q r d 2 g D U O m W D G S X g B Y X n M h z 0 d H f T y V O n 6 f Z d O / 2 q Z Y 8 1 e X L s o o Y o r t y b S 2 0 U Z 4 a T x n M O N R D b 8 C x I d o l U J S T c v t / w v s i U C I R N R X Z K Y r s K m H A Y q J U l E v 5 r o S T N R R X Z T q H O g p C a m 5 v 9 C g y B Q Z b I K c k p N D k 1 S W i a L z f 2 F G U K L E 7 6 + v o o N 1 e / E Q p 2 b R 8 e G h Y J x Q D U Z n w G Z f u I X S m l 3 I F r M S K b I W q I I k F l J k z T a k V w H c B i w y 9 i e x r s + S Q D 6 U y x F r d w F k G S G Q x u s v I 0 K d / z X o C + w h q i n o F F F A j B X o 8 2 j r f E U O u w h 4 B Q 1 Y q 6 I T 0 0 M a F 1 d f f N S C U t Y k J 2 f V p a u u g 1 g S a d I C b Y T W i P B r U Y 9 h O I C c S h B 5 T c y 8 Q E w K O I T I s p m 5 1 e f O E l k f o k Y 2 u F / l Z B N z q w L 6 6 6 V Z h M H u r V 5 W S e B 0 k s B / I R B E 6 K C 2 0 N 3 j g g + v 8 B r A Y d 1 1 m 0 T 7 Y 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 N a m e = " O t h e r   C e l l   M a t e r i a l s "   G u i d = " 6 9 0 b 5 f 0 1 - 3 e f 0 - 4 b 8 b - a 9 8 1 - 5 a 0 5 3 5 a b 9 f 0 c "   R e v = " 9 "   R e v G u i d = " 6 4 5 0 3 8 f 7 - 6 c 9 c - 4 9 c a - a 7 2 7 - 3 a 1 c e 4 a 8 6 4 9 1 "   V i s i b l e = " t r u e "   I n s t O n l y = " f a l s e " & g t ; & l t ; G e o V i s   V i s i b l e = " t r u e "   L a y e r C o l o r S e t = " f a l s e "   R e g i o n S h a d i n g M o d e S e t = " f a l s e "   R e g i o n S h a d i n g M o d e = " G l o b a l "   T T T e m p l a t e = " T w o C o l u m n "   V i s u a l T y p e = " P i e C h a r t "   N u l l s = " t r u e "   Z e r o s = " t r u e "   N e g a t i v e s = " f a l s e " 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3 3 & l t ; / C o l o r I n d e x & g t ; & l t ; C o l o r I n d e x & g t ; 3 4 & l t ; / C o l o r I n d e x & g t ; & l t ; C o l o r I n d e x & g t ; 3 5 & l t ; / C o l o r I n d e x & g t ; & l t ; C o l o r I n d e x & g t ; 3 6 & l t ; / C o l o r I n d e x & g t ; & l t ; C o l o r I n d e x & g t ; 3 7 & l t ; / C o l o r I n d e x & g t ; & l t ; C o l o r I n d e x & g t ; 3 8 & l t ; / C o l o r I n d e x & g t ; & l t ; C o l o r I n d e x & g t ; 3 9 & l t ; / C o l o r I n d e x & g t ; & l t ; C o l o r I n d e x & g t ; 4 0 & l t ; / C o l o r I n d e x & g t ; & l t ; C o l o r I n d e x & g t ; 4 1 & l t ; / C o l o r I n d e x & g t ; & l t ; C o l o r I n d e x & g t ; 4 2 & l t ; / C o l o r I n d e x & g t ; & l t ; C o l o r I n d e x & g t ; 4 3 & l t ; / C o l o r I n d e x & g t ; & l t ; C o l o r I n d e x & g t ; 4 4 & l t ; / C o l o r I n d e x & g t ; & l t ; C o l o r I n d e x & g t ; 4 5 & l t ; / C o l o r I n d e x & g t ; & l t ; C o l o r I n d e x & g t ; 4 6 & l t ; / C o l o r I n d e x & g t ; & l t ; C o l o r I n d e x & g t ; 4 7 & l t ; / C o l o r I n d e x & g t ; & l t ; C o l o r I n d e x & g t ; 4 8 & l t ; / C o l o r I n d e x & g t ; & l t ; C o l o r I n d e x & g t ; 4 9 & l t ; / C o l o r I n d e x & g t ; & l t ; C o l o r I n d e x & g t ; 5 0 & l t ; / C o l o r I n d e x & g t ; & l t ; C o l o r I n d e x & g t ; 5 1 & l t ; / C o l o r I n d e x & g t ; & l t ; C o l o r I n d e x & g t ; 5 2 & l t ; / C o l o r I n d e x & g t ; & l t ; C o l o r I n d e x & g t ; 5 3 & l t ; / C o l o r I n d e x & g t ; & l t ; C o l o r I n d e x & g t ; 5 4 & l t ; / C o l o r I n d e x & g t ; & l t ; C o l o r I n d e x & g t ; 5 5 & l t ; / C o l o r I n d e x & g t ; & l t ; C o l o r I n d e x & g t ; 5 6 & l t ; / C o l o r I n d e x & g t ; & l t ; C o l o r I n d e x & g t ; 5 7 & l t ; / C o l o r I n d e x & g t ; & l t ; C o l o r I n d e x & g t ; 5 8 & l t ; / C o l o r I n d e x & g t ; & l t ; C o l o r I n d e x & g t ; 5 9 & l t ; / C o l o r I n d e x & g t ; & l t ; C o l o r I n d e x & g t ; 6 0 & 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 M o d e l Q u e r y N a m e = " ' O t h e r ' [ L a t i t u d e ] " & g t ; & l t ; T a b l e   M o d e l N a m e = " O t h e r "   N a m e I n S o u r c e = " O t h e r "   V i s i b l e = " t r u e "   L a s t R e f r e s h = " 0 0 0 1 - 0 1 - 0 1 T 0 0 : 0 0 : 0 0 "   / & g t ; & l t ; / G e o C o l u m n & g t ; & l t ; G e o C o l u m n   N a m e = " L o n g i t u d e "   V i s i b l e = " t r u e "   D a t a T y p e = " D o u b l e "   M o d e l Q u e r y N a m e = " ' O t h e r ' [ L o n g i t u d e ] " & g t ; & l t ; T a b l e   M o d e l N a m e = " O t h e r "   N a m e I n S o u r c e = " O t h e r "   V i s i b l e = " t r u e "   L a s t R e f r e s h = " 0 0 0 1 - 0 1 - 0 1 T 0 0 : 0 0 : 0 0 "   / & g t ; & l t ; / G e o C o l u m n & g t ; & l t ; / G e o C o l u m n s & g t ; & l t ; L a t i t u d e   N a m e = " L a t i t u d e "   V i s i b l e = " t r u e "   D a t a T y p e = " D o u b l e "   M o d e l Q u e r y N a m e = " ' O t h e r ' [ L a t i t u d e ] " & g t ; & l t ; T a b l e   M o d e l N a m e = " O t h e r "   N a m e I n S o u r c e = " O t h e r "   V i s i b l e = " t r u e "   L a s t R e f r e s h = " 0 0 0 1 - 0 1 - 0 1 T 0 0 : 0 0 : 0 0 "   / & g t ; & l t ; / L a t i t u d e & g t ; & l t ; L o n g i t u d e   N a m e = " L o n g i t u d e "   V i s i b l e = " t r u e "   D a t a T y p e = " D o u b l e "   M o d e l Q u e r y N a m e = " ' O t h e r ' [ L o n g i t u d e ] " & g t ; & l t ; T a b l e   M o d e l N a m e = " O t h e r "   N a m e I n S o u r c e = " O t h e r "   V i s i b l e = " t r u e "   L a s t R e f r e s h = " 0 0 0 1 - 0 1 - 0 1 T 0 0 : 0 0 : 0 0 "   / & g t ; & l t ; / L o n g i t u d e & g t ; & l t ; I s X Y C o o r d s & g t ; f a l s e & l t ; / I s X Y C o o r d s & g t ; & l t ; / L a t L o n g & g t ; & l t ; M e a s u r e s & g t ; & l t ; M e a s u r e   N a m e = " P r o d u c t "   V i s i b l e = " t r u e "   D a t a T y p e = " S t r i n g "   M o d e l Q u e r y N a m e = " ' O t h e r ' [ P r o d u c t ] " & g t ; & l t ; T a b l e   M o d e l N a m e = " O t h e r "   N a m e I n S o u r c e = " O t h e r "   V i s i b l e = " t r u e "   L a s t R e f r e s h = " 0 0 0 1 - 0 1 - 0 1 T 0 0 : 0 0 : 0 0 "   / & g t ; & l t ; / M e a s u r e & g t ; & l t ; / M e a s u r e s & g t ; & l t ; M e a s u r e A F s & g t ; & l t ; A g g r e g a t i o n F u n c t i o n & g t ; C o u n t & l t ; / A g g r e g a t i o n F u n c t i o n & g t ; & l t ; / M e a s u r e A F s & g t ; & l t ; C a t e g o r y   N a m e = " P r o d u c t "   V i s i b l e = " t r u e "   D a t a T y p e = " S t r i n g "   M o d e l Q u e r y N a m e = " ' O t h e r ' [ P r o d u c t ] " & g t ; & l t ; T a b l e   M o d e l N a m e = " O t h e r "   N a m e I n S o u r c e = " O t h e r "   V i s i b l e = " t r u e "   L a s t R e f r e s h = " 0 0 0 1 - 0 1 - 0 1 T 0 0 : 0 0 : 0 0 "   / & g t ; & l t ; / C a t e g o r y & g t ; & l t ; C o l o r A F & g t ; N o n e & l t ; / C o l o r A F & g t ; & l t ; C h o s e n F i e l d s   / & g t ; & l t ; C h u n k B y & g t ; N o n e & l t ; / C h u n k B y & g t ; & l t ; C h o s e n G e o M a p p i n g s & g t ; & l t ; G e o M a p p i n g T y p e & g t ; L o n g i t u d e & l t ; / G e o M a p p i n g T y p e & g t ; & l t ; G e o M a p p i n g T y p e & g t ; L a t i t u d e & l t ; / G e o M a p p i n g T y p e & g t ; & l t ; / C h o s e n G e o M a p p i n g s & g t ; & l t ; F i l t e r & g t ; & l t ; F C s   / & g t ; & l t ; / F i l t e r & g t ; & l t ; / G e o F i e l d W e l l D e f i n i t i o n & g t ; & l t ; P r o p e r t i e s   / & g t ; & l t ; C h a r t V i s u a l i z a t i o n s   / & g t ; & l t ; T T s & g t ; & l t ; T T   A F = " N o n e " & g t ; & l t ; M e a s u r e   N a m e = " C o m p a n y "   V i s i b l e = " t r u e "   D a t a T y p e = " S t r i n g "   M o d e l Q u e r y N a m e = " ' O t h e r ' [ C o m p a n y ] " & g t ; & l t ; T a b l e   M o d e l N a m e = " O t h e r "   N a m e I n S o u r c e = " O t h e r "   V i s i b l e = " t r u e "   L a s t R e f r e s h = " 0 0 0 1 - 0 1 - 0 1 T 0 0 : 0 0 : 0 0 "   / & g t ; & l t ; / M e a s u r e & g t ; & l t ; / T T & g t ; & l t ; T T   A F = " N o n e " & g t ; & l t ; M e a s u r e   N a m e = " S t a t u s "   V i s i b l e = " t r u e "   D a t a T y p e = " S t r i n g "   M o d e l Q u e r y N a m e = " ' O t h e r ' [ S t a t u s ] " & g t ; & l t ; T a b l e   M o d e l N a m e = " O t h e r "   N a m e I n S o u r c e = " O t h e r "   V i s i b l e = " t r u e "   L a s t R e f r e s h = " 0 0 0 1 - 0 1 - 0 1 T 0 0 : 0 0 : 0 0 "   / & g t ; & l t ; / M e a s u r e & g t ; & l t ; / T T & g t ; & l t ; T T   A F = " N o n e " & g t ; & l t ; M e a s u r e   N a m e = " F a c i l i t y   N a m e "   V i s i b l e = " t r u e "   D a t a T y p e = " S t r i n g "   M o d e l Q u e r y N a m e = " ' O t h e r ' [ F a c i l i t y   N a m e ] " & g t ; & l t ; T a b l e   M o d e l N a m e = " O t h e r "   N a m e I n S o u r c e = " O t h e r "   V i s i b l e = " t r u e "   L a s t R e f r e s h = " 0 0 0 1 - 0 1 - 0 1 T 0 0 : 0 0 : 0 0 "   / & g t ; & l t ; / M e a s u r e & g t ; & l t ; / T T & g t ; & l t ; T T   A F = " N o n e " & g t ; & l t ; M e a s u r e   N a m e = " P r o d u c t "   V i s i b l e = " t r u e "   D a t a T y p e = " S t r i n g "   M o d e l Q u e r y N a m e = " ' O t h e r ' [ P r o d u c t ] " & g t ; & l t ; T a b l e   M o d e l N a m e = " O t h e r "   N a m e I n S o u r c e = " O t h e r "   V i s i b l e = " t r u e "   L a s t R e f r e s h = " 0 0 0 1 - 0 1 - 0 1 T 0 0 : 0 0 : 0 0 "   / & g t ; & l t ; / M e a s u r e & g t ; & l t ; / T T & g t ; & l t ; T T   A F = " S u m " & g t ; & l t ; M e a s u r e   N a m e = " P r o d u c t i o n   C a p a c i t y "   V i s i b l e = " t r u e "   D a t a T y p e = " D o u b l e "   M o d e l Q u e r y N a m e = " ' O t h e r ' [ P r o d u c t i o n   C a p a c i t y ] " & g t ; & l t ; T a b l e   M o d e l N a m e = " O t h e r "   N a m e I n S o u r c e = " O t h e r "   V i s i b l e = " t r u e "   L a s t R e f r e s h = " 0 0 0 1 - 0 1 - 0 1 T 0 0 : 0 0 : 0 0 "   / & g t ; & l t ; / M e a s u r e & g t ; & l t ; / T T & g t ; & l t ; T T   A F = " N o n e " & g t ; & l t ; M e a s u r e   N a m e = " P r o d u c t i o n   U n i t s "   V i s i b l e = " t r u e "   D a t a T y p e = " S t r i n g "   M o d e l Q u e r y N a m e = " ' O t h e r ' [ P r o d u c t i o n   U n i t s ] " & g t ; & l t ; T a b l e   M o d e l N a m e = " O t h e r "   N a m e I n S o u r c e = " O t h e r " 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5 & l t ; / D a t a S c a l e & g t ; & l t ; D a t a S c a l e & g t ; 1 & l t ; / D a t a S c a l e & g t ; & l t ; D a t a S c a l e & g t ; 0 & l t ; / D a t a S c a l e & g t ; & l t ; / D a t a S c a l e s & g t ; & l t ; D i m n S c a l e s & g t ; & l t ; D i m n S c a l e & g t ; 1 & l t ; / D i m n S c a l e & g t ; & l t ; D i m n S c a l e & g t ; 0 . 5 & l t ; / D i m n S c a l e & g t ; & l t ; D i m n S c a l e & g t ; 1 & l t ; / D i m n S c a l e & g t ; & l t ; D i m n S c a l e & g t ; 1 & l t ; / D i m n S c a l e & g t ; & l t ; / D i m n S c a l e s & g t ; & l t ; / G e o V i s & g t ; & l t ; / L a y e r D e f i n i t i o n & g t ; & l t ; / L a y e r D e f i n i t i o n s & g t ; & l t ; D e c o r a t o r s & g t ; & l t ; D e c o r a t o r & g t ; & l t ; X & g t ; 2 & l t ; / X & g t ; & l t ; Y & g t ; 2 0 6 . 4 0 0 0 0 0 0 0 0 0 0 0 0 9 & l t ; / Y & g t ; & l t ; D i s t a n c e T o N e a r e s t C o r n e r X & g t ; 2 & l t ; / D i s t a n c e T o N e a r e s t C o r n e r X & g t ; & l t ; D i s t a n c e T o N e a r e s t C o r n e r Y & g t ; 4 1 & l t ; / D i s t a n c e T o N e a r e s t C o r n e r Y & g t ; & l t ; Z O r d e r & g t ; 0 & l t ; / Z O r d e r & g t ; & l t ; W i d t h & g t ; 1 7 1 & l t ; / W i d t h & g t ; & l t ; H e i g h t & g t ; 3 9 6 & l t ; / H e i g h t & g t ; & l t ; A c t u a l W i d t h & g t ; 1 7 1 & l t ; / A c t u a l W i d t h & g t ; & l t ; A c t u a l H e i g h t & g t ; 3 9 6 & 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1 & 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0 & l t ; / M i n M a x F o n t S i z e & g t ; & l t ; S w a t c h S i z e & g t ; 1 5 & l t ; / S w a t c h S i z e & g t ; & l t ; G r a d i e n t S w a t c h S i z e & g t ; 1 1 & l t ; / G r a d i e n t S w a t c h S i z e & g t ; & l t ; L a y e r I d & g t ; 6 9 0 b 5 f 0 1 - 3 e f 0 - 4 b 8 b - a 9 8 1 - 5 a 0 5 3 5 a b 9 f 0 c & l t ; / L a y e r I d & g t ; & l t ; R a w H e a t M a p M i n & g t ; 0 & l t ; / R a w H e a t M a p M i n & g t ; & l t ; R a w H e a t M a p M a x & g t ; 0 & l t ; / R a w H e a t M a p M a x & g t ; & l t ; M i n i m u m & g t ; 1 & l t ; / M i n i m u m & g t ; & l t ; M a x i m u m & g t ; 2 & l t ; / M a x i m u m & g t ; & l t ; / L e g e n d & g t ; & l t ; D o c k & g t ; B o t t o m L e f t & l t ; / D o c k & g t ; & l t ; / D e c o r a t o r & g t ; & l t ; / D e c o r a t o r s & g t ; & l t ; / S e r i a l i z e d L a y e r M a n a g e r & g t ; < / L a y e r s C o n t e n t > < / S c e n e > < S c e n e   N a m e = " C e l l s   a n d   E l e c t r o d e s "   C u s t o m M a p G u i d = " 0 0 0 0 0 0 0 0 - 0 0 0 0 - 0 0 0 0 - 0 0 0 0 - 0 0 0 0 0 0 0 0 0 0 0 0 "   C u s t o m M a p I d = " 0 0 0 0 0 0 0 0 - 0 0 0 0 - 0 0 0 0 - 0 0 0 0 - 0 0 0 0 0 0 0 0 0 0 0 0 "   S c e n e I d = " 3 4 5 8 3 9 b 7 - 5 f a 8 - 4 8 8 e - 8 3 2 3 - a 2 9 b 3 5 d 0 5 9 c c " > < T r a n s i t i o n > M o v e T o < / T r a n s i t i o n > < E f f e c t > S t a t i o n < / E f f e c t > < T h e m e > B i n g R o a d < / T h e m e > < T h e m e W i t h L a b e l > f a l s e < / T h e m e W i t h L a b e l > < F l a t M o d e E n a b l e d > t r u e < / F l a t M o d e E n a b l e d > < D u r a t i o n > 1 0 0 0 0 0 0 0 0 < / D u r a t i o n > < T r a n s i t i o n D u r a t i o n > 3 0 0 0 0 0 0 0 < / T r a n s i t i o n D u r a t i o n > < S p e e d > 0 . 5 < / S p e e d > < F r a m e > < C a m e r a > < L a t i t u d e > 3 9 . 3 5 3 8 6 2 3 8 8 5 3 3 3 7 9 < / L a t i t u d e > < L o n g i t u d e > - 9 4 . 5 8 7 1 9 6 1 7 1 1 1 5 2 1 < / L o n g i t u d e > < R o t a t i o n > 0 < / R o t a t i o n > < P i v o t A n g l e > 0 < / P i v o t A n g l e > < D i s t a n c e > 0 . 8 9 8 9 9 1 2 8 7 0 5 7 1 6 5 4 7 < / D i s t a n c e > < / C a m e r a > < I m a g e > i V B O R w 0 K G g o A A A A N S U h E U g A A A N Q A A A B 1 C A Y A A A A 2 n s 9 T A A A A A X N S R 0 I A r s 4 c 6 Q A A A A R n Q U 1 B A A C x j w v 8 Y Q U A A A A J c E h Z c w A A A 2 A A A A N g A b T C 1 p 0 A A D y e S U R B V H h e 5 Z 3 5 d x v X l e c v d m 7 g v u + L q N 2 b F E u W b M f x k n T c S T o n p z u Z z u m e 7 v Q 5 c 6 b / g p 5 z 5 p e e + U s m n Z n T n a S T X p w 9 j m X L l h d J t i V L o k S J + 7 6 C A A E S J H b O / T 5 U k Y V i V a E K K I i k 8 j m G s Q g E C l X v v r u 8 e + 9 z r A d X d k h i I + 6 k y T U 3 P d 2 e k F 4 p j H i K y O s m c k j P 9 d j Z 2 a G N S J i q a 2 q l V 4 o n k 8 m Q 0 + m U n h m T z h A t b b i o o y Y t v Z J l I + 4 g v 2 / 3 t B T M 2 p a T 7 i 1 4 6 C v H 4 r S d c N D 1 G R + 9 M h A j p + r E 4 J s + m f L x e X N o / r t M i o 9 3 M e K m r t o U P V x 2 U 2 P V D j V W 5 h 6 7 D D 7 r 8 z k v l b k z d K 4 z K b 1 6 8 K Q z D n H e 3 c 6 0 5 n X i I S G u S X N l h u Y j T u q u 0 / 5 9 a m b C b h r h c 4 J x d 6 k n x p / P 4 y / f A F T w M Z / / W N J B T Z U p e q q d B 3 C B i F + 0 z R 8 E / L 4 M n W 4 t T p j C M S c 9 W P b m F S b g 4 F / s r 6 6 h q f F R 6 Z X i M S t M 4 B Y P u D a V M A F M K l Z J p / Z f h I a K j B A m U O 7 d o U q + a Z 2 X Z N p B W y x w G G h q Y U q n s 8 c H o c O E 1 y Q J 0 M m W l K 4 w D S 9 7 6 L N Z L / X X p + h Y o 7 k B + b h w O X d 4 0 O + I y V Q L C E F 1 2 Q 5 N h V z i v K R N z G s 3 Z 7 x C m J 5 u i 9 O p 5 g R 5 X N r C N B 1 0 C 4 H V 4 m J 3 n M o 8 m a K E C Y j R t x T h I 5 C A Z B c D f g i k X E 1 o W 2 s o Z Y W q 0 l 8 t P S s e a C g z L P M s e K I 5 m T 0 B K k 7 x Y F 2 L u i j K g 9 w s L n d + I R x s T N K V 0 b J 9 g y R l M O Z x f s Q 9 3 + r K M 3 z R c / 9 Y / X M z / M / 4 X Z d 7 4 9 R a n e b B u f c G / K a j w O 0 5 N 6 1 E n e I 8 j Q e M z y v O R o q 1 X n t 1 i u o r e O x V 6 V / / h b B T n P 9 N t k D U u H g g H G s s T p i A E x J r Z e D k o 5 q 1 X F 2 5 9 E Q C J 6 W u P H c g K G l q b q G p i T G a n 5 u R X i k c I w 2 F I w i x G T a 3 7 q I W P w a b 9 j F 5 X D t i 4 E K j m G U j H J Y e 6 V P H G g t c G / e J e z V f H o g L g V C i N 5 P j 5 d v z X o o m s 7 8 X z x + y Z o J J B S 2 n N U O P r b l o L H A 4 h E q e K L R 4 o T f B Z l u C J 6 A U l a s m k A R r r Q h b Q T L 4 3 T h H p 1 t T 5 O b r Z s T 5 7 i R f 0 4 w Q Q C U j q y 5 h I t d V G P 8 9 S O Z R + M 4 P J 3 1 C M j H I 8 r 3 Z D D i w S h Y q J f p z x h 6 9 / c e o r b 2 T o t G o 9 E p h 6 A 1 A g N O I Q d 1 Z m / + H 4 s R b o a x C N Y v o U M E D B B d 0 d X N v U L h 5 j H t 5 M D h Y 5 N U m X 5 T N v C B P A m o w H m E m P l j i 2 X z T R e / x z B v m 9 7 r Z p N L D y x 9 T 4 Z W e H A C 3 2 A y V M b p O s p V 0 k 3 3 O L t W 1 w o Q I b S K z w p Y G T L y o h t Z R g 3 N 8 i Y U V 9 0 o i M R f 5 2 A w d X c l v Z W g b 7 X s 4 3 v o 0 s l P O t m M V z 8 Y w E W D j 1 u j M 3 G Z 4 s O T h 2 S L X C U 6 w k M F u N g O 0 V E d n t / T s 6 L A R i b A / m N 9 0 H V r 0 i P N x r m v P V 4 X v B P + o l k 0 6 N W n + x 1 D M T R N r H i F w z 3 f v / V 2 A h X I s 4 B E a N c l / C i E 7 y + d e 1 q y Y 3 H D e t Y Y A f C w c x 6 W + e J 4 h Y h 9 z Y R d 1 S j 4 r B M p I S + E X B K M O a q j M H T d j q 2 4 6 1 r R n m s G 6 y u w g i G R t A p R Z 3 3 b S L C u T N h 7 7 c 2 E 3 P a s T k N t g r b g e c 9 B s y E 1 b U s x B C 2 H y Q Y V W s a 0 N L Y U Z F N G p Q u l h R 1 i N W p j g b O p R V m Z u p r e b T 1 h T F 4 N T O W 0 a c L Y t m S N M A H + q J U x Z E M n L 0 H O d c T r P f 6 e c 2 B v Z X 3 i B f a X j P M A 6 a z I U 4 8 E l C x N 8 q y G e 3 L T O N I I x G E g Y G A t 8 z R 8 X 1 Y r I a T 5 f F 5 p I L U x A K U w A v 9 f r t i Z M G y w Y M j j v i C T C r 4 r p B E N h C S D w 8 W j F Y y h M w H m + K x u F C r D Z 8 B R f 7 P u L P h G d U o O Q Y j 6 2 2 J 7 H h Z K j h n r s P 0 1 7 1 N T W S Y 8 K w 2 x Q Q g 1 m 6 m I I r 4 e k R / Y C n 3 B 8 z c 3 m k k + E 3 j G p Y 7 Z U n u M K N k 8 z f F Z f 6 s / + B v g Z i 2 w K n e / U n m 2 V T n l Q J 1 h U C p Q B k n z R 2 H o e g 9 C i R i R Y t o a X 3 e S z O C e o F Q Y m K Z z T n r r 9 y g D / B m E y G r M V b O F d 7 I n T 6 8 d j 5 M R 6 C x w / h 2 O H 7 i w g j L w n p o H o 3 h f D S V c + 1 w J R F K z p q B 1 J K 2 x u b E i P C s N K 2 N x O U g n 7 1 3 p g z t y Z c 4 o o L C J e F d I M 7 2 S z / M 6 8 l + 6 z B o K w h X k S 6 2 Z f Q 1 a S 8 B H U a 2 t K 4 C / I t F U X N g E V S 7 6 J D w P Z y 4 K i j E A r E f / O L g 8 i s l a A e Q c z + Z H C X 4 K W a m U N 3 1 S 1 d 1 5 k o C n V Q Q w 1 U C Q 3 p n 1 0 e 8 6 T j R p f Y L s 8 G H W x d o G T 6 x F f + i 4 7 u V W q x U 2 Y H k b m W l + 9 u a j G 2 q b + Z 5 j x Q 4 w o V E M V S 3 1 D g / T I P t w 7 M d q O R n g m T o u F Z s y U M F d g 5 s D U g + D A 9 6 3 n 6 2 K F W v a R 5 e C H T + W g P y 7 y T X z Q x A O N S a F t t T B w v 3 T B + I Y v i s S F N P t d 8 E F l s L 6 n F d A Z s 7 A m G d x y U U 6 m B M y E + + w 0 y 1 z u T Q h z Q g a + V h n P b m Y D D H q s s 9 T X a p i V M s l E g j z e A w x H F c D E 2 A j 1 H z s u P b O H l Z U V m p h Z p a G Z b f r z N y + I K B n M C j v A F Y y y h V h V n O t Y M F i w d r k e n / 8 G s C S h j K I G t x x s W u 4 f y z C n Y R Z P B t 0 5 I X o z 5 A g U w J e + P 1 5 G 0 a 0 o d f u j 1 O 5 P 2 P 7 D 8 Y V Q J H p + P L R M P B a j 8 o o K 6 Z U 9 8 k W H k s k k e T x 7 k 8 L j o h Q D J B B Y o z u B R p q 9 / w E 9 9 f J f U H V 5 1 t S 5 2 J M Q 5 9 D M J I 3 3 F z K b 2 4 3 6 e D M Z p B 4 9 X o H K B 8 7 V n Q U P u z b 7 j 8 v P / t / Z 1 t S + 5 Z Q M m 4 M f T X l F R B U 4 f n c 7 v P M C O 1 T K E w / J v D M Z o Z H r b 9 H g M 6 / Q m e Z N W z R G b D t G C w i L d / W Q 2 + 2 i z c 0 o 3 7 u p s q p S e k d + d l j i H e r F m h K y v b V F K 0 u L 1 N z a z g J u b w Q S Q u j k k x 6 P s / n m 8 + W Y Q V v R L d p I s t l d 1 0 R X r 1 6 j / / r d r 1 N N R X Z N C m t p C L 8 j i D Q e c L F p p G 1 q w 6 5 v 8 a e o V 8 c U h 1 + G 9 a v j T U l q Z x / C a A 2 r W E b Y Z z n e n B J m K 1 y M D H 7 7 Y 9 Z Q + U D 0 U 7 3 m d 7 o F 5 8 b Y l c G S B + I H s + t u c v y e B e o p t i n L s V 4 h j d O p k J u + G N + g k R v / S S c v f Y f + 7 F x Z 9 h 9 s A N r n o A I H h X L Q x z w 7 O 0 u / + 9 0 f 6 K W X L 1 N z U x O V V / r p 9 / e S b H o 7 6 O m e M u q q 1 z 4 2 r G 8 B X F e t O e i j S Z 9 Y i 4 J V I o u S s B r 4 C S K E 1 b q h f O s 8 Z I G q K 0 / T v U U f V b I / e K F z q y C N j g G / G H b R 8 q Z L r B n p + Y 9 Q E O + x p f X a s f w m M n 7 7 l Z H c M X 6 c / b c u n o j M T t 0 f 8 7 l E S N 2 J z O o / 3 N m i f 7 0 6 Q + O L 2 2 L w 9 N a l q L / F T Q 1 + L 3 U 2 + 6 U / s Y d J 9 j V k j F b L D x P T k + P S o 9 I A D W V E V 1 c X / d 3 f / Q 2 1 t b b S w 4 e j 9 L O f / i u d a w m S P z F G P / 3 n H 1 E w F B H X T Q 2 E A z e 1 M A W 3 n X R 1 H M K U 1 V L K q w A h x G s 3 8 4 S s r X K S t V O L f 4 f e Y B / w E l t E h U 5 Q 0 M w Q J k w C I v V K 5 9 R h E s E p u T a R 3 0 l E x F S m u y 4 p j r H b g j C B p q q s F n P 8 / H p k B x e j i o J 0 f / g h h V e m q X / w D C V c t b Q y d Y d O X f w W 9 T d l a K D B W n h S j 8 3 N T a q q q q K 1 K B b u 7 J s B S 0 k 0 u k m V l V X S s 4 M F Z i J 8 S H l A h s N h + v d / / 0 8 q K y + n N 7 / + N a q p Q Z S U n W o + z 1 4 2 0 3 1 s S i p Z i j j p z q y D I u F V C i 6 M U v u x 8 2 z K a v + 2 L / e z K V p k A E q P Q n 3 O C X Z H 1 j a d I r O h y p c R 5 p Y 6 P c k K C E z c m m N z m 6 X n c l 9 c B N 2 s g v Q 9 e Z 1 W C B Q e v M q q E b N Z K J q h + e U I b c W S V F V T T 8 v b l e R y 7 I j E T T u Y n Z q g r t 5 + m u I T U 1 u W p l q d h E R 1 R O Y g m Z + F 3 1 d 4 O h R m / R i b V n r J t l h 7 q / J r W w K w 6 0 O s U V 4 0 u N h L S 0 t U U V F B o 2 N j l E 6 l K Z l M 8 S 1 B s V i M h c 9 F z c 2 N 1 N f f R x 6 3 h 9 4 Z J h r 7 7 H f 0 7 I W X a M t R R z M P r l F N c x 8 1 d h x j f z Y 3 m N P N l g q y M J 5 U E M G D T 4 d F 5 H M 6 i + A y O P N Y s h h f 8 1 A L a y P 4 V T C w P m Y / F Q v u M r s C B X s U q S x a v M / m w b M d i a J y / G S C a w G q b 2 i k 5 Q 0 n m w A Z W l t b p Y a G J u l f 9 0 B i 5 I V u e 4 T Y i P f H f E J T I i V I j 2 B g l e o b 9 x + j F X D x k G 8 m + 6 l K x k Y e 0 r H j J 6 V n e 8 y E X D S y 6 q H n u / j c 6 / g z 0 / y e O M + O c P g x 6 6 + t r Z G v r I z 8 b A V s b W + L h c Z 4 P E F 3 h q d o Z H y a f L W d 9 O K F Z 2 g q k h V g m N 0 b 4 Q B N f v E O 9 T 7 1 K v n r m n P M M S w C 4 5 h d f I M P h D o s O 9 D S U J h 0 C t E Q h Y I s C z + P a T m / E E T C 6 + L 8 + X x l F F h Z p g R P T J C m p r Y O n u R d I n v D K B N o V 6 C Q 4 f s V H Q f O b A W u G X C Q j c 0 t 0 j P t M D c O 6 N p E G Z s c 9 q y 5 K N l k E w H Z 8 J h V k J s F k w Y Z C Y g 8 6 b G y v E j N L W 3 S M / v B E g E u o h b K 6 K s e w h X l 9 2 i 9 D W t + t 9 h H g M b P n l n t D 0 u l E r Q 6 N 0 q h h T H q e / Z 1 T T P w B G u r L o 3 0 n E J Q L n 8 g 0 2 M s 4 O Z J I 8 2 u R Z o F i 6 i c h w R 8 o F L F g j A O r k 9 n I 4 7 K l K h 8 y z J g I e w S F h b S 9 p C y N 8 z j S G b 3 c F F e n d A x R Z G q I S 6 a D e w L R P D z V C p X O + D n 2 C 1 M M J u w H I A s k G j C K d K j E N 0 c a E w Z 1 m q B j B w u K x E Q p q X F e e l Z L v K 1 x S H o X R + 8 R z 0 E Y N O / M 1 J G n 7 H J C G F y r d / j V / U H i t v t p b b e M 9 T P w j Q 9 d I 0 W J u 9 R I p F r I a A S w Q 6 Q Q b + x n f 2 s R f b p o A U b K t P U x 8 K E 3 3 J 3 w c s D 1 k U p f g u 0 l h F h R a K r W f D N E C Y s J 0 C Y 1 t f X h X k M g m w x 5 Q P m H v w t H y s Z y I 0 S 1 / f + 2 / / 8 3 9 J j K m N B q 1 F I q w x M v Q h L N D L R i w X C o 8 w o x 2 y w u D A v S u H z z Q z F A A G q 8 m a E e Q e z A l 8 F H w 2 a O V 9 w J J V K C a e / l H j Z x D B y 0 l H 3 g / Y C N X m E H 2 D 2 R Y 8 E R 2 q T T 7 C L n K k N y p S 3 8 + P c 6 f 7 F 3 p g Y V C h J k H F 7 v N T Q N i D e O 3 L z l 1 R W 3 c w C X y G u z W r U J Y o y K 3 R 8 Q b M k + X x 6 X G 7 + v c j U 2 B H 1 T P h d s s + M a 4 P q Z P T P m O F j a / V n B U 3 N h x M + k X 5 V a + K c y G A + R 9 U u B A n r e M F g i G 7 e / I y 2 o l F a X V 2 m + w 9 G R C C n u t o v f n M + P p v N D f r k n O H 5 d W 3 9 K m Y Q g 1 Q h K 0 R U W d m w 1 z u 7 e m h u Z k p 6 p X T g w h V S 4 h / d 5 I F Z Y k L B g P R o P / C / Y F b o B T W U w J + 6 P u U h 5 / Y 8 7 b g q h E B l 3 G y + O X N z 0 l 7 u Y z O T X 0 J Y W f 2 p D r 4 m 1 e x L n X n p e x S P r t P D m 7 / i A Z d N W q 6 r K D y i B u s A / o f P 6 6 E H 0 2 G a Z i 0 k D 1 n l 0 E V i L 3 y b / o a U E A A 9 s w + B B L 1 F a z 0 W I i 5 h 5 s P U S y Q S 9 P v f / 4 E u X X q B F h a X y O n y 0 M s v X x Y B n b k 5 b Y t B C d a e 1 O Q c 6 i a b Q q W m v q l Z e p R L V 0 + f c M 4 P I 6 V I f F W T S u r 7 J p h N E Y X N p 0 m h a T 5 6 h I p n f l 9 F h 9 A y w L 1 + X 9 w D z O g v Q Z j Y G h F a j E e y 3 j y M 7 J i W 7 p P U 9 8 z r N D f 8 k T A D E b L O + m P W g f M f 2 s p + m 9 8 Z E t r H y J X A s T 3 T k W A h z E Z 9 1 Z a 3 V U 2 J 8 D Z 8 H 0 w m c D 2 + u P 0 F f f W r r w l t 9 I 1 v v E l n z 5 6 h m p o a G h g Y o A 8 + + J D f Y 3 y + k W S r L E i E j 7 l P g p B t X u D 5 M g V S j / Q Y G D x B s 9 O T 0 r P D A 0 z S U l O m E 5 Q w y 3 I g T B M z S + Q u q 6 G z b W l C O p k A P m r t W V H r 8 3 x 3 X C x / w L Q H K H R 8 f T A m E m 6 V J R 1 q y s o r 6 c V X 3 q B I Y J b u z i U N P D F j I C B y u c h A f y 8 d r w u L 1 4 x A C Q e O 7 Q M s R B t U O u i B 0 g t U S G B c P 8 f C i e U H m H K I h k I T N z Q 2 i v c p z T s 8 T m f y a z 6 Y q / f 4 c w H W x R 6 t u v e i f D J Y i 8 J s W C p S y S T b 6 X t R E S 0 2 N j b I r 7 M u c x C Y O e Z i m Z k c p + 4 + 9 l 0 K A M E D r 3 e / + Y F I 5 o O h O 3 T + 3 N P S K / q g K h V 9 / A A G L v L 7 1 A u m / / H p F r k 3 R m i w o 5 w a 6 u u p q a m 4 p Y T Q R p x q K t k 8 N R n K y 7 C a c l p Y n I T G 7 q h l r a H x J 9 e v 3 6 A z Z 0 7 r j r N / + Z e f 0 v e / / 1 0 W L u N j 2 0 4 5 6 C M p G w M Z F v v e j b 5 m O L m l Y s p M G k 8 e V f u 4 e R x a E 4 v d Z k D B G 5 q y K F E v y M q g F y C E a f g + I n z G w H x 6 u T 8 u b t B a W t k H 3 3 m + g s 6 d b K F a N o s m 5 o K W L R m Y b h N r b h q V W o P V + X 2 0 M D 8 r l g 0 Q q M i H W W G C e X h v 0 S N C / F p / g i y S 2 d l 5 w 0 A T s u H N g B x Y e e 0 M U d V 9 A o X I C k 7 u 2 u q K y A / b F + Y u E q 0 F T D U b G x H p 0 e G g T j I L S g n M j E S e n D 4 A I b m 7 k C t A W C Q 1 4 t S Z p 8 T g x 6 L l 1 l a 0 q P P b 0 d 5 G d X V 1 N P 7 g N v 3 k 7 R F 6 6 / N t M Z B w Q 7 L t b C h X 2 G U Q / k Z m f S T u E M E Q e Q k A A S k s G 7 h d L j H e F m a L a y X 3 6 Y x X L B k g g q f H w s I i X b h w n j w G v R S t D P t L v d m J C G a f r j 5 r a M q u m I f W 9 K N P a i B 8 M D + W l x Z p e n K C x s d G a D 2 4 R o 8 e 3 h c R l Z F H D 0 T M P 9 8 A i G 4 W V w Z v N + t r Q R H u R / g c Z Q e J B J z a D M X j W d M 4 w f c Y D E k W C P l 9 i B T h N b w H 5 0 W + x 9 / i 9 + P f c U u n U 7 t / b 6 a c A b M h T A u Z T T 5 X 6 n U 8 L T B R o + V 1 R U U l m z n V N D 7 6 S F y r C F 8 P N R h M q O + Z W n P t C g t u e O 3 q W B l d m 6 6 h 8 u P f o s r G L l q + + w s e R H z s / A U Q m v E g u t b 6 d v 8 G Q Y B P p r w i 7 I 8 1 m 2 f b k 9 T N Z h h 8 I y W Y U D D e 2 r u 6 + d g K C 0 5 t J 4 h a 2 U f L F 6 x Y X w 9 r m s h K c H 3 N C h X c J I 8 z T f 7 k 9 J 4 P 1 V L r p t Y a l 7 h g T f 4 9 k y v B 6 t g r O 8 z 8 D R g M G A R Y N w F o Q Y y T A S H A W h I / E a 8 b s c U q F x E k r R q r N A 8 O C L F e b t t B s L y 0 Q C 2 t 7 d K z 0 o D z i g G l d I 7 N I A T R p A + i B Q b N R m R 9 t 7 / 8 0 k a 2 r g d N S 9 T R P D j h X u e O y F Y H g e V p W h y 5 S Q P P / Q m 1 N 1 W J j O u e u r T 4 O 7 T 7 m u H P k V F O A m Y I 8 U S M D J o q C 1 2 F o y x Q l X m S 5 K P R L f r J j 3 9 K f / X X 3 6 f h N T 8 9 1 6 E 9 G f 3 w h z + i v / z L 7 1 G 5 i f V H l N a j / B 1 h / l 2 B G m z z 0 n G + Y a b x q F b E 8 Q w D 3 c W 2 u n y 5 8 R p m X K j x Q k A U x a V R s Z l I s o Z b n K N I K E Q e F u T W 1 t K l / J h l a X G B W t t K K 1 D o 7 9 4 7 M C g 9 M w 8 0 H / L O i m F q g r + 7 f 1 B s W I A 0 L C 1 Q s X p R S s + C w K D n i N C 8 s S 2 a u X + N q h o 6 R I j d 5 f K I l t M T r K m U Y W 4 M E / h m V l B P M j C J 0 b e x r r 5 B W A o r y 0 t 0 k s 1 Z s M 4 T Q K 1 G U o K S V C p N P / 3 p z + h b 3 / p T q q 6 u F h o V T W B 6 N V r f z c / P 0 6 9 + 9 R v 6 w Q / + Z l / G v p I v F r y E H v N y P q C p q Q 0 / B 4 6 v 8 l T j c a H C B G E 0 m l V r e L b s 6 u 0 T w o S L d t D A N C s 1 3 X 3 9 9 G D o r v T M P H M z 0 9 K j Y m D / j Q d X L D B C j v Q W S w w P / J 3 c m V s 5 9 W H S h c b B r h 4 I q Q + e / x p V V D f S 3 a s / F u b n a C B X m A A u I z I b 0 J D T L H L m C P I 9 5 2 e n h U X T x 5 N O b V 2 9 S F b u H 8 z 2 8 M D m D k Z Z P L F Y X B R p / v r X v 6 b t 7 e 1 d A Y E 1 1 l m j H Q x p b 2 9 n D e k V F o A S / C 5 8 0 / 1 F r z B p 0 X x 0 n L U x / M e r Y 7 6 9 1 K M G v 0 v c I C M o + U Y 4 E W 2 R 4 f u g r k Y L / B t + N N 6 n 9 x 6 A E 6 J O q 3 H k i O c e 0 F w p x Q C O s D l y U M 0 v Z X C s e s m r d o H w L C 6 0 1 e / B 4 L J q J q q p r q m h m x M p 6 u 1 s p L V t f D 9 f q x 2 e c R 3 Z a w Y f A e s 3 a u C r Y K F 4 b c t N Z R V + 4 Q u W V 9 X x w P e J c v r L f Q m x e C u D N a E u n s n R e t o s + G 0 Y O z B J 5 d + J i G A y k a T A W o i W N s u o s z p O O 5 m s 3 5 r 1 Y Z O s 3 T J C I + G 9 E + P j 4 n l z U w N d v H i B K i v 3 W i 7 o z e v 4 r i B b S Z 9 + + h n 5 W w a p z O c R n W V v z 3 l F p H J T 0 u S x p F M 0 I F 1 j k w / 5 f f t M v n / + f z + i V 7 7 8 I o 2 N j d O 7 7 7 4 r J L W h o Y H + + q / + i n 7 4 T / 8 k P g T P g 8 E g D Q 4 e o 6 m p a Z q Y m K C v f O U V W l l Z F a / / h m e C P / 3 G N 4 T K P n 3 6 l D g o V J 3 C H u 3 q 6 q S n n 3 6 a Z z n t X w K T L 7 a 1 l + p j x k f Y i m 6 K V s g 1 P L j C o a A Y l B l 2 K u H f V V b 6 x R 5 U j c 3 N F F h Z o T o + 9 t D a m v D R E P F y I a f M 7 a Y 4 z 1 w 1 d X W 0 z s f f z J o R k w q e w 2 m H 4 2 9 3 R y M t H j 6 4 R y d P Z 0 0 Y s y D o U 8 s m U D H I Z S I o I k W f P + f m J G W q + k R r r e Z q m D I O a v N r B 5 K w d c 5 8 O C s h g Y V x 8 r F A + a v r x X P 0 u 4 N g K Z u e o G 3 0 5 d 4 Y 3 x c 2 C S C o 9 d v f v k 2 1 t T W i H 4 m A r 3 U F C w l K W R o 8 Y f 6 3 W h a m b N o S 9 A n G 4 e X L l / l 5 x n D i V 4 O / Q w D j F x / N U d f J C 9 K r e 5 x q S e 7 r f 7 h P Q 4 0 + G q a W l m b 6 x S 9 + Q a u r q / y 4 h c Z Z w v E D / u M / / l M c 7 O e f f 0 5 n z 5 4 V R W 0 A C 7 G T k 1 N 0 5 8 4 d + v 7 3 / 5 K 1 y o Z Y + e / s 7 K Q f / / g n d O 7 c O X r / / f e p v r 6 e 5 u b m 6 P y 5 8 + L v t F B r K M w U 6 M q q p a U g M G g 5 h h X v W h 7 8 O M E Q F K w v l J d X i C p b m A l 4 D U K J e w g Q 7 h H l w b + j s x K O t b L K v / v 3 + E 7 c w 8 z F 6 x B q R M d K T W V V 9 b 5 S l n y g f L 4 Y D Q 5 / C C X g r x x L i N l X G D Q O N / / n o y + h D q t s x 3 D z O d T Q w e Q C 7 F H T Z m i R q m q z C 7 7 w U b r q M q I 6 W + Z Z N h O 3 E 0 5 T e Y l q Z m Z m 6 d H I G H 3 1 j d f p 5 M k T N D D Q L 9 0 G q L u 7 S w Q G X n / p W R 5 3 H e J 5 9 t Z N / q o K c T 3 X 1 4 O W r i P G T C T h o Z v X P 6 H m 7 t N i n A G 0 1 n u R t a 9 W + + x 9 G g o B C Z P r Z w U B z a G n n Y B a Q 8 k 8 4 t m 7 v b N b R B c R U d z Y C I s a J Z g D m E k g Q D P r L t F B 1 W 6 w 1 Q 5 2 B y k 1 j x 4 M 0 Y n T Z 6 V n 5 s i G 4 u O S X 2 D 9 w m F v K p h 0 y O O 8 M S 0 J F H 8 O s v O 1 z D w t 4 E u A R H y b R j 9 / m 8 5 c / r Z 4 L m f d Y E E X Z j M W W 5 / r T I g E Z S T l o n W 0 m S O G p g k E A n T / / n 1 6 + e W X + Z p r j 5 + Z Q I K 6 G / d r I I w P j J N w e F 3 4 5 3 r g e y S r M r t x 4 J K H F p c D l I x t U k N b n 3 g d F Q v P 9 7 C r o z p w L L j j n O 0 7 M v k D S 4 W e 7 5 S P E 2 w K Y X b B w E H F b 0 / v g B A i a B p 5 T Q E 9 0 j B A 7 M Z q h C / I M z K E W 1 0 r k 4 / 2 z i 7 p k X m g T R H l W 2 V z t h D g z + C a I / Q L X O t D 4 t 7 s V c L A k 3 G 5 v T z 4 o r u O / F c G s l E 9 F A u i l T d 2 D o E w Y S s f D F 6 5 l 5 0 R a f 6 s z 2 7 f p w 8 / / E i Y b X r C B E K q W i Z 8 x + z U p B A m Y L R w j o A C f D z 8 D c o 7 s E C M i G d 8 K 0 y + y h r x H v i L f W w W a 1 m r D 9 j 0 R f L t f o G S 7 k s G X 7 0 d M Q t a R 2 + X w N j 2 l r h H + N P g f B c M e k p Y A a 2 t o C l h C t 2 c 9 u 2 L e O k R W F 2 W H l l H 3 r T O S l T 0 C 0 W 3 H 2 y X C d L V p 8 Q Y e K Y j v 3 b C h I G B J w M T y c P m Z y a T E r 6 T 3 u S M X Q Z f R p K u l L K j R F 7 7 w r l D E e C P f j X E E 6 e X v v 3 t b / H E a W w O N 9 X n r l k t z E 6 J a L G M U b Q W w o R W D x A m 5 S l E I x u P N 6 u B 8 R 6 t H R J v 8 D m Q y + J L M P z y U 6 i W 0 g P h T Z l S a F j l R b H C Y F O K L v T E T Q t 5 d X V x m 3 f D L M W i + 9 Z W d o L J h 7 z B H n w d 3 I A j s y W m O 2 i V f C B r A m Y O T D e 0 T x C + Z 2 0 L p d i v z d e J S L 5 M C N c j a I H Z H Z + H 9 S 0 I E w b o c i A i N I S r 7 l T e w B S o q s i N k P p r s 8 E R m X K F / w S h w e + E A N 8 U p q 4 2 0 f V l U X Q J 8 F 4 I l Q y y 2 L G T B x b B Z R 6 7 Q O G C 2 0 2 q B J + p 5 H G V l J h J I c o H A i l m E z v l z d t 2 Z + R M k n b c 2 V k + 3 7 w 0 H 8 a C a 3 Y / X 2 g a m H I Q r o q a Z o q x 2 Z c P D M 6 3 H 3 r o l 5 9 H 6 O 0 b U z Q 9 M U L z 0 4 9 o e f Y R f f z F O H 1 6 6 y 5 N D 7 1 P n S c v U R 7 F t E t s K z d l z S s F e G C 6 Y e c Y 5 K c C / F x o I k Q o I c C o R t c C 1 w N F h 0 p h / m L e I 8 x 5 H D + a d 2 Y D O X v k f F K + k 6 g E a 1 B a R C I R s X g m X y M 1 i L L Z j V G Q w w 6 a W 0 q b J S G D j l C o F 0 N m x v L i v F j M j I T D o p o Z G R E z U x N C + 8 z x 6 z A P F + f n + P 2 z Y q D g P T B 9 I f x W c y G x L Q 5 w p M z / X U d N R m Q + Y E c W G W j i V D L G F o N x n t w m W 5 O / u Z u m o Q 9 / T l v h F f J V V A t B V N 6 q m 3 u p + + w r 1 N t S o Z n J o E U m t S 0 9 Y p 8 w F N r N J h d 5 g z x r d H X 3 i u e y C Y 5 m K 0 Z k k n G q q m v l R 3 u S g e r p k R W P i I x i 4 3 M 1 O V G + M x 0 s j R p S B Q H 5 P z / 8 o Y i y v P n m m + K i 3 r 1 7 V 0 R c Z m Z m a G h o i F 5 / / X X R 6 A K N F 1 H 5 e P / B Q + r q 7 B B r W X B S m 5 u b 6 X / 8 w z 8 I b f K P / / i / R K i 6 r a 2 N r l 2 7 R n / / 9 / + d R k f H 6 A d / + 7 e 6 U T 4 j 4 G y i N 3 i p m J 1 m W 7 w n e z F K C Y S i U 7 r o x W C 0 G K + F H K V z x p Y o U 4 Y B l G 3 F L G + y b Z b l 8 A 7 9 0 / / 9 Z / r S 1 3 5 A r 5 1 I 6 U 7 Q 7 7 F p F 4 s n a O b 2 L 8 V 6 Z U s 1 i g C z u 9 S j + x F A 7 7 t T r a w h + E M Q 4 8 A g h a I w m v S R / 4 e 0 J L C 5 E S F 1 H i A S E H y + c r o 6 s X 8 T C k 1 Y C J O s p Z Q u R T 5 y N Z T B 0 X Z 0 d N C Z M 2 e E w P z b z 3 8 u F m o h Y B 9 / / D G 9 + u q r 9 M L F i 0 L Q s I 4 y N H S f F n j 2 x L + P j o w I w X n + + S / R 4 u K i E K 6 v f v U N u n 7 9 E x F 9 w e f g h s X i Q i m F G a n E 5 z N / Q o u h o s q e h G C X C X 9 D i x 3 3 3 v f L N U t W 8 K T D d O L 0 M / S 6 g T A B h N K / f j p N z Z U p q v d G R f Q M 6 1 J o r P k a a z 3 c z r R l h Q n g 5 0 D 7 G X 0 m 2 N 7 a M z V X l 5 e k R 3 s g Q 2 J 4 1 c L E y w J h R Z h A j o Z 6 q t O k s a r D H A t R Z 0 e n 9 E w b a C i 3 g d l n p K F G V t 2 a n U z l d Y Z S g d 7 m P X I 1 L R w O P t G I p s E J V 9 8 r 0 X o P 7 P K l h Q X R m x B L A M p t e + z S U N g x R G s r I D 0 + n / N Q C J u F p T Z Z q P b 6 8 V n N E E c C A G q l s I B v B H Z s n 1 / P 0 O T 0 A v X V J + n 4 M X u 0 f z y 2 T T 5 p k R u Z E r u Z F B L B Q I D u r r d T K l P Y h G O G n E / W 8 3 v M k k + Y Q D H + j l 5 b Y D l s X i p y T A d J a G T h U d 8 r 0 X o P Z j y Y j 0 j D g r O L g Y + F W f T l s y s b A 5 + J i S t o 0 E l J S X g 7 O x n t u A v / f k w U D + 4 P i 9 8 l g z V B b I o t j y s s 5 v 5 + 2 E O / / y J C b / 3 b z 8 j F v t a x g R 7 p X 4 s H v i X M 3 W 0 e D 3 A D M N H i M b J p 4 I P W N z Z S b 4 O 5 g E 2 h m B 7 d O C n Y l a F Y M E v b j T I c W g p w M U o J F q Z b 2 z o o E M j f Z N E s s A J q a u p E v i I G F h K U U f K A / h i Y v e X X d t g E r y v D m h N r 0 f R e o A k R O 7 O I G q P f 3 K Z 4 0 0 u 7 A o U 9 b K + O l 9 H Q k o t + e 2 + H f n 5 9 n a b H H 9 K 9 9 / 6 F 0 v E N e v 2 b / 4 X e e K 6 R J 9 j 9 E 1 G h t L S 0 C 9 8 R C / 7 I 7 Y P V g s d I P 8 P i N 6 q J x 1 a L s 8 L y k a u h D M 4 h f j Z + u / 3 i U D x Q 9 a V E S / u U A r s T c D G g U D w o F l z Z t 0 V F M J r N w B T C v + E 1 5 K d V o C a d r 7 A j G c 7 + I X O y 2 V w I H x P k l X e u 0 D e / f I L + / I U a E U 5 G S H o y s E N L k / f p 3 g c / o d n h 6 6 y q P q T q h j a 6 + L X v 0 p s X 2 u h c t 7 0 j C c f h y e P r t q J E v c S X M i c 5 t r 6 K 1 f M O m 1 X 8 p Q g e I K M B Q i Z S S c R r 2 Y I v E Q T g Q b b 7 O r 9 J 7 m G G 1 z A A k e S K n Q Y x E + I 9 S C H J f l 5 G v F / 8 G 9 s E 2 f f I n 5 M R D R X R n H 9 l c Y E i k b A w X x B l w w k L h 0 I U Y + G B x k D G O E C 3 o L r 6 R t 0 s C j u A y W D F J y k U n N v J i V H 2 Q + z r A 1 h V V S 2 K F + X o l x b 1 5 e z P I F M i w 9 f V V S a y H E 6 3 a p v X a n B d r t 4 Y J l / b c x R L u + j 2 n I 8 2 I y F 6 9 M l b 1 N B z i r p O X K C G 9 g F q a e + m l 0 9 4 q a 8 R e 4 Q 9 E D M z J s J s 6 2 M H z c 5 M s s l b R R N j j 4 R 2 m W V / E u c 9 G F z j z 8 N S T J R W l x d F g A j l I W o w z p b Y h 0 d z f 7 w / E g 6 J Z i y o P k A C M R K h E d h A y + f 5 s F t o Y O U i r V 3 k B C V O 8 A 0 R F y t A j H B Y E B Q 7 1 o M K C Z v D T o Z q L x U 5 Q Y k S A x P N z s x 2 D H g z G v a 9 Y Z 7 4 I u O U q e q l 5 3 o c V O 5 K i q A J Q s 1 V V X 5 R w u J j 0 8 n D p h N K X b D s g e r Z 5 W Q L j U 2 v 0 N L M M H W e e I H W F s b 4 S 9 P U P v i 8 C B D I 7 c g m R h / S g I k G P f l A j V O K x 0 i Z 6 n r r 7 Z A C Q Y M 2 n p 6 a o p 7 e X h a i 7 M 4 u 6 C I c 2 X Z A r m 1 l f 7 Y 5 C 1 Q h Y g H t Y 0 d K k S x Q 6 o H w A T u 0 2 H I G s 6 k a a K 1 S F i F i f a 3 Y R p R m i W G w K h z 7 Y k C / 7 u 3 Y l u Z 2 Q W p Q T u 6 r a a d q n S 1 3 A M p q 0 A Y B 1 0 a Z P Y C N G O 7 P b N P c c k g s 0 l b 5 6 1 g T 7 N C Z 1 o T o c A S M 9 s C y i t Y E i u J G u c + J E j n D / N Z k g m q r K 0 R i 7 l Y y m 5 w L 8 9 R u i l c p E s L 8 s x H 1 r I q y k l u z X r G 6 j S 3 v c y j B i V G y M G t H m b k 5 I E x z N q Q 6 o Y Y M Z q o Z Y Q K w M L B R h J E y g 1 m N 6 6 I U J o D G / i + d 8 N E 3 L 7 b T N 8 9 V 0 F d P x E X f c V m Y w M r y g v S o e L w e r 1 j E V a Z q Y Z d J J R g S E J p E M i 1 2 O Q w m q 2 k x 4 h K p U v A w S i F M Y J 9 A F S p h d m + R j 1 l Q y a X e b A T q 4 Q p m y N y r b j Z 3 r V A 6 u u 0 L 7 Z q h y Y a 9 q B A 5 N G P q y a j P t x b Y m d 4 I b N H p 0 R l A K N S 0 D f 5 d 8 I m w z R D S t D C Z h 0 L r t B x x i t w 8 Z H 5 g d / v r 0 z 6 6 G + y Q 6 r x Y s y U d + 3 b L s J t C 5 W c f p d Z Q A B E a t O M d W 3 W J N Q 4 Z 5 A 9 O s u O N X T K G h + 6 I 8 P D I 8 H 1 R z n 7 3 9 m f C Z B u 6 c 4 t n t S D N 8 O y P f L d s 7 8 B x M d M 9 G h 4 S t v b w 0 F 0 x 0 + G z 4 C w v L c y z o z t L y w i Q 8 I x / / + 5 t s e a F z 0 J q C 5 6 X A j N 7 F O V D r i 4 1 i 5 n w t b e s 8 M G 4 G d m L I B b L e j A g U s 1 w Q 6 3 a x m a U A p 7 T 7 M 8 7 R F n 6 m d a k q D Z u r E q X 2 n j Z R 4 4 P d V L y o Q q h 1 D 4 U w D r Y / L q L W q o z 5 D N 5 n B B 0 t Y l i J 1 r H a Q f y c c v 3 W C / C z C z O N P 9 0 f K f s y 4 j 3 8 H N E T 8 V v z b 4 h + 0 E m M b N L Y y i 0 V n A E E n 0 9 R N 9 G G 5 A D D Q D W C S Z Z m K N o n o K G m s g u P y h y R p q r Q G E C O z Y b p V q D F J W S 3 X V p 0 8 I E 9 L L i 7 a I U w g Q Q t Q L y Z A C N g + 9 C d y S 8 h s f y v 4 l 7 6 T k 6 w s Y T 5 k r X c z B x S o 3 K x / O B 4 7 I L R B d l Z t Z 9 d G 2 y i q 6 w m Y c 6 q o M U J p A j U J j Y r A J D D 7 3 W c M H t F K l 8 N v 1 n i k p R I + S Z 7 K i B 1 C E z f o 2 a v o F j I i v A K m a y Q V a W 9 i e c m u W p Z / U b 8 1 i l u 6 d v t 4 o a p R 1 2 Z P D Y R Y 5 A Y a H L 6 r H h A + C I w i R B B a N d 5 J v 5 a 0 2 W F s g L z q V i m f 0 s L B y u r i w L 0 w u b c s P P Q m 0 T / C z s T L g e C o o a J d Q t Y b E S m d B I + 8 F z v I 5 F a v h y i M z h N S w D u J z u g l K e U D 9 V C E Y L v z L y X k p W w W 9 E e b 5 d o B a s o 6 t b P D b b X u B x s W 8 d C l g x q W T s 8 i W M f K h C w K A s t l X x Q Y F z g E a f y M m z g t 5 + U U Y g Q 6 H / 2 A n p m T a F L n C j 3 V s 4 H K L 6 h q a c 6 6 p 1 j e X X 1 P e Y p F C K j u f K V m s o 3 U d H 2 s N C j o a S K U S D I i h h J + o T X S h 2 h / P V l F I D 4 h w E p R Q r K 2 D b G q u Y E R T s 2 l E I W I i F M A H 5 u i K w g M f Y H w r a e W V p Q W h 1 + d / V 9 1 i 0 R U N T d d / C O 6 o S 9 I N G U 6 A K w x 4 B k M F M Z A e 4 c K U k 3 w 5 3 x a J s G 2 y W x q Y W s W x g h c m x U e m R P j G L J u j C / I w w e b V 2 0 E A A B X m Y 7 R 1 d w t y E r 4 u 2 0 j B 3 1 W C j a R 4 Q F H P W 5 S z q o 2 / e x g E H I d R o a y i L Y z n 7 9 s O p o a y U g h c C / K Z S g l B 2 I R r n + K k z w i c z i 5 k 8 O / j J E C o U M O Y D T T v b O 7 p F 4 r I W q F e S t 0 A d f f S A G n g S Q D 0 T 6 s W U k y l 6 N 8 A F c b q c o o X X j R m f K K E P b L m y g n b I 0 B Q o q 1 m 4 e D d W r e 0 V q T 1 w P E k T T R G 1 g D 9 R S u T Q d S k p d P 0 G p t b i w p z 0 z J j 1 U H 7 T s r m 1 n c r Y 9 E L X X j 0 g D K M P H + T t g C t v i o D d F A d P n B a P E b 2 D p o K w 4 b g h V 2 j K X 8 F z I j 4 X k 1 d z F d a d I G i l r W s q F G 0 N x T e r X U 9 F u T H / a L u E S j l L Y W c 6 j 0 Z T R D N Y d c 6 t U m o N B Q r 1 0 1 C 0 2 N b e K S K K + U C k U g / 4 O I h m J q X J C V p z I x w W j S M x 8 J H 4 i l J + g A j m 4 M m s g O Q D A S O k E K m B s M V j 2 K 1 d D C n y u J B j m F 1 / w 1 a f F T 7 z u w s + b n S n 1 / S O Q 6 w x W U G Y a T Y J l d L k 8 5 c V / o l P g o Y q J r C C C l 2 1 I 6 + F 0 Q 6 N i 3 O z 1 N L e Q R W K w e + v q R H m G Q Q W W e Q Q g h H W T G a u P h Z m w + t B E X 3 V O n / Y S a W 3 P 2 s O o u 2 B X B S I b A v 0 3 X C p 9 q 4 6 T B i O h k L W l S A I m F G L F S q 7 g h J m B l M x 2 H W c R h S T / G t G O 0 G r q H 1 W + X d N j I 3 Q 6 a e f F Y / z g d 1 Y 8 m 2 d i g x x a M 4 a V V d X J S g i X F 3 J L i K 7 W T v d m s v 2 G c c e U W h i E 0 0 d r s i e k r z T K 7 I g c G q t Z B Z l C w 2 L 0 1 R 2 B S V S S X O V p 4 V i 1 3 E a U Y y G E g 1 b U v r n Y G 1 t l Z p a W n d N N i Q S I 9 K W X W g O W i r L l 0 P j R i j z 8 P R A i L y p O d s f M B a a o f V t J 0 2 H 3 K K r F u q a 0 i W o t L W L v A K V Y d M v w Z r K a q q e n C i L U v h C s G v m R 3 T o q F N s e Q r 8 W 2 T X a 1 E t B T y Q u Y 1 O t f C L U K y J H U 6 M t I g W E F 6 s K + m x F l i 1 v M i O s D p A 0 q u 7 u k f U N R 1 m T I + 2 H R Y Q y z 4 V 3 7 A x d S F r Q f b N / K W d z R 6 H y W f H W l d L a x s N 3 7 8 j P c u C g I q c E o T z 3 d H V U / D i L c B n Q A D G R x 9 K r + S y t l L 4 7 i J d d S n R S / y w Y / p K i Y 3 Y p M d W g Y q 3 q q n s G q i o j S o l j 8 P k s + t c 1 N X n m m R I C Z J D 1 n Y A A U U t m b + 6 V j y G / w b / D O Y j N N 9 x i 5 v J A X m b m M a K D K V s z B U t F a Z l p N i M X m g q K 1 6 V X Q N V 3 T 3 U b r A H 7 1 G h u a W F 0 K c e k w x 8 J T u V N w Q G w S j s 0 t 7 M P h m i d w g I w T 9 D J o T V l s Y y c n / A W 4 q 9 r A 4 z p g U K i 6 t x n i G K k S v 4 V W Y 1 l W 0 a q g S 5 d q L Y T 6 K 6 t r g 9 n c x g 1 1 o X g h u x r a j o z 4 e m M 4 U O c j V y 4 8 x S 7 K w C X u q L H 7 q s c j 0 s W X F 2 T G j Q V E Z R J x m 7 N F Q p f B y r 5 e X F Y p e W F Q v E q v M K T Y X y E r S C R q r S w / t 3 R d N 9 7 G m M y B 9 y A r F w K x Z w o 5 u i / A R r W y j c x K 7 1 + F u 8 J 7 i 6 S u N j j 2 h s 5 K E I T G D 9 D x O B f P 7 l S U E O s M j P l d d H 7 7 0 e Z 9 p S J 9 u D R L N 8 Q w 8 s s M G X s g O 9 T Q N Q v j G x t E 1 t / p Q t Q m V 3 C z A M N j R a x C D H h Y d p I 9 / L Z e o 4 b g w O z N p 2 C A M + H w M U 0 T f l d 8 m C D U F B 4 E J 9 P P I 9 9 k r C L v m T 4 y P U 2 z 8 o j m / 3 c / g 4 7 Z q 8 l C y y U L V J E T o 7 u D n j F X s z H X Y s H S F C 5 w i h 2 w G E S T k 7 A T x b 3 y K a m A t S d N u e 9 S O P x 1 4 z B H 2 y Z S H B g F T e y 2 X q 4 j H f Y 9 a 3 A 3 y + b J 4 p v 0 t G j g K q j w f 3 Q q i x B S C f 6 7 b 2 r t 3 j 2 / 0 c m 4 U J w o 3 A h J 3 C 9 G j F I / a L K o H c 2 8 7 e V T E J B r 1 d 7 S N w M d F Y R A b n q 9 y d p J d O 1 / C X 2 J M y Z C Z T w A p W e l T Y 1 Z Q E o K V w I W D S 2 m G h Q j c n F 7 Z 8 L x F Y w 8 p m o T t E Y M I O M M 6 w A V u z P y 1 S 4 d q q S x u x t Q P L A g W S B Z T K 6 4 F u P c p 1 K o d k N 1 d V 7 U + a L A S f z c m x 8 s x u B u U G Y A c F t C k E G 1 1 k 7 Q p C K I H p O D Y y T O 2 d 3 W J h 1 0 6 N B x f j W G N K N N L s b 0 j l 3 c L z M F C Q Q A G Y f n Y J l V i n Y q H C 5 2 k 1 g i + G g j o A G W C l f 7 v R x n J G z I T c Y p N l Z c Y / w t K F s r Q w J 8 L X d g K f D t o f E 8 y x 4 6 d s N x 3 V f D B + e M r c j S h Y o I D V E g 8 j I F R Z 5 1 p 6 w S b s L t 9 Q a t N 8 F D r I K r w Z W t l k f 0 w R V 4 0 Z l F f k Y 2 P D 2 i b W + U B k D w u 2 6 s R j l H S E 1 g I 0 N z M t I r k b B R R G q k H 3 V 3 S C x Q Q u Z 5 0 f Z o o S K O T 5 2 a W l A G Z / K w P W D H b 3 5 b O y O X a h e Y z Y W b 2 M l Z t L E V G t L j A l C F v G Y K J C t B O 9 8 a B V 0 G w F Q o E y C j x e X J g X U T m U R 4 y P P B T h 8 r F H w 8 J M x K 7 0 C J m v L C 3 u 7 j i P 5 1 h z g u b D 5 y B U j m w I l H T U N T R S Z 3 d P 1 t S s q R X n f 3 J s R D o a a 8 C 9 7 q / f K 9 + w y 3 c v J Z b C 5 l p g + x s 7 J w 6 E z V e W 5 n e T N o s F M 6 U d o W s Z K 9 v N 2 N k t F Z E z q 8 4 + B A k D 2 i g h F W 2 m W 9 q M S y 6 w 7 1 K r z n a v 2 C 0 E C 8 V G r Q a w Z x P 0 L Z q w Y A 0 L t E t t w P T A o N x O O F m Y d u j D y a N h 7 o G i N B S A 2 Y c f L 9 / s A O s t 8 o k v F r t z + a z s Q 4 W F U j j t u B W L 3 I f O C p j h 8 2 V 3 m 6 k X i x i U v G O 3 E O y S a L Q T P 3 b L w M 6 J z a 1 t Q p B w Q x 8 J L T C G b r C Z h 0 6 w H 0 9 5 j 5 Q w g a I F S i 7 v k G 9 2 R A A x 2 2 H h 1 x 7 s E v M s 6 N N g F h T D w W n H T e T O F Q E a a F o B C 7 8 w w / J R a S K a 2 i z V J u n R 0 N g s d q O 0 A p J y k Z W u X I v E Q + y e s a H e r u g I U b R A q Z E X f 5 H 3 V 2 h C L W Z 2 u z Z Q c x R R n K d F o c e F b A 3 4 h / B R s B s g Q L b 3 L o q B J Q P N J g + 4 f G a Z G m y l 2 a C x o 5 8 S m I R m o q o V J o Q O G g h 9 8 6 w w M H h S a D e Z u T A W + 6 U n R x T b B U p J I a 2 d Q d T G q J S R K V I I W n 3 j z I J I J t p 1 Y Y t N d I T F j h H Q I m M 8 U 8 / P z 4 o A A P a W h Z + G U n F o N g Q I I B x I H z I L / C Z z E c b 9 m 6 d p Y W b 9 C p + D n h M j w 0 P S K 7 m E d d K G Q u l G u v I g L i J 5 2 D n + q F N 0 U M I I X F J 8 O O 6 x T Y 7 W J Z b / X S a R Q N + 3 T d v W N e S c N b v Q 2 3 q y 1 E C 7 o e I V p R H 5 Q O g a 0 b Z 8 W A m w Y A K o r j a X W Q 8 L o 6 Y 2 t 3 1 0 M O q k l a g r Z 3 f 5 8 L a T P p 2 1 f 7 H 5 I C m p h p K 1 E + 5 h B s r P l e B 1 p W k Y C g V t X S S 0 u + u R 3 W F 9 s 0 C 7 m R E m A G F S l p j o Y S X A 4 v e b j 1 Z q R T b r K z M 5 w g S e N G E C J R U o N V o L w a I r q E J + s B a 1 u R m R n h W P / R s F 2 C f s h Y B 1 I J Q 1 Y P 8 o + G A w G Z F D F 1 5 f F 2 U W 8 M + m J 8 Z N l Z g g / 8 4 s 6 H 5 k F l g E M 1 P 6 + w S j 8 n Y q e P B p R N 4 C e z 0 a 8 V g F C h F B J f g 5 q O K F 4 4 0 k 2 T T P q h 6 f j 2 d O 6 / 2 8 9 S h k S x g j 4 H w f J A 1 N z T x g X V T f 2 C R 8 M F T D I o e u p r Z W 9 M e D f 9 b S 3 m 5 q u c D K b v M t b R 3 S I 3 N 0 9 / a J H T 2 0 u D b h o 7 H A w Z 5 H 4 D v q A g X B Q Q o N y r B x g 4 M f i 8 W F A y 5 H t A K r A V s z x O 3 u b V 5 M T t 3 j A p H I i I k 9 b a 0 k 7 1 Z U l I v r Y 4 W u 7 r 6 c v 4 k m n H R l t K z o d g p 2 E Y 3 b P / w f q 0 D B N 3 J 5 v D w z l o n Z E R c e 4 W S n y 0 t u 9 h F c b C o 0 N j X S O + + 8 S + + + e 5 X W 1 t D c o z j h S i T s E 0 5 g V z i / 1 C A w k Q + f z / x v g V a c s L i t J 2 r H 5 I a V V 8 d 9 9 M k U N g I Q T 5 9 Y S h r l 0 0 O d r o Q D w H M 4 / O l M S m y 4 t s V + w e L i I t 2 6 f Y c 6 O 9 r o z J m z V F l Z I Z x z K 0 A g 7 e w e a y U y Z j f w P d x 8 7 v I R D m O T t v w R O W i o 8 h L / F h z L 7 Z V G S u 0 c / Z C 4 G Q 5 E o C A 8 E C o 1 e A U m Y T K 2 t 0 A I U z A a j d L E x B Q N D z + k 5 5 5 7 h j o 6 O o R w m Y k G I s q H j P M N d t b H R s b E m o q v j L U k a 0 Y I 5 1 Y U m 4 H V U 3 2 9 t a a O B 8 X o 6 D g N D h p v j g Z T 2 o w m h f l q t k Y K B Y 4 1 d d b P E Q J R V 8 c e / z J D P j B y 8 k 9 N 1 n m s J p 8 M f o j W j 8 G P R B H Z B + N l t B F z 0 s M V j 4 g Y + d n Z f u a Z p + g v / u I 7 1 N D Q Q D d u 3 K S 3 3 v o l z c 3 N i 6 1 P s O K v d 4 N z j n u 0 Z K 6 u q W G 7 v p M a G x t F y N j D T j 3 M z y t X r r L P Y W + J g 5 3 I v e k A g g + h b f 3 L h k R W N M I x g 5 U u R c g c L 4 R r E 4 d P m E A p h A k c i I Y C e l p q f C V F d 6 b 3 1 o 6 w y d b T 7 Q n x f i W i W 8 / 6 O l 2 7 9 h G b i q i j U r 8 j C 8 x I 2 U x 8 6 a V L Q r u p Q X 7 e W 2 / 9 m r 7 + J 2 + I Z i a H k a W I i + o q M i I y t b G d I X + 5 t l A h v G 2 2 H 3 l g d Y V 9 1 m b p m T E 4 R 1 b W r W S Q A f H H x I E J F F B v j o 1 n E y q B k n n 1 W I x n X u m J A p i E R o u t + D c I G z Q d B E s v a w L p O m / / 4 Q p d v n T x 0 J h / W P S W J 5 0 t 1 l L T Q T e d a k n S 9 N w S 9 X R q L / I i c N D V 2 y 9 + K 3 4 7 S l d Q w i L / f i V I y 5 K 1 V L b 6 1 s H a n J / w / 1 C S o f x 7 1 E Z B O 1 p h Z t 1 N I 0 9 A O p E V D s T k k 8 H O H k q g Y 6 x W Z W K g I O i g d 4 u E I + T z + c R j P W E C C K 9 / 7 W t v 0 M 2 b n 9 O 9 u 0 N i E B 0 0 9 x Z 4 M L N Q g Q r P j h A m 4 C b 9 0 H 3 / 4 I n d 3 4 p 7 T C a 4 X 1 3 e v 1 m A 3 N d c w E I E 4 Y I A Y a 1 N / f c Q J t R 3 m Q G 9 + x A u H 1 k 5 + M X b x 8 2 B C p R 6 o R e 0 6 n S 2 K X Q L k 6 b m J q F 9 z O D l g f M n b P Z 1 d L b T 7 3 7 7 t h g U B 8 n 5 r i Q F t v Z f I m z L a R W t r W a w W L s W z X 5 + O J w / + R Y p R e i e h E D P 7 P S k q N i d n 5 2 h i f E R 2 t y I i O R e n L O 1 3 d 3 c C 7 t m R 5 k D F S h g t i 9 F o Y V m u L B G 2 1 2 q w f t h 8 j l d D t r Y t F a O U A p a / b k T D A Y s s i T M g v P 7 x Z x H Z F X A P A 5 s O u n u g p d u z 3 t p Z N U n A j + Y N x o a W y g S d 9 L w s o c + m f L R 5 7 N e z Q x x b O G J q G l X T x + 1 t n e K w s f + g e N i p 3 d 0 P o J v W 1 O T z e U b a D x 4 L f + 4 O V A f S k b p S 6 F L 0 a / v a F + I E 8 0 p 6 q q 1 f p E w C L M z p n m C w S D N z y / Q U 0 / p 7 x h R y O c + b m 5 M Z X f / 6 2 9 M 0 + S a m 2 A U s F y Z p s y 9 Q 5 f 7 4 j m m O A S u u i x D p 1 u T h j p o i 7 / 3 Y 3 7 v H x M H r q G A 0 r D C + O z Q M f t m 1 w u z y b F n q 1 X Q F 3 B k d E w z J w 4 m 5 M j I K P 3 k J z + j K + + + R 7 d u 3 6 a p q S n p X + 1 H q c V H H 9 4 X 5 y u u O i x o G a 2 G + h d 7 E / T a 8 T h 1 8 0 T 0 6 m C M j j d a y x y J p R x i G Q M g M I I 1 J Q j o Y s R F 7 4 2 W i e / V o 8 J r 8 I 9 P K I d C Q w H U S 0 G 6 0 a Q F m R I z I R e b J P s z H P r q 0 2 x K W B s U M P k Q m L D K + P i E 8 B e O H z + e E y G b m J g U C 8 s w b W Q / 6 9 6 9 I a q r q 6 X B Y 8 e y s 4 J N v D f q o / a a N G v m D H 0 y y e a Z 9 D q o 9 O 2 I f Z M Q a 0 E x Z 5 q P h S 1 V o c m 1 g D B A O L 3 8 / o Q F L Q X 0 O g 9 B U 1 3 o 1 v d R / 9 j C 5 o d C Q w F s k I 0 w s U x 3 X Z p e O 8 b 2 e F l 2 k M i s F d C M N b Z d W M Z 5 f 3 8 f + a v 8 9 K 8 / + 7 m o m I X w w A / B w j L 8 L G R b l J e X i 9 u X v n R e m H 9 D 9 1 m D G E 3 b F n l l I E 7 z Y R d 9 r B I m E I 0 7 a J o n n s k 1 F 8 2 G n L T A G n y B N Y d y I V h m d d N F 5 z u z A 9 + q M A E I k l Y b L z T w 1 6 v G B U + 1 H / 5 k Y j v Z 1 V B 9 z R 7 q b b I 3 p R 4 T t d W x t R p J U W v 5 n o m G 7 G T 0 q V t l Z x q c 5 N n X 7 8 t Q T b n 5 U R H d 3 D T V j E Q P Z M Z D W 4 2 N j V N X V x c 1 1 N d R b 1 + v 9 K + 5 f H 7 r N v X z v 9 X Z t E D 8 w Z i P J x r p i Q W q y 3 e o q y Y l y s o R T c 2 w t 4 P r 0 V e f o g n 2 p e y k n b / n V E t K 1 5 / 6 Y 9 J S u w J 1 m O i p S 9 F g U 9 Z s g d a 6 M e 2 l O N v y o I M v 3 i L P 2 K 8 c i 2 s u 9 G o B n 8 e O M o 6 l p U W R L S B H s b T Y j s X o t 7 / 5 H X 3 n O 9 8 W G q t Q o H 2 u 8 + + 2 T d n Z a I Z q 4 e Z r 8 R W 2 K L Q I b j n p 1 t z B u R O P k 0 N j 8 i n B F v q j q 9 l Z F J k C 2 M F O Z p 7 N G p g e 6 N l m l k S 8 e L M D Z l x 9 f Y O h M I F y N g N 7 e n o o F L L e h v j z W Q / 7 S V 7 R x / u o l T r A N 0 M L O S 3 q 2 c / 7 Y + H Q C J R 6 A o X f I I N / + z L 7 E k r i 7 C e 8 O + L T t O u V Q D u t r 5 v v G K R H i H 0 o s 1 r u x I l B u n n z p v C 3 z P L e q F f 4 i o i g J Y 7 g 8 g 0 u n 8 t x h G a A E n F o B A o b a i l B b 2 + s B S G f D G H v 6 E a I H K o p G 8 K E 2 R w B D T 1 Q u N j J f k 8 x I F v d i k + E k P u x g Q F 6 8 G B Y e s W Y i Y C L f C x N 2 H H j q A K f 1 m r a 2 J P I o b m C S x s u q v J l q K k y e 8 P m W o i k I V z t r 6 6 m u t p a 8 m k o C D Q s f X / M S 1 d H t c P i q I M q l m T S + v a k f f 1 9 N D M z S 4 F A Q J i L W u B l h M V n 1 9 2 0 Z W 9 h 8 Y G A a K M e r w 3 a 2 9 v j s H K o p s T N u J P 8 P N M 9 0 5 H Q 3 K 0 O v p R H 5 5 o p d 6 p Q 4 v d X i 3 S Y Y k B y q N V Q O J r o X 7 p 0 U U Q H V 1 d W p F d z g Y y + 0 J N g D S u 9 c I R Z 3 8 Z + V v r D y U h 7 P U m K 7 d D Z G B M B t 8 g 1 0 2 v x h O i e F o g C I p q k B l n T a L F V D N B O c v v k f M B v i o T D I k w P M 7 G 3 t 4 d C / F w P R P K e F P J F X f U S n 6 1 N V Y e b Q y d Q A J u N 3 V v 0 6 O a c q Q M U M r d m P f T p 9 P 6 1 t P q G B l p Z t t Z s X 4 3 Z U v H V 1 V W q q N z r 0 4 B 9 n R 4 O 5 z b F l 8 E r W u l C R 5 U J D Z M P P 1 t e h 8 I a o h n M 9 M 0 4 r B x K g Q L L 7 F O 9 O 1 Y m y h c + n c k d z F 5 3 t p J X C 6 z a Y + F S O X 5 R S N f c 0 m L Y Q W l 1 Z V U z K r e 8 t C S C I i 6 T i 1 5 N T U 2 0 u L A g P W P / K 5 W g 4 8 c H W d D 2 d y E K R b H / k f T k C Q F Z 7 I h U y s C s l c 1 x t 4 5 Z r g T v L 7 R U 5 z B w a A V K 5 o u 5 b B k B 8 t C U I f J B n u 0 u 9 2 u v L y F q d m U k m 2 G A 7 T D l b U H 1 T D 8 0 w 0 T d F M z D p c U F W p h f E E V y o K W 1 V Q R F o K G W 8 m g 5 d G q C e d j V v b e X E z a O w 9 r V p 5 9 + R t G t a I 6 m Q n v i f G H / o 8 Z m 3 C G K I Z W 8 q m O m A 0 w o S r 8 Y p w e 3 S u / R V N 2 H X q B k s H C I h h 9 y C h I u m l c / q C R Y X k 8 L X 0 a u 1 G 1 o b N S s j Q q s 7 u 2 j 1 N r W T u 0 d 7 a K n n D p L v Y n / 3 g h U u 2 p F A 1 t Y O 5 7 / 0 j m 6 8 s 5 V + v D D j 9 k f 2 x T L A e D F v i c r 1 w 2 + L N L F z M 4 T m F C 0 g j K J 9 J E Z m j k c y t Q j Q 3 j 6 u t y X F B s 7 g 3 c e a Y f L I U O v D W r P j N A S 0 E p o t Q U z T x a 4 f O D v r I b P Z d C H f H l 5 S f T B G x p 6 Q J O T k 6 y 5 a u n k q Z N 0 N 9 B A d Q 3 2 7 t K + j w K P u 1 B e 7 E 1 Q u Y a W M Z P X h w x 2 J N 0 e R Y 6 k Q L X V Z O h M a 9 Y f + o z 9 q / X t / Y O l q m y H O m v S 1 F G b 1 g z L x m N x 8 p X 5 T P e w A 2 Y E a m Z q i r p 7 t R N n g d w 9 K C v U c d G 5 6 X a g z X T Q o 2 A e s 0 C B E y 0 p k a A r g 3 W q 8 b W D 7 2 l e S o 7 k N I D e 2 D G p R O F c V 0 I z X L s Z c 9 D D Z T e N 8 E 1 r x h C b F L B 2 s t J a e W k p 2 1 b Y C A j T / N y c 9 G w / y 0 t Z P w y C i f K P u s b W 0 g v T A f G I z 7 0 y i + V J F y Z w J A U K O W 9 l k u M L p 9 a o M h R V v i i B U L e z C o f D p r Z 8 U Y K t d v K B S C J 8 K b 0 + F g h + g C h P C D B X P x x / s k v E E f H D Z m s Q J p 9 B 1 Y j e N T x a U V C i / w 8 0 I d 2 W J + L e E w 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 N a m e = " C e l l s   a n d   E l e c t r o d e s "   G u i d = " e c 6 9 1 a 1 2 - 3 6 a 5 - 4 a 0 8 - 8 9 7 6 - 8 4 4 e d e 0 4 a 9 8 a "   R e v = " 1 1 "   R e v G u i d = " 9 f d 8 a 8 2 a - 7 f 5 f - 4 2 d 2 - b 4 6 f - 3 8 4 7 2 1 3 b 2 d d a "   V i s i b l e = " t r u e "   I n s t O n l y = " f a l s e " & g t ; & l t ; G e o V i s   V i s i b l e = " t r u e "   L a y e r C o l o r S e t = " f a l s e "   R e g i o n S h a d i n g M o d e S e t = " f a l s e "   R e g i o n S h a d i n g M o d e = " G l o b a l "   T T T e m p l a t e = " T w o C o l u m n "   V i s u a l T y p e = " P i e C h a r t "   N u l l s = " t r u e "   Z e r o s = " t r u e "   N e g a t i v e s = " f a l s e " 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4 1 & l t ; / C o l o r I n d e x & g t ; & l t ; C o l o r I n d e x & g t ; 4 2 & l t ; / C o l o r I n d e x & g t ; & l t ; C o l o r I n d e x & g t ; 4 3 & l t ; / C o l o r I n d e x & g t ; & l t ; C o l o r I n d e x & g t ; 4 4 & l t ; / C o l o r I n d e x & g t ; & l t ; C o l o r I n d e x & g t ; 4 5 & l t ; / C o l o r I n d e x & g t ; & l t ; C o l o r I n d e x & g t ; 4 6 & l t ; / C o l o r I n d e x & g t ; & l t ; C o l o r I n d e x & g t ; 4 7 & l t ; / C o l o r I n d e x & g t ; & l t ; C o l o r I n d e x & g t ; 4 8 & l t ; / C o l o r I n d e x & g t ; & l t ; C o l o r I n d e x & g t ; 4 9 & l t ; / C o l o r I n d e x & g t ; & l t ; C o l o r I n d e x & g t ; 5 0 & l t ; / C o l o r I n d e x & g t ; & l t ; C o l o r I n d e x & g t ; 5 1 & l t ; / C o l o r I n d e x & g t ; & l t ; C o l o r I n d e x & g t ; 5 2 & l t ; / C o l o r I n d e x & g t ; & l t ; C o l o r I n d e x & g t ; 5 3 & l t ; / C o l o r I n d e x & g t ; & l t ; C o l o r I n d e x & g t ; 5 4 & l t ; / C o l o r I n d e x & g t ; & l t ; C o l o r I n d e x & g t ; 5 5 & l t ; / C o l o r I n d e x & g t ; & l t ; C o l o r I n d e x & g t ; 5 6 & l t ; / C o l o r I n d e x & g t ; & l t ; C o l o r I n d e x & g t ; 5 7 & l t ; / C o l o r I n d e x & g t ; & l t ; C o l o r I n d e x & g t ; 5 8 & l t ; / C o l o r I n d e x & g t ; & l t ; C o l o r I n d e x & g t ; 5 9 & l t ; / C o l o r I n d e x & g t ; & l t ; C o l o r I n d e x & g t ; 6 0 & l t ; / C o l o r I n d e x & g t ; & l t ; C o l o r I n d e x & g t ; 6 1 & l t ; / C o l o r I n d e x & g t ; & l t ; C o l o r I n d e x & g t ; 6 2 & l t ; / C o l o r I n d e x & g t ; & l t ; C o l o r I n d e x & g t ; 6 3 & l t ; / C o l o r I n d e x & g t ; & l t ; C o l o r I n d e x & g t ; 6 4 & 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 M o d e l Q u e r y N a m e = " ' C e l l s ' [ L a t i t u d e ] " & g t ; & l t ; T a b l e   M o d e l N a m e = " C e l l s "   N a m e I n S o u r c e = " C e l l s "   V i s i b l e = " t r u e "   L a s t R e f r e s h = " 0 0 0 1 - 0 1 - 0 1 T 0 0 : 0 0 : 0 0 "   / & g t ; & l t ; / G e o C o l u m n & g t ; & l t ; G e o C o l u m n   N a m e = " L o n g i t u d e "   V i s i b l e = " t r u e "   D a t a T y p e = " S t r i n g "   M o d e l Q u e r y N a m e = " ' C e l l s ' [ L o n g i t u d e ] " & g t ; & l t ; T a b l e   M o d e l N a m e = " C e l l s "   N a m e I n S o u r c e = " C e l l s "   V i s i b l e = " t r u e "   L a s t R e f r e s h = " 0 0 0 1 - 0 1 - 0 1 T 0 0 : 0 0 : 0 0 "   / & g t ; & l t ; / G e o C o l u m n & g t ; & l t ; / G e o C o l u m n s & g t ; & l t ; O L o c   N a m e = " F a c i l i t y   C i t y "   V i s i b l e = " t r u e "   D a t a T y p e = " S t r i n g "   M o d e l Q u e r y N a m e = " ' C e l l s ' [ F a c i l i t y   C i t y ] " & g t ; & l t ; T a b l e   M o d e l N a m e = " C e l l s "   N a m e I n S o u r c e = " C e l l s "   V i s i b l e = " t r u e "   L a s t R e f r e s h = " 0 0 0 1 - 0 1 - 0 1 T 0 0 : 0 0 : 0 0 "   / & g t ; & l t ; / O L o c & g t ; & l t ; O A D   N a m e = " F a c i l i t y   S t a t e   o r   P r o v i n c e "   V i s i b l e = " t r u e "   D a t a T y p e = " S t r i n g "   M o d e l Q u e r y N a m e = " ' C e l l s ' [ F a c i l i t y   S t a t e   o r   P r o v i n c e ] " & g t ; & l t ; T a b l e   M o d e l N a m e = " C e l l s "   N a m e I n S o u r c e = " C e l l s "   V i s i b l e = " t r u e "   L a s t R e f r e s h = " 0 0 0 1 - 0 1 - 0 1 T 0 0 : 0 0 : 0 0 "   / & g t ; & l t ; / O A D & g t ; & l t ; O Z i p   N a m e = " F a c i l i t y   Z i p "   V i s i b l e = " t r u e "   D a t a T y p e = " S t r i n g "   M o d e l Q u e r y N a m e = " ' C e l l s ' [ F a c i l i t y   Z i p ] " & g t ; & l t ; T a b l e   M o d e l N a m e = " C e l l s "   N a m e I n S o u r c e = " C e l l s "   V i s i b l e = " t r u e "   L a s t R e f r e s h = " 0 0 0 1 - 0 1 - 0 1 T 0 0 : 0 0 : 0 0 "   / & g t ; & l t ; / O Z i p & g t ; & l t ; O C o u n t r y   N a m e = " F a c i l i t y   C o u n t r y "   V i s i b l e = " t r u e "   D a t a T y p e = " S t r i n g "   M o d e l Q u e r y N a m e = " ' C e l l s ' [ F a c i l i t y   C o u n t r y ] " & g t ; & l t ; T a b l e   M o d e l N a m e = " C e l l s "   N a m e I n S o u r c e = " C e l l s "   V i s i b l e = " t r u e "   L a s t R e f r e s h = " 0 0 0 1 - 0 1 - 0 1 T 0 0 : 0 0 : 0 0 "   / & g t ; & l t ; / O C o u n t r y & g t ; & l t ; L a t i t u d e   N a m e = " L a t i t u d e "   V i s i b l e = " t r u e "   D a t a T y p e = " D o u b l e "   M o d e l Q u e r y N a m e = " ' C e l l s ' [ L a t i t u d e ] " & g t ; & l t ; T a b l e   M o d e l N a m e = " C e l l s "   N a m e I n S o u r c e = " C e l l s "   V i s i b l e = " t r u e "   L a s t R e f r e s h = " 0 0 0 1 - 0 1 - 0 1 T 0 0 : 0 0 : 0 0 "   / & g t ; & l t ; / L a t i t u d e & g t ; & l t ; L o n g i t u d e   N a m e = " L o n g i t u d e "   V i s i b l e = " t r u e "   D a t a T y p e = " S t r i n g "   M o d e l Q u e r y N a m e = " ' C e l l s ' [ L o n g i t u d e ] " & g t ; & l t ; T a b l e   M o d e l N a m e = " C e l l s "   N a m e I n S o u r c e = " C e l l s "   V i s i b l e = " t r u e "   L a s t R e f r e s h = " 0 0 0 1 - 0 1 - 0 1 T 0 0 : 0 0 : 0 0 "   / & g t ; & l t ; / L o n g i t u d e & g t ; & l t ; I s X Y C o o r d s & g t ; f a l s e & l t ; / I s X Y C o o r d s & g t ; & l t ; / L a t L o n g & g t ; & l t ; M e a s u r e s & g t ; & l t ; M e a s u r e   N a m e = " P r o d u c t "   V i s i b l e = " t r u e "   D a t a T y p e = " S t r i n g "   M o d e l Q u e r y N a m e = " ' C e l l s ' [ P r o d u c t ] " & g t ; & l t ; T a b l e   M o d e l N a m e = " C e l l s "   N a m e I n S o u r c e = " C e l l s "   V i s i b l e = " t r u e "   L a s t R e f r e s h = " 0 0 0 1 - 0 1 - 0 1 T 0 0 : 0 0 : 0 0 "   / & g t ; & l t ; / M e a s u r e & g t ; & l t ; / M e a s u r e s & g t ; & l t ; M e a s u r e A F s & g t ; & l t ; A g g r e g a t i o n F u n c t i o n & g t ; C o u n t & l t ; / A g g r e g a t i o n F u n c t i o n & g t ; & l t ; / M e a s u r e A F s & g t ; & l t ; C a t e g o r y   N a m e = " P r o d u c t "   V i s i b l e = " t r u e "   D a t a T y p e = " S t r i n g "   M o d e l Q u e r y N a m e = " ' C e l l s ' [ P r o d u c t ] " & g t ; & l t ; T a b l e   M o d e l N a m e = " C e l l s "   N a m e I n S o u r c e = " C e l l s "   V i s i b l e = " t r u e "   L a s t R e f r e s h = " 0 0 0 1 - 0 1 - 0 1 T 0 0 : 0 0 : 0 0 "   / & g t ; & l t ; / C a t e g o r y & g t ; & l t ; C o l o r A F & g t ; N o n e & l t ; / C o l o r A F & g t ; & l t ; C h o s e n F i e l d s   / & g t ; & l t ; C h u n k B y & g t ; N o n e & l t ; / C h u n k B y & g t ; & l t ; C h o s e n G e o M a p p i n g s & g t ; & l t ; G e o M a p p i n g T y p e & g t ; Z i p & l t ; / G e o M a p p i n g T y p e & g t ; & l t ; G e o M a p p i n g T y p e & g t ; L o n g i t u d e & l t ; / G e o M a p p i n g T y p e & g t ; & l t ; G e o M a p p i n g T y p e & g t ; L a t i t u d e & l t ; / G e o M a p p i n g T y p e & g t ; & l t ; G e o M a p p i n g T y p e & g t ; C i t y & l t ; / G e o M a p p i n g T y p e & g t ; & l t ; G e o M a p p i n g T y p e & g t ; C o u n t r y & l t ; / G e o M a p p i n g T y p e & g t ; & l t ; G e o M a p p i n g T y p e & g t ; S t a t e & l t ; / G e o M a p p i n g T y p e & g t ; & l t ; / C h o s e n G e o M a p p i n g s & g t ; & l t ; F i l t e r & g t ; & l t ; F C s   / & g t ; & l t ; / F i l t e r & g t ; & l t ; / G e o F i e l d W e l l D e f i n i t i o n & g t ; & l t ; P r o p e r t i e s   / & g t ; & l t ; C h a r t V i s u a l i z a t i o n s   / & g t ; & l t ; T T s & g t ; & l t ; T T   A F = " N o n e " & g t ; & l t ; M e a s u r e   N a m e = " C o m p a n y "   V i s i b l e = " t r u e "   D a t a T y p e = " S t r i n g "   M o d e l Q u e r y N a m e = " ' C e l l s ' [ C o m p a n y ] " & g t ; & l t ; T a b l e   M o d e l N a m e = " C e l l s "   N a m e I n S o u r c e = " C e l l s "   V i s i b l e = " t r u e "   L a s t R e f r e s h = " 0 0 0 1 - 0 1 - 0 1 T 0 0 : 0 0 : 0 0 "   / & g t ; & l t ; / M e a s u r e & g t ; & l t ; / T T & g t ; & l t ; T T   A F = " N o n e " & g t ; & l t ; M e a s u r e   N a m e = " F a c i l i t y   N a m e "   V i s i b l e = " t r u e "   D a t a T y p e = " S t r i n g "   M o d e l Q u e r y N a m e = " ' C e l l s ' [ F a c i l i t y   N a m e ] " & g t ; & l t ; T a b l e   M o d e l N a m e = " C e l l s "   N a m e I n S o u r c e = " C e l l s "   V i s i b l e = " t r u e "   L a s t R e f r e s h = " 0 0 0 1 - 0 1 - 0 1 T 0 0 : 0 0 : 0 0 "   / & g t ; & l t ; / M e a s u r e & g t ; & l t ; / T T & g t ; & l t ; T T   A F = " N o n e " & g t ; & l t ; M e a s u r e   N a m e = " S t a t u s "   V i s i b l e = " t r u e "   D a t a T y p e = " S t r i n g "   M o d e l Q u e r y N a m e = " ' C e l l s ' [ S t a t u s ] " & g t ; & l t ; T a b l e   M o d e l N a m e = " C e l l s "   N a m e I n S o u r c e = " C e l l s "   V i s i b l e = " t r u e "   L a s t R e f r e s h = " 0 0 0 1 - 0 1 - 0 1 T 0 0 : 0 0 : 0 0 "   / & g t ; & l t ; / M e a s u r e & g t ; & l t ; / T T & g t ; & l t ; T T   A F = " N o n e " & g t ; & l t ; M e a s u r e   N a m e = " F a c i l i t y   W o r k f o r c e "   V i s i b l e = " t r u e "   D a t a T y p e = " S t r i n g "   M o d e l Q u e r y N a m e = " ' C e l l s ' [ F a c i l i t y   W o r k f o r c e ] " & g t ; & l t ; T a b l e   M o d e l N a m e = " C e l l s "   N a m e I n S o u r c e = " C e l l s "   V i s i b l e = " t r u e "   L a s t R e f r e s h = " 0 0 0 1 - 0 1 - 0 1 T 0 0 : 0 0 : 0 0 "   / & g t ; & l t ; / M e a s u r e & g t ; & l t ; / T T & g t ; & l t ; T T   A F = " N o n e " & g t ; & l t ; M e a s u r e   N a m e = " P r o d u c t "   V i s i b l e = " t r u e "   D a t a T y p e = " S t r i n g "   M o d e l Q u e r y N a m e = " ' C e l l s ' [ P r o d u c t ] " & g t ; & l t ; T a b l e   M o d e l N a m e = " C e l l s "   N a m e I n S o u r c e = " C e l l s "   V i s i b l e = " t r u e "   L a s t R e f r e s h = " 0 0 0 1 - 0 1 - 0 1 T 0 0 : 0 0 : 0 0 "   / & g t ; & l t ; / M e a s u r e & g t ; & l t ; / T T & g t ; & l t ; T T   A F = " S u m " & g t ; & l t ; M e a s u r e   N a m e = " P r o d u c t i o n   C a p a c i t y "   V i s i b l e = " t r u e "   D a t a T y p e = " D o u b l e "   M o d e l Q u e r y N a m e = " ' C e l l s ' [ P r o d u c t i o n   C a p a c i t y ] " & g t ; & l t ; T a b l e   M o d e l N a m e = " C e l l s "   N a m e I n S o u r c e = " C e l l s "   V i s i b l e = " t r u e "   L a s t R e f r e s h = " 0 0 0 1 - 0 1 - 0 1 T 0 0 : 0 0 : 0 0 "   / & g t ; & l t ; / M e a s u r e & g t ; & l t ; / T T & g t ; & l t ; T T   A F = " N o n e " & g t ; & l t ; M e a s u r e   N a m e = " P r o d u c t i o n   U n i t s "   V i s i b l e = " t r u e "   D a t a T y p e = " S t r i n g "   M o d e l Q u e r y N a m e = " ' C e l l s ' [ P r o d u c t i o n   U n i t s ] " & g t ; & l t ; T a b l e   M o d e l N a m e = " C e l l s "   N a m e I n S o u r c e = " C e l l s " 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5 & l t ; / D a t a S c a l e & g t ; & l t ; D a t a S c a l e & g t ; 1 & l t ; / D a t a S c a l e & g t ; & l t ; D a t a S c a l e & g t ; 0 & l t ; / D a t a S c a l e & g t ; & l t ; / D a t a S c a l e s & g t ; & l t ; D i m n S c a l e s & g t ; & l t ; D i m n S c a l e & g t ; 1 & l t ; / D i m n S c a l e & g t ; & l t ; D i m n S c a l e & g t ; 0 . 5 & l t ; / D i m n S c a l e & g t ; & l t ; D i m n S c a l e & g t ; 1 & l t ; / D i m n S c a l e & g t ; & l t ; D i m n S c a l e & g t ; 1 & l t ; / D i m n S c a l e & g t ; & l t ; / D i m n S c a l e s & g t ; & l t ; / G e o V i s & g t ; & l t ; / L a y e r D e f i n i t i o n & g t ; & l t ; L a y e r D e f i n i t i o n   N a m e = " L a y e r   2 "   G u i d = " 0 4 e a 0 2 2 2 - d f 5 4 - 4 5 7 0 - a a 8 6 - 5 7 0 3 0 c f d 3 a 7 2 "   R e v = " 1 "   R e v G u i d = " 9 e e c 3 7 5 f - b e 3 f - 4 e 0 0 - 8 7 c 4 - 5 4 f c 4 3 d a 8 a 0 7 " 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1 & l t ; / X & g t ; & l t ; Y & g t ; 1 8 7 . 4 0 0 0 0 0 0 0 0 0 0 0 0 9 & l t ; / Y & g t ; & l t ; D i s t a n c e T o N e a r e s t C o r n e r X & g t ; 1 & l t ; / D i s t a n c e T o N e a r e s t C o r n e r X & g t ; & l t ; D i s t a n c e T o N e a r e s t C o r n e r Y & g t ; 1 2 3 & l t ; / D i s t a n c e T o N e a r e s t C o r n e r Y & g t ; & l t ; Z O r d e r & g t ; 0 & l t ; / Z O r d e r & g t ; & l t ; W i d t h & g t ; 1 6 9 & l t ; / W i d t h & g t ; & l t ; H e i g h t & g t ; 3 3 3 & l t ; / H e i g h t & g t ; & l t ; A c t u a l W i d t h & g t ; 1 6 9 & l t ; / A c t u a l W i d t h & g t ; & l t ; A c t u a l H e i g h t & g t ; 3 3 3 & 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1 & 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0 & l t ; / M i n M a x F o n t S i z e & g t ; & l t ; S w a t c h S i z e & g t ; 1 5 & l t ; / S w a t c h S i z e & g t ; & l t ; G r a d i e n t S w a t c h S i z e & g t ; 1 1 & l t ; / G r a d i e n t S w a t c h S i z e & g t ; & l t ; L a y e r I d & g t ; e c 6 9 1 a 1 2 - 3 6 a 5 - 4 a 0 8 - 8 9 7 6 - 8 4 4 e d e 0 4 a 9 8 a & l t ; / L a y e r I d & g t ; & l t ; R a w H e a t M a p M i n & g t ; 0 & l t ; / R a w H e a t M a p M i n & g t ; & l t ; R a w H e a t M a p M a x & g t ; 0 & l t ; / R a w H e a t M a p M a x & g t ; & l t ; M i n i m u m & g t ; N a N & l t ; / M i n i m u m & g t ; & l t ; M a x i m u m & g t ; N a N & l t ; / M a x i m u m & g t ; & l t ; / L e g e n d & g t ; & l t ; D o c k & g t ; B o t t o m L e f t & l t ; / D o c k & g t ; & l t ; / D e c o r a t o r & g t ; & l t ; / D e c o r a t o r s & g t ; & l t ; / S e r i a l i z e d L a y e r M a n a g e r & g t ; < / L a y e r s C o n t e n t > < / S c e n e > < S c e n e   N a m e = " M o d u l e s   a n d   P a c k s "   C u s t o m M a p G u i d = " 0 0 0 0 0 0 0 0 - 0 0 0 0 - 0 0 0 0 - 0 0 0 0 - 0 0 0 0 0 0 0 0 0 0 0 0 "   C u s t o m M a p I d = " 0 0 0 0 0 0 0 0 - 0 0 0 0 - 0 0 0 0 - 0 0 0 0 - 0 0 0 0 0 0 0 0 0 0 0 0 "   S c e n e I d = " 1 3 5 8 e f c 0 - 2 7 9 6 - 4 0 7 e - 8 5 5 0 - f 1 e 0 d 9 f 7 7 0 2 1 " > < T r a n s i t i o n > M o v e T o < / T r a n s i t i o n > < E f f e c t > S t a t i o n < / E f f e c t > < T h e m e > B i n g R o a d < / T h e m e > < T h e m e W i t h L a b e l > f a l s e < / T h e m e W i t h L a b e l > < F l a t M o d e E n a b l e d > t r u e < / F l a t M o d e E n a b l e d > < D u r a t i o n > 1 0 0 0 0 0 0 0 0 < / D u r a t i o n > < T r a n s i t i o n D u r a t i o n > 3 0 0 0 0 0 0 0 < / T r a n s i t i o n D u r a t i o n > < S p e e d > 0 . 5 < / S p e e d > < F r a m e > < C a m e r a > < L a t i t u d e > 3 6 . 1 3 9 1 6 9 7 1 6 8 8 5 9 1 7 < / L a t i t u d e > < L o n g i t u d e > - 9 6 . 9 4 1 9 5 < / L o n g i t u d e > < R o t a t i o n > 0 < / R o t a t i o n > < P i v o t A n g l e > 0 < / P i v o t A n g l e > < D i s t a n c e > 0 . 8 9 8 9 9 1 2 8 7 0 5 7 1 6 5 4 7 < / D i s t a n c e > < / C a m e r a > < I m a g e > i V B O R w 0 K G g o A A A A N S U h E U g A A A N Q A A A B 1 C A Y A A A A 2 n s 9 T A A A A A X N S R 0 I A r s 4 c 6 Q A A A A R n Q U 1 B A A C x j w v 8 Y Q U A A A A J c E h Z c w A A A 2 A A A A N g A b T C 1 p 0 A A D f Z S U R B V H h e 7 Z 3 5 d x v X l e c v d n A D 9 3 0 V S V G S J V m x L U e y v N t x O k 4 n T n p z 5 q S 7 z 5 k 5 0 / 9 E / z Q 9 Z / 6 E + W 2 m z 0 z P 6 W W S a X e c 1 X E n j l d Z t r X v F P c N J E g Q J A g C X L D P / T 5 U i U W w C q g q F C h S y U c H w k q y U P X u u 8 u 7 9 z 7 b O 1 + u Z 6 k I m x t R W v G P 0 N d O H q H T P R 5 y O p 0 0 t 0 r 0 i 3 d / T G / 9 6 Q + o v s p G V e 6 i v 0 Y X o e U g N T W 3 S M 8 O B 3 M z U 9 T d e 0 R 6 Z j 3 L S 0 v U 3 N o q P V M n k 8 n Q x s Y G B Q K L d P 3 6 D T p 1 + j R l y E E f X 7 x C f / L W t 6 m j p Y Y c D q f 0 6 c I E Y w 6 a X H F Q h i / p Z s I u v b q X b w x t S 4 + s J 5 V M k t P l k p 7 p 5 / K s m 9 a 3 7 W S 3 8 T n h 4 z / b v U 1 1 F d K b e X w 0 7 q U s f + a 1 o 4 W / x 3 z E Q c N L u W N p r U n R 6 f a U e K y G L o E i y l K r J 0 w 3 h v 0 U G L 9 K 3 X 1 D 5 K z r o 7 m 7 n 9 C p l 3 9 A P Y 0 2 O t G S l D 5 b G o l E n N x u D 6 1 s 2 q m x M i O 9 e r D Z i M W o q r p a e m Y 9 s W i U q m t q p G e F y f I I w c 1 u z w l C j I / t n X 9 7 l 3 h 8 0 R t v v E 4 t z c 3 k 4 A k R r 9 t 4 1 F V X 7 T 7 u z Y S N P h t 3 U H Q 9 R M v T d 6 n 9 6 F n + 2 3 X S u 7 s 5 1 5 O g G m 9 5 r t H G B p / T v G P T g 5 8 H f 4 B v H b V p 8 X w r a a P B J m 0 B K E Y y n a V P J n I S e b 4 3 T t W e w u K i U 6 C I X h n Y J q e D B z w f m 3 8 5 S p F o k i p r f D Q X r R a z Q T E p 1 4 u s o c I s U G v b N j r S k D s x B 5 n 5 u V n q 7 O 6 R n p k j y V / T x e d X j a X A P L W 2 d 0 r P d n N 5 x k P r c R s 9 3 Z W g B o 0 J a D U c J g d f p H B 4 j R 6 M j A q h W l 5 e p k h k n S o r q / h W Q U 8 9 d U Z M Z B 8 8 s N P Y l V / S q b O v U t p d R 6 G 5 E d r e j F L X s W f J 4 6 2 U f m M O r y t L L x y J S 8 8 e T z 4 Y 9 Z L X y d + z v / j 3 D K w 7 9 A t U T 1 2 K h l r U J f 2 j M S + d 7 k h Q U 1 X p s 1 U s u s 4 z o o / V r J 0 6 a z M 0 N 8 3 m V N 9 e c 2 p y x U n 9 j e Z n H r 1 8 O u m h C j 6 h z / J s r E U o u E R N L Y V N s m L A P A G Y n P K Z m h i j I w N H p W c 7 r P G k c 9 X v p m P N K e q u V z 8 X q / y Z u b C T z n Q m h O a K R C J C e / l 8 P o q x i e j g v 5 d K Z + j e g y k a H p u m p L O R v v X K 0 z S 6 V i / 9 B m j g C I 1 f e 4 + F 6 j m q b + 4 m u 0 N d 8 j F 7 Y x a 3 g o 1 Y l L X + b q 0 c T 9 v I 4 9 A 1 X C 1 h L u y g B E 9 0 A 0 0 7 k / r m 5 i Z V V H j J Z u O J Z + Q + 1 T c 0 8 X n N s B J o 4 9 c M a C j w O t v M K t e b 7 X f W X B m b k O R S W Y + s k a 9 2 x 8 T A I L D h S P O 4 w r Z y o U F u F t j f P j Z j o q w d J 1 e d f A F Z Y H h Q F p q J l w I L r E E 6 p G f W k 0 q l h N 9 a D m L 8 P S / P e S S B x s B R F 5 Z M O k 2 R l Q D 5 H 3 x B / U + 9 Q V U q Z m B v Q 4 q O l m B e K U n z d 4 Z p C j A p T I S c P L 4 y d K K V f 7 8 t S 0 6 e e e D / A J X h U T K w G D 6 Z Y E X R n m S / a U e g i q H t c a q A Q a b G F M + A c Y u U B Q a P E g g T f J R 8 r B a m B M 9 + m J E m W P M l + X G N N 0 u n 2 5 I 0 2 J y k T l / h L 5 d K W / T l N Y A w j Y 0 M S 8 / U w e D a M u D G 4 v M w Z 7 6 c z Q m T P T r J r 2 r Y n A y 0 U n 1 L F x 0 7 9 x a t B i Z o 8 t Z H t L W 5 + 7 o k U t a M b E y i / p X c B A Z h Q s C r v j J N J 9 r S w u 0 Y X n T T 3 Y C L l j f s t M E + U i E W 1 g 0 N 8 Y d A m F q q M 0 K Y 1 t b W 2 O f c E K 9 P T 4 6 L e y 0 c b / / N 3 / 6 d 9 L g o q Y x d V V p r W N W H + M v V V k h T R i n w + X H l R X d m p y e o r r 5 R V V N Z h Y P P O 4 6 / t i L z U N P i z 8 E E q 6 8 s / L 2 y b D J 5 K z R C S R Y B B 7 1 Q 1 G u N N e t y z F 7 0 W E G K J w x E u C j F g 8 T m I H s y Q l l P A 3 / Z 3 V r w 2 Z 6 4 0 D h z a 0 6 S f y u 0 R m 1 j B 7 m r 6 2 n q 5 u / 4 R 7 z k q f Q J M z I W t 4 v J q F T T X 1 g l f C x e t 5 0 q 2 E 9 z 8 r X B 9 4 J 5 C m r 4 0 F 1 s + u H 6 P F h y U x u P S V y / f L 6 a c Y u f b T R 4 P J h o 8 P v P 9 S a E n / n Z Z x c p u B S k a C R M 0 z P z F F l f p 9 b W l o e B H y U q h 6 F N k C + Y G v j j P f X 6 1 W I h 1 L T R 4 N A J i q 5 H p G f l p Z I v o F H W o + U / t u X g o v R o L 2 t b d r q z 4 C K P D p M 7 J U w Z H m g R 1 n g O n g R Y o D L u e s r a 3 d I n c j z b s 8 2 m L y J c 3 o f + n Z K q 6 j o 6 f v 6 7 L F B O u v P p j y i 2 H u Z X s 4 b M o 3 w w I S x G 7 W K g T i 2 s 0 w p P 0 j L K q b T S l R H a o 5 k F B c e m J k w A V s x R 9 i + N E I 3 b + O 8 T v T Q Q p z S b u e + 9 9 z 6 9 / P K L f J r 4 d a e L n r t w j t r b W + n G j Z t C 8 P M x 5 E O B c q 4 9 g E L + w u T 4 K P U P D k n P D g 7 x + D Z 5 P D x t l h E r 1 u e W e b D e n k u w 8 L B T 7 W C t I 1 1 5 V + h L S j a d F 4 8 x O M / 3 b r N m I P p i 2 s 1 m p F 1 o J 5 W x 8 5 B k Y p s W J 2 9 T M r 5 J b 7 5 + j j r q b J q D v B j 3 F l 1 0 k k 3 t 1 d U V u r 3 a S S 8 P s N + u l K Y 8 4 L 8 j y l n L w r + R s B U N a x f i 5 r y L I t s O e r F / i y 0 T G 0 2 M j 4 n A S F t b m / j + 8 n H g L 7 z z z k / o r e / + M V 9 3 T + 5 F C c N f e 2 z Z y a a f 9 K Q M r I V X p U d 7 g T A t L S 5 I z w 4 O w c W A 9 K h 8 q J k X R o j E E j Q 8 N k M V P A B O t G X p h T 4 5 y J K l Z O O z 1 N e Q o r P d C b E 8 A m E C x 1 t S Y j n k d b 4 V M p t c b i 8 9 9 f Q z 5 K n 2 0 Z 2 5 J P v T B S S g C E e b c o 5 g Q 0 M j d V V F C g o T w G m p 9 W b o 4 p R H B B K M g r E M / x m + 8 y B r M w g w h G l 9 P U p z / g C b d r n o r f I 4 8 D A L S V b B s I Z y s 3 k H d V g u 9 E S 0 k s m k G G A O j f D t f h P f Z g 3 l L a + G m p m a o N 4 j A 9 I z Y y C L A v 5 n v g + K A X j v / g N 6 8 t R x 1 X C 9 E p h W y E I A 8 J U G e e A r z X z 8 / M 9 v J C h w 9 9 / p / J O 9 V F d X R 7 2 9 p a 3 N r c S y 5 P O k 2 a f W F + H M 8 E H a i 3 0 R B Y G I k 8 3 a N F W 4 + e f y f m x s b I y F u o E a G x u l V 3 b z s 5 / 9 g r 7 1 r W + W r q F 6 G t K 0 t J 6 7 S O U g U k B D y S C 6 d F C E C Q Q L + D d W 0 d P X X 9 j u k s B s O 7 O 6 e w C q C R P A Q v L X T h + n e 7 e u q f o D S j D g z r O T j h v M / j 4 e B 3 h N v o G 3 n n L T n 7 1 5 g b q 6 O u n e 2 B z F D S b P I G l g d N l F t x f c w q x q r L Z R L L b O 2 m J d r P / k j C 1 t 9 A o T v u o t 9 j n b a l N U x S Z i / o 8 l E g m 6 c v U 6 V Z v I f j E s U N O s G l t 9 8 B v Y a W N t s r 2 9 J b 1 j D Y 0 6 / I T w a n G h 2 0 9 q a m q l R + U D A r G y E p K e a e O w Z W k 6 n D / Z F B 6 I p 7 / 2 j L B p s A a I 9 S a j Z n U q s z M i m 5 o a q Z a 1 U 2 j R T z / 9 4 D q 9 8 0 V Y R M 1 w u 8 R m 2 f C i k 8 J b d t p O 2 n Y F O y L b / B q b i u v s o r d U p y n C n w H 1 9 Q 1 i E b q y s l I I A o 6 t m P A X Y p R d F m T h n O l I q q 6 p A o T J T x w / t k f 7 6 M F Q 2 B x A m m F v I 7 Q N s 2 u b z R 2 k r O g B J w K Z E M l k g l Z D I Y r y 4 x Q / X v D P 8 u 9 w 0 9 T k m M i S Q D 6 f y 7 U 7 6 q R k J b R M D Y 1 N 0 r N H T 3 B p U W h M R I X w 3 W A C 4 m p t b m y I 7 4 H v 7 H S 6 x O o / w C S U T C T F 4 N 3 a 2 h Q / i + g m A h u I Z t r t D v 7 Z G N v p W X E u 4 n z L y U S 2 a P A j d 3 1 2 T L F t / v 1 R n u E r e E A W A o M L Z q u N r 2 k 1 O + J I p 6 q o r K D F B f + u h X Y Z m H 0 T K w 6 6 H X D T N G v E K Z 5 o 4 c v A F 7 m / 5 C F 7 b R 8 5 q 5 o p M v o + N X Q + Q W 5 n T m C g K F c 3 H T Q W c o q f Q y B h J O i i a j a 7 E K U 8 0 p g W g Q W P K 7 t n w G N S w b G t r i y T l 8 8 D j t U I 8 J e S L P w t N Y W t K 6 R o e S u 8 V F e r P V E O D z + g / v 5 + I Q d K D P t Q i O u / M r g T 6 c P g 8 H p z a z A Q G A Q V k C n c 3 N o m X s O g Q m o G B l 1 P 7 5 G H q 9 + F W F 0 N i c H U 2 N Q s v b K b V Z 6 p D 5 J A L Q Y W q K 2 M m R I A 5 x Y C a z R j I s G W h N v E T K s k M O + n 9 s 4 u 8 T g Y t d N o y J X L j m H z U k m N J y P W 8 f x r u W O M h I M 0 f v k X N H T + + 9 T U 2 C A y t Y e a c 8 I + E X L Q 1 O r O Y E S u n J F M m + 2 t L T G u K i q r p F e K s 7 Z l o 7 o i a 6 V b P B n + 6 P / + m N 5 + + 8 / J v 1 n L x 5 t S 1 W Q / / e n P 6 d V X X 6 b a P K E z b P L l A 2 H C x Z 4 Y G x H 3 9 Q 2 N Q p j g Y 2 1 u b l B l V Z U I P S I X T Y 8 w g Y a G J l E y o g W + 4 P j o M N v W + 7 M 2 V Y x y p Q U p m Z k a N / V 3 r D D J s S w A r v n d Q i P B X M s X J n k h F J F B p K j h e W 1 9 C z 3 5 2 l / T 2 u I U 3 b v 8 I Y 0 v p o X p N 8 7 a K b C + + 7 t c n P T w 7 5 S e 6 A A L 6 d 6 K S u F b Y d w B T D i T 4 2 P i e D G B 3 7 9 z S 7 w u U y z x A G P 2 / V / / O 3 3 / + 2 9 R F Y 9 b 5 E g i K 0 O N 5 5 + / Q O / 9 6 j 2 2 s n a P 0 5 I F C k A V D x w 9 J k x A G T x G J r N Z q q r Z U d O g n r U T F n t 9 v l p h G j 1 q h I l X Z v r 6 j 9 L w v d v S M / 2 s L A e l R 6 W B M R v 1 5 w a o L c n n P L 0 7 0 q t 0 7 P H w 5 Y E 4 v d g P d 8 B N 3 c f O U t v R Z + j 2 R / / E 5 2 p T m H o w / / L 5 b I J N 3 v j e 1 7 X A u I N v h f s I + 3 + g f / C o M I t b e F I / f v K 0 e O 2 m P 6 c J t X 5 z M p m i e f 8 8 v f f r 9 9 l P X d 0 V 8 D r W o h 7 R b m 5 u o p O n T j 0 U Z p m S T b 5 y I B 8 k T l Q x 1 L K S 9 5 t y 1 0 P J m D H f M O u W u o Y F 3 + 3 q W J T q 6 + p o K i z N 2 N k U X 6 A d L a O 1 4 A 9 f 6 8 u Z 3 M + E g 3 5 y u L 3 k q 8 u Z 6 9 B k v 2 O N p e R k W 4 L a f a V F k K G p E u x 2 J J N p m u H j H W z J q b 5 s Z k c F 2 t h P B R h q c F N C o R W y Z V L U 2 d P H F t J O p n 0 h Q q E Q v f v u z + n l b 7 9 N P S 0 1 w q Q 0 L F A u v j Y v l 1 m g F u b n q K O z W 3 p W G A h f h k 9 U o W r U l e U l 8 X 4 N 2 7 s x d t A 9 b C o k 2 C z A a 1 n + l 0 6 n 2 H S t p G 0 2 U W v Y A V 9 f C 4 v g y A a b n Q g q 4 A L h J M E B x c 9 B e 2 5 E 1 6 m K P x O L R k Q B Y B d f i H I T W G B f p i P n y + h l b m a a u n t L O z Z E x W D u f a 0 j S T c X X G T b W q R s R R u 1 I f 3 H l 8 r l y 2 n U Y i 2 u 2 + m u Z D Y h P S m Z 2 K L 6 p p y / C U X Q W p 2 m h c i O R o C m + 3 r v N l V r x 6 Q K g v K U X 7 P Z 1 t n R T j b + A 2 J S 5 j E C T T a 6 7 K F W 9 7 I Q G F x T G U z b R 4 e G h M D p L e Q E G B O Y T P / x F 1 d p 8 O k / E n / L s E D B S e v R q L 2 x A v h F M O W M U G j m x r p W h k 8 o f L t y E Y m E 2 T n V N 6 u V A q K C W r V I W i C K W M E T i F k w g 3 8 4 7 q V X e R K V S 8 b t G 7 O U q e q h F w e 2 R X l L M e A 3 g e 2 t D Q p M 3 a I j T 1 w Q z w H G E 3 w q g D D 6 m Y 4 4 J T N 2 6 v A Z c K g k g s E g X b 9 + i 1 5 6 + U W q r N g b D f 3 8 q 9 v 0 / L k n p W c 7 + G d n e E L s p d n p y d x 6 n w H W N z P 0 P / / p Z 3 T y + T 8 j J 0 + + p d o C l r P F W s I o E K b Z q U k R c k 6 l k r S 4 M M 8 2 8 S z F 2 B z 0 s Z k S l x z z u T W H G B B W s 7 6 2 P 8 E R M w v I E K Y I a 1 x o Y b P I J r 5 8 7 i B M Q I 8 w K X G h t c H M P e l Z D h R G o u 8 D r J 7 W m o w o 1 Y A w I U i R y R Y 3 + Q G O C 2 t H 1 6 7 d o G + 8 8 Z q q M I H q 5 l 7 p 0 W 7 k W r Z i P r 8 y 5 Q 6 t A q B Z P 3 6 Q p I a O I S F M w L B A 1 V U Y n z m M g J N u h p 4 j / S K E i v W e t o 5 O 6 u z q E W s W q K y s r W s Q n 0 H l b Z R t e q t p b W u X H u k D j n e A T S F E y 4 x Q q 7 I e p I f a u n o R Z j Y D L C a U T a D w E j h i 0 + J e L 8 r 8 O p j Y d q f j Y c 3 b C / 2 5 g l U f j 3 / 8 j d P t C a r k c R n Z z k U R N 3 V k W i D d 6 M 7 w J H 3 4 4 c f 0 y i s v k 7 O A B s / E 5 q V H O S C I 4 Z U Q u a T o K S w Z L Z D N H 4 3 n J u R L 0 x 5 x u 7 / E L g B r 3 Z r 6 3 B I R a r U M j y 6 k 9 J c T J E U i s 9 o M W m F l p K + A J r b 5 y 9 F U x G h m A e r H 4 H i j Q O 4 G + y Z o J K K H / B C t E R C 4 Q W W x 0 n c o x u d T O 5 M b F m x B x p t L F j 3 b X T y f E z M 6 y j + U + B p 7 K Z X M / a x X w + 1 F 5 j i 0 I h Z 7 8 5 G z K 5 Z j D v q S B / U / f z B J K f b L v v e 9 7 4 r S 9 E K g 5 E R J Z G 1 V R I z F r M H A d d B i i f / e t T k X / W 7 M K 7 S T T C y y J O r B A E p j D p z J h y C D 1 W 3 E l K v Z + o a u M Z q l R W y j d N e l 6 a m u h C i i 0 4 O 3 x A V a m D b I p D Y 6 Y S G 1 C I E J Y E v l z F s 5 I 7 0 Q H 7 P P h S D D h b 7 4 w y h g S 9 8 p S q c S R Y v + 5 D A 8 M t e X o i w 8 M x 4 W T g 9 9 y A P 6 b g C t w m y 0 s r 5 J q / M j Z G 9 6 k r V f c f v T W 5 O z V G T y z z r c A x m 8 l + b / c I + y D i 0 2 I 8 v k U I y v A y d Q S C u y m g K a 3 B K W g 0 v S o / K S V o R 9 z Y J 0 H T 3 L E e B 5 q Y + G T R 5 6 f C I z 3 t z k 4 b A X P q n y L I 5 y j E p J 0 6 C S 1 + Z w U R K p V E X A N f v t i I d + f X O D f n N p h M Y e 3 K P Z 8 X s U m L p L N 2 7 f p 0 8 + v 0 a z 9 z 6 n v t O v U i q r z 5 n b i u z 2 Q T P p n F D D v J w M O S m 8 u i K e A 4 T z b 8 + 7 x X 1 o Q / v 3 b 0 V C f C 5 2 V K 0 h g d J 5 H X Q h q + 5 8 y h G N Q 6 C i n C B 5 c z / A Z I O A S 3 g 1 R I u B e Z F n h z Q s / + y 0 y E p B d y S U t u A 5 Q v l 4 f y U U F N W + a E W G 5 F f 0 R H A Y X J d C 1 6 Q c + g U a Q g S t 1 K 0 o 8 Y A Q I j R d r O E m s s 7 f v 2 e j u x f f o U h w l n x N 3 X t u j V 3 H q W P o H P W 2 + 0 S i q x 7 a W 3 b G F h b j G 6 T S D I T 9 E R t o k 1 q 1 y W M T v S G L 4 W C f X x l 5 N R Q 2 P 9 q c p F 4 L S t 3 x B 2 d X n S L C o 1 x h B + X o H B u N R M Q a V L l A c m 9 H V 2 m 1 P 3 o Y e 3 C f j h 5 / Q n p m H r F w z j e 9 y a V y 2 N u W S V L W n j N v z I y F W D x L / / 1 / / D O d + + Z f 0 S t H e T b X + P O o u 1 r b J H r w 2 Y / p e 3 / y F j X 6 n G K c w O z E u E n x 4 c O X P 9 W W E J X B 6 G O x z U J Y y Y d W S H O i L A O Z G w B J 3 d 6 8 G j Y E S 5 J 8 + 3 x W f / A H 2 l Y Z S N N 3 R i V K X c G W g Q y h 5 V S + M I F a g 2 t Q e t j a R i 1 N + U A k U R P Z 3 s y / V 6 P Q e 0 y p C 7 S 7 M G B u y J / M 2 n Z m 4 r F l H U 5 U P s k N a u v o o 9 e O a Q s T + H p P g r 5 5 P E F n T 7 Z R r S s m g h P o 9 d F Z m 6 b n 2 A x 9 s T / O W i k n T A B 5 g w j 0 F D N D k b k v E 5 i f k x 7 t g K B W Y M N Y x k t + V N q Q Q O H A y 0 0 p C a / 3 F 9 U v c l 3 9 b m f U a g q 2 E Z M H b v 6 9 G v w e S q v H R x 8 I 0 w 3 1 Z i h x k Z m b n Z E e l U Y u t U v / t d x p s 7 3 7 Z 4 y O B n y n 7 7 z E 0 l Q A m F t Y V h h d s t F W x V E a H j E W p i + E c o F b r R f 9 2 l q Y F i O l W W C G B A r t p 8 o N 1 p H M 8 k S b u i 0 d X t l x N s t B K U n A + c A M G x w 6 L i K T y M 6 v q f G J U P c o O + V 1 d d Z k Y + R y + 2 w i M 0 A P E 2 x m C R Q a C h g Z D e l 0 h m 7 e v L 2 r d g 7 R w 5 l V h 0 i U R T k I 2 n 5 9 8 M B F v 7 k Z o Z + / + w 5 t 8 T z 1 7 D O 5 B F c r w K Y L S T b 7 Y N r h n C L P E a Y f F r 0 h 7 D i / p 0 q s w j E k U F q B B B k 0 a i + Z M s i s n i r g U k D 9 V z l B S H j o + E l d o W G 9 I N K H N J v 1 C N p / 8 b X F i F b c K x l o K O 3 7 b W 3 H 6 V e f 3 q d l 1 x M P A z j I O P 9 4 3 E M j Q Q d 9 e D 9 D P 7 0 a p b H R E b r 1 8 b 9 Q J j J D F 9 7 4 M / r O s 0 3 k N N s + S Q V v p Z d N N L c w 7 V C N i 4 k F f h S C J J j A 4 K N d n i 1 t a c L Q 0 S 6 s F 7 6 g r d U s 8 S p p + U a A m W M 1 q 2 U I x S s x s l h a C m I R 0 m K Q H Y D j l z P S 1 T L T X c 7 c N b V l d r r 1 P t G q X 8 i u X r l C L z 3 V R W + / 0 C Q s X g Q 5 Y N I F F y b o 9 k f / Q v 7 R r y i z d J V 8 T R 3 0 z G t v 0 z e f P 0 Y X z P W j K Y g 9 r 5 F n P n W V G V 2 9 D Q t h K M q H 9 Y i u 1 D W R S I j w b W V 1 N W 1 L B V 4 o n 0 b o F q F H O H z d f Q M 0 N z 1 B T S 1 t o i Y H s w L C i 1 C 3 W E B b W w n x D D k g w r j Y u Q I / U + 2 r p U g 4 L D 6 L 5 v v B x Q X q P 3 q c J k a H a f D Y C Z o a H x M F i 9 A I y B L f 4 r / d c 2 S A / D N T 1 N H d S w H / L P l q 6 0 V m B M r I M Q v h M 0 2 t 7 N y a T N v R A / w c m G b 7 w a 3 r V + j M 0 8 9 K z 6 x h 9 M F 9 1 o C F o 4 c Q A l t i n b L u 3 P c 0 0 p / x 7 3 / 0 G x o 4 8 w 3 q a H S L L r T Y f G D s 8 s + p 9 / R r V N f Y J k o p K p 0 p e r Y 3 J R r H P L h / R / S S w H l 1 s v Z w s l Z B P i Y a 8 m M p A M W q G D f N f F 3 X V l d E R 1 1 o G S y P w K R E 6 p k a C 3 4 e Y z U 1 Y h m h u t o n c j 0 R 9 U P b g v 7 B n G + X Z j P 0 I 9 a c W G z X m 8 G i x J h A 8 e 9 H j z Y j w E y E D z w / M y E G / 6 P A i t 0 x C u G f m a Y u K y N w B T C 7 E V k h 9 G S x f z r K f s 7 K H U r 7 j t E T 7 R m q 8 6 Z F U j K y 2 d E m G v s 5 o X o b Z i l K X F D 2 g j K c d W c f j c 6 s 0 v i N D 6 j 3 z O u 0 u R 6 i j X C A e k + 9 y J N w l W h H h v D 7 x B h P m k M n p L 9 m H k z u q 6 E g m / m 7 r 7 d W X R g + D / P 3 7 p 3 b d O r 0 k 8 K X u z z n 5 n F r E w K F s W s E w + U b W E R r r j Z u 4 m x E o 1 R l o N Z E D / L J A F / N e K i z L k V d 0 k Z b S r A g q t W f w g r y 1 y L K C Q a / k W y H Q q C B S 5 p n P J R 7 F w O a g C q a q a 5 C e + k k F z 3 M o T w + p A / d m E n R X I C t D 3 c F V d c 2 i N S j 4 6 2 p h 6 2 v R b s E i 4 I 7 W 1 t b V K G z 1 / w 2 + 3 d e r 4 c + n 3 B Q b 6 O N / B E 7 b W D X R j 4 s g 7 I k M O R D A T P d O c H S k v X d V Z U X r a E y T Q + W X C I r e C m 6 + 2 t Z M f g K g S Y t + w U 0 S b G d O P S A b U w 9 r F H 0 C B P A g m c h Y Z L B u c 4 / 3 / B L z g 8 4 6 H v n m + k 7 z 1 T T G 8 f i 9 H R X c l c f e W R 8 W A U C D e H w 6 q 5 1 J 6 W w K 9 n e 3 h Q L w 1 t p l 9 g G 9 W Q 7 u x M m h Q k Y F i h 5 q 0 W j d H b p q 8 A 1 h O I k y U 3 h s T 8 s s b p W g l m 9 n L Q Y L N 8 o F b X N 1 4 x S w / 6 q k Y k G V d H F Q O i 5 E G 4 W L K 2 1 T D P b f x b C w x Y D / C r 0 c I T f P j p 8 T + w Q g 4 R d + I P I G k d D z e v L 7 S L p F i C n 7 6 v p f Y z y l c L 8 3 N 6 V 6 Z J R m Q k R O E E m 8 r b i 2 m L h d X p y T J g t W D R F m j 5 m e X Q E g p O P e z x H f t c 4 3 6 P H w O z U B B / z j C j N w C Y F a I c m f w b 3 6 L W H 3 D m 8 D 2 c X O X P i c 2 y 6 i M + x H 4 H 7 c k Q A y x 2 m V w N t 3 Y r h 1 N k y W Q 3 l A n a p T I 6 N i O A V / L n 6 h g b a j M U o U n V G v H e q P U F f 6 0 z Q U 3 z z u n K 7 d 1 i J I R 8 K q U J m 9 9 K 1 0 k a W U f p Q A F 9 k f c t O u K 7 Y 8 k Q P p Z a I F w P V s i j w s x r Z l 0 J m B c x A 5 X P l R I P z g 9 d 2 f T b L A y m d E d F U v S w v L R Y t U 4 F P h t Z e Z r A y U i p v f C 6 D 4 0 I f E T T U x N Y / M Q O d l Y x i S E M 9 y d J t F o T Z r S b f Z M E z N F r U K 0 y g 0 G 4 f V i A 3 A b W a m e k J 8 f 3 l 6 B z u 5 e e I Z s k 3 + T X 5 H t d h f W 3 N k D A B 7 B h f D H c J W / r c u 3 1 T e l Q 6 6 H o r g 0 r j y w s N o g z D v + Y o q z A B Q w I V l s q g j Q C V i p Q S r D V p + I W m 0 X I 0 w Q 2 p F 1 s x 9 E a D z I I M 5 3 K A 7 k d q W Q 3 F w B q N m d z G R L z 4 9 1 D b L E 8 v p 8 4 8 J T 0 q H f i Y k x O j 4 j H 2 S z b S Q L N U D E k I d n V Y 2 S y 8 X p E P J j Z 0 F I W f M b L s s t R m z d d Q S v S W 6 s N h L S c r o S V R h 4 R 2 x t h g A e c B + W S 4 h x 8 G j R F a X h Z R L i x a w l f D e z g u 3 K M X B F 4 X v e O W g 2 J N L b q + J o r h 8 P N G g Q 9 Y a C L S w q e j / K V Y / 3 Q t 4 v E t 1 e x v s y C R o H / g 0 W z M Z 3 g d C m j t B l 8 I 7 E i H f h H 4 Y 1 Y p 3 X w f y g w r P J g b m 8 u 3 R n U Q f T T 0 G 6 y q q p G e 6 Q M B m s 5 u 9 a 5 B M m b 9 R S S n Y k M D C C 2 C O H K C N D I f 8 B j p a H Y H f E D k x 2 D 7 G b u o X s Z 7 8 m d w j + C S 2 + 0 V G T J K 5 H q u / c B U l G + 1 Q E m w F r F I r i z D K m E C p Q o T 8 B R p 7 F E q h R p / W A E a r x g F A 9 I o 7 T o a j x r 1 y 2 S g i W G G I l 0 M G R a 4 r u g I j M f Q x E H W y u h V j g V b C A 9 8 Q f l z 8 r 3 d 6 W Z B q h C p R E p Q x r 6 f m B I o M z j d 5 k O q W p g x X f I p d 2 9 0 q 9 d X 8 j G T z o V 2 a 1 j Y N c L c b P H P G z W f k V M X X A q o 1 i b h G C f G H o h d V j q k n T / Q 7 h r 5 d / k g S x x t y L Y S W V q K 7 o y z m b C T g o q N r / c D U 3 8 N P Z y N g H E f T x r X a v t B Q 2 P 5 z D 2 A H L d y g q w A J H c a B Y M 4 t K y / u U x 3 z 9 5 B n w / M N W i S l Z X i X Z W w Z t f c 0 k Y t r e q L 4 k j n G j h 6 X D w e v n t L J F 2 j a g C 9 F p U V C b N r T h E K B 7 4 q l + h C C x M P 2 Q / Y D 3 q / M S V Q U 3 L B m U 5 g m W 2 I t c j S N Y o S W a w h s P K O d 0 Z B R n s 5 K c c a V D 4 w e 8 y A L W G w / Y s e F u Z 3 Q t F a o E A P u 1 4 I H 6 i A 9 b A U C B T d z V 9 e z 0 I 3 4 B O n c o u y c l 0 b l g N i U k T R H 3 Y 8 7 K q E K C M 2 n g a f T u 5 P b m U + p v X h 9 T l j F / H U 0 U 6 e w T I 8 u 1 i 3 y i 9 f M u x K h / U n M 2 j N k F Y B R 3 0 / M G P + o o Q B 2 7 / o a X + d L B A 2 h x Z e n P c / 1 B z o 8 4 4 0 J E Q z k X m C R X 0 5 I o k U p t Z 2 f e c c 5 h 0 2 b c g H i 9 R L A b 9 4 X O 3 N U r U n d + 1 h J r b V p E W n J Q u 8 A V O Y i v L J n G p P i i 9 g B K x a A 7 M r 6 l a D n n r N Z S z t g D l m V o P s F 4 i y F W v t J W d b q I E 8 u a E T J 6 V n 2 u B z K D 0 p p p 2 w R I D 6 O q 3 o K H w 1 p B U h G I E S C y z N I O 1 s b n Z a B F x i t k a a 2 y z f 5 h C F M K 2 h w N 2 A 6 6 G W 0 D s j Q J A Q p b E i x 8 2 K o E Q 5 Q 9 o A B Y 7 7 Q S n n o p g w T Y 6 P a A o T c i P 1 C B N A O + h i w o R x A V O 0 0 H W B M G E 5 I k d a t B 1 D M 8 r u n r 5 c s e p 2 e Z v y F K I k g Q J X p M 2 0 l m L 6 f 5 W c Z 1 W q w 2 5 F 2 N y K L T M L s V / a q Z R z g U G s J Z C w K F D N K i e v 4 r M w x W D K I j E Y D W X 0 o i c r H + Z h s X Q t f F c 5 L z S 2 G q R E K k v T K w 5 a C o b o 7 t S a a P 7 y q C h Z o N b j d i l P y l i g A r M M Q s r I 2 D a L F R o K C 4 X l x E x 6 k B l K 0 1 A O k c 2 B T a D z g T W B 7 4 B r h Y z 6 l Z V l 8 R j B l t Y 2 Y y 2 C 0 A i l 0 L a m 6 E B k N E G 2 u b W N z T w b x V m I H F U t t J g 0 1 2 f e K k o W K I B L i U a D a O p u F J F 3 N Z 7 L u z K K F R r K h Y h U G d F T R 2 Q F p Z 4 L C A j S o 5 R A k L B e J S f a N j a 1 U E t L W 0 l / 6 8 T J J + n + H f V E 2 L k Z f W 3 N 8 k H R T i X 7 U L M P W 0 Y / O i w R K N D X k K J W g w E K G d j V 2 G k w J 5 r 6 s U J D o R K 1 n J S S g b 3 f V F T u X o S G + S W v B V k B A h v Y v b + P J 1 G Y j v A v g 4 s B c Y 8 8 x 6 P H j L e Z R l N M d B q r 8 W R o V U c v 8 n J j 2 R G M B E u b H W r r G 3 R l N C u x Q k P V l H n D a z m q e R h A M R 5 S f a C Z E P b e c f x L B 7 8 z k U y I R i z w f 2 B m I p k W f h X u 8 / P v 9 A L L C B N x 0 E Q 6 X D m w T K B Q e o 4 V 6 g 3 F Z l R G Q R c d Z F b r 1 T x W a C j k j F m N M p 1 p P x Z 2 g R X n A t T 4 f M K 8 g 7 / T n N c 5 y C x I X E X m g 6 d M 2 v p C X 2 L X J m i P E k t 1 J P o F l N o o s K 2 j a 1 e B W C G s 0 F C O E s q 2 t c A C 4 3 5 j x b n A w u x y c H f a E K K g W B e S y 0 d m p i Z E 9 s L I 8 F 1 R J Q w T L l e O M i s 0 G h Z w U X K C j P Y H d 2 + L S O 7 I / b u U Z g 2 F A B Q q f / F Z 9 L C H 9 o Y m R N s x m H w i Y 5 x f g z b D P S Y J 3 G O d D L 8 T Q o m / h W P C 3 5 Y / k 4 p v U H 9 j e U 1 3 v Z S 0 s J u P l 4 X p h X 5 r s q t n 2 R n u U U m a B O h O C + H F y X T q q C Q t B B I 0 k V N m F T g m R M u Q O V 0 M 5 f Y q p Y L B Z X a x H M K C b G / k 4 S F 1 a D 9 Y Z u F s t r B F N h J h H 0 X u X j 6 W a i g M 9 E + l D j K l A m F S W / y 9 v + i g K / c W e T C m 2 R k t f V a 2 u u M r N I U e Y Q I L f m t 2 0 x C Y K M m Q k X 0 l K / u I a 4 F r i o V i K 4 V p m P 3 3 D X a / S 7 W O r M D y M 4 h W T K b 2 D l I B j u t m X q Z B j y 9 G L 5 5 p F X s B W W E 1 W 9 k P D h j x Z e T d 6 a 0 g b L J / O 4 6 3 v q F J m F k G D t 0 w W A i G 6 Q b / T G 5 7 b A V T K 0 7 q q U u L D b A H m h 6 9 2 V e W K W k m z I J g k Z N Y W V k p a m Z k X N I s 6 r b I 9 4 H P Z i V G f J l Y 1 P x e W P m Y b c + M 4 0 U J C H y j c u 1 S g t + N 4 A x S n K z w 9 Z Q c Y d + p y p 0 V P p T W / m D 7 S d l 0 / K V p j 2 V C h Y x w 9 A m A u Y D w q p V 9 I P I X M / c T h 8 l F 5 f k 1 B 9 9 Q B g 4 N k 3 s N G s Y s 2 D 8 L W 9 t Y S W 7 P p d w y S O 8 + 9 L T / o s Q G l V Z R V q P 5 z q J 1 e W y Y P d H g E Z G g U g Z P P s 2 t 1 m a a G z H 5 j G 4 e / R D + s d U t h 8 g Q k C f 8 U q y 1 1 d U Q m 2 L W a Q 4 U A q K Z T H 4 e I 3 w 1 / + w M T Y w + E M 1 o 0 H j U y P l S 4 3 b A X f J y j Z U 4 3 v 6 b v / 0 7 6 b H l J F I 2 a q n O i B a 8 V o C e B T j / 8 K 2 s M h 2 W F g O i L b F V G D k u b G J g p q W X z 5 O l h Y h D 7 D k r g y w E l D y Y I b A w L z Y 7 Q D g b e X o z k x M i Q d U / N y N y / B C m h h Z D i B s J s V g v n J u e J F 9 t n Q i F Y w 9 j C A e i l l i D g z W B L W r w s 3 g t z H 4 q r A o f n 2 f 8 D M r a s f F Z L i q Z F b u X l L J e F 4 3 b H 2 l C r B J L w + Z q n O 9 N P C w A s 4 r F w P z D L f B L J b K 2 x h f T u r 2 j M O P q F S q s 2 a g V 0 J k B + y X 1 9 Q 9 K z / R T b G c S C F C x J F i 0 A N N q 4 o L 1 I j R X Q T 8 I L W S L Y y 2 8 Q i 6 n m 6 L s W x b b V R + D d i N u I 7 c j S 5 9 O H p z 0 L i F Q W M t p q y 9 P 6 o a H f y 2 2 4 J d R G 2 s 4 6 b C 5 9 Y L Z G C X Q W N U v F Q Q 8 y l 2 1 q w X W f e o b G o X m L V X j l q u Q c Z 6 1 V m e R w Y 2 g Q y E / C Y u 2 s C i N b P k z w x q w V 8 O v u + 5 3 0 a r B / p D 7 h R C o C r e N X j u 1 P 6 v 7 G D Z Y l F U O n 3 h 8 U + x Q Z w S s t M O E K B W s / j d Z G N 0 y o q G U l K q t Y H o Z 3 Z V D z 6 I 2 f B 0 0 3 i + E n s + Y 2 S g O J i g 0 n / J 8 Y v e M l L U G j 6 W U N S g h o x x e U N V Y q 4 r z L W n y x M A e R / c b K 7 A q U 0 H G r K a R h Q m m G 7 Q N 0 n G w a 4 S M 1 t 7 D s m Z H a 2 Y j Q A i K Z 4 h k x b p R M S B M a o v w S i B M 4 V V j a 3 4 w + + C / y Y G L 8 B Z 8 J f H w w K J L o O R 9 f z b 4 I h R C / p w S m G Z a T h q 2 X T T j w I 2 N 3 N d 1 o f U A c 8 R K S o 1 a w Q + C 6 Y Z f U 8 E D F d n f y I U L s a 8 z f O e W a N 2 M X D r k t A F 8 D l o W f q V e c I y r K 3 o W g t l H 0 Z k F r u d 6 Y A E Z 3 0 E N l G G o E U t X 0 0 f 3 t k Q k 7 5 r B x k C P g j 0 m 3 3 / 7 r / + F T a B m M d O 2 t L S K 0 m c k T J 5 + 8 g x d u f w V P X H y l J g 1 f v i X f 0 3 v / e q X N D M z T a 2 t b e I i Y R E W O + L N z c 0 K L X L s 2 H H 6 t 3 / 7 V 3 r j j T 8 S M 9 i b 3 / 5 j 8 T d k c A o x / K a W 4 t T k i a l G A x E O x c K d j H B g + W + h k t Q K 0 N l V 7 6 A 5 y O B 7 b G 5 t i s 2 5 i 2 l J b O q N V s z F P i e 0 I n 8 G U d V i L L F A t + o M F K F o M b + 5 J Q Q K 7 e m e b N + Z l L G V 6 G e P q B 2 Y j D x G 9 b J n W s F M g 1 3 f / H N z 9 N G H H 4 i c q 2 W e H W 9 c v 0 b 3 7 9 + n y Y l x W l p a o t m Z G Z q a m q R f / O x n t L g Y E D O o b D 5 B w C 5 9 f p G m p 6 f E x f D 7 5 + j q l c v i P S X y g a I N G P q o q a 0 l X P e 7 a X h p x / b G z G q V M A E j z R 4 P M p g U 0 B d P T 9 N L s Q N 6 V E f Z i k 5 h A k b C / + i R n r + W i L q m 0 2 2 7 L Z x H L U z A i D C B f Q 9 K q D E a S N A Y 3 7 C V / f N H 9 p p g 8 L k Q H g V Y 4 8 i w h r K q 9 R c 0 p 9 5 B c x i A 6 Y c c w W h k j e o b G 4 X J 6 K u t F 8 8 h d N j N E Z p H T 2 Q T 5 1 p v O h L W p b o N Z F s U 2 l g A O 7 R M h F w i h e 2 w Y Y 0 j Y h F i G 3 v p M U x I m I 1 o 3 J H c j t H 6 + j q F w 2 F K 8 w f M b p u i B h q P P E 7 A T 8 G e V 6 i E h S 8 G w U G u X j N b D R j A j Y 3 N Y j L S 4 z v a D G S f t x o M i u B Y 0 G J Z j c + n P A d C m P R s 0 p 3 P g d J Q W I 9 a G / k 1 R V f n R V o O t n Z s 5 F m 2 u 7 t b + G Z 1 d T 6 6 d O l L e v P N P 2 K z x Z o m / P A H r d x l E B O B 2 U j f f r I w P 0 c d R X b U m J 2 e o J 4 + f X l 4 + N 4 I l B j 1 R 5 X n 6 y D 4 T K V y o A Q K e G 2 b d K 4 P e / / s L H b C j 3 q 6 K y E 0 F r T U z V u 3 x c Z h T z / 9 F D U 1 N Z U U + r Z 6 H e p R A 8 2 j p z / D w t w M d R T Z 7 8 k / O 0 1 d P X 3 S s + L o 7 S C r B N v x t L Z 3 0 O U Z t 2 h J d 5 B A k A z p c 0 Y 4 c A I F L r A f V c n + l A x P Y v C P R b A E j U Q A c s R C o R D d u H m L n O w D n T v 3 d a H F 0 A v B C F a m / w A 4 2 1 a F 9 I 2 C H S e c 9 k x R D Q m / E Y d o s x U 2 q 4 w u n p v R z p g Y b 8 5 m K E q P r t u r l R y s K U H i y o x H C J G M f I 0 g T C v S f j / Q S h 0 d H f T t N 7 9 F L 7 z w P F / 8 K P 3 4 x + / Q t W v X K R K J i I u r h y 2 + o A C + 2 u X L l + n u n b s 0 N j 5 O C w s L t L i 4 S D N T 0 7 S 8 r L 9 4 7 1 E J E 0 A G y u j Y x K 5 z p 4 o Y + M V 9 F J j g e k H Y X u 8 5 V + L y e B 8 b Y Q K m r z 7 M r 3 x w Q v O b f J g h x d c F 5 f R q 3 J h 3 0 4 d j X g r G 7 G K h D z M i N F N P T z f 9 8 I c / o M H B A R o Z G a M f s X B N T E y K x E z 0 e N C 6 Y T c Q 3 G N R G k 5 8 T 1 8 v t T Q 3 i z U 1 t I x 2 e d x 0 + / Z d W l k p 7 2 7 x p Y B g j k x v T x f N h r U v K x a F s V 6 l h 2 o D u Z L I H j c j U K i b e 5 z Q Z f L 9 9 N 2 f 0 G 9 / 8 z 6 9 8 c 1 v i Z o W m D X z f j 8 N H h 2 i 2 d k Z I U Q X n n + B 5 u f 9 9 N p r 3 6 C P P / 5 Q r I k s L M y L F J f h 4 W H 6 P / / 4 z + J 3 / e / / 9 f f i f m F + n o a O H a O / e P s / 7 D H 5 A H a k e / V o T n s o U e 6 X i s 9 U u L N 0 t j v O p o 7 0 o k Q i k R Q 9 u O F v L Q f V U 1 4 w A L B u g 0 p S P D 5 7 9 m k 6 d m x v M 3 t 8 5 q O P P q U n T 5 + k N p 1 b s e w 3 0 N w 1 3 q x Y X l g M J 6 m t X t 3 0 N d K I x Y g P B T M S k 5 t R D a 2 8 n o 8 D u g T q V 7 / 8 B U 1 O T l A 7 D 6 b 7 9 + 5 R O 5 t a w 8 P 3 2 f + I 0 Q / / 8 q / E O g 6 E C d p A t r k / / N 1 v K c r v P 3 f h g t B m / / E / / W e R I D k y 8 o A u f v Y p B Z d Z C C + 8 Q N / / k z 9 V F S j w j a H C A q U E 6 1 d Y x 1 K j U J 4 Z B A n v y 0 E Q r Q G B z 3 x 1 + Q r 1 d H d R Z 2 e n + O y j Z p s 1 k 1 f 6 z q g H m l t z U E 9 9 i j Z i m + S r U V 9 a G H t w n 4 7 I O 2 D w d 3 c 4 s R N K L j y c v 0 c u 1 q y c 0 s 4 c 0 O C 4 z j A D 5 e + O c y f 3 P k f L a b H / r Q G B w s 6 D V w 9 B O p E R L A t K Q G N 1 d p n r z 6 A l U N W s f c 7 3 7 V 4 v u b X g o u X Y X v v / 5 Y F t 9 i G k J w Z Y C 6 M e q l a X g K C 3 3 M 0 b N 0 V + 4 v n z 5 0 x 3 O 7 W K O w t O 6 m 9 K 7 0 r N A s V q n N R A 2 2 V 5 R w s Z 9 J y X t 5 9 B 4 W B l k f 2 C 9 Y T i A S Z Y C O + l a R d t J h 7 9 e p O V G N P P B T A r T I W I q a Q i n e n Y m 4 A L o t v m v k p d f Z 0 I S O g B a 2 M I 1 Z 8 5 8 y S 9 8 8 6 7 e 9 J n 9 p v T H S n a U v E 1 z W R + q H V 1 x S I w t C D Q 2 h 9 K C Y Q J f c q h z W F a o s m l 3 z 8 j T M f l Z a S r T Y n 3 U M k L b L v q E B 4 P L B O o c o H N t P R w f Z 6 d Y u m x U Y w M Q G i y u r o 6 G h o a p N X V R x + o a K r c K 9 R G S l t w z r A G l C G 0 b N s Q 2 v 9 O w E 1 X 2 B S b W K + j W / w Y Q Q + n u 4 o i P G n d X X T R l z M e 0 R Q F u 6 / n g y w W n E / 4 a S i n 7 + r q F X 4 Y 2 j q j 1 y L e k w s h j 7 f o L y o 9 L B x 4 g V o 3 o H n M t p E y u n Y F T p 5 8 g u 7 c v S c 9 U 2 e / t r L J x 0 g h 3 2 T I S X E e 1 6 N B F 1 0 N N N D I s p O C U b v Y B H w 1 X s G a 3 y Z S g T 6 Z 8 N A V n t w W 1 x 0 U i 9 t E I v M 1 v 1 u 8 j l J 0 J b g O e A / r Y m r I l d Z m U n s O O g d e o I B s d s i c z M t K l s G G B W Y o F L T Q A v 7 T 8 n J I N S c O p u D Y 2 D j 9 w z / 8 E 3 3 6 2 U V x u 3 P n r u p S g x U o L c / 5 u R n E G m i T z x n u l e S f R 4 D m k C 8 O J O h k e 5 L v 4 6 w 1 k o Y 0 P Y T m C 9 Z Y A A W A D 5 Z c t M B C B + 0 F Y U t p C B U 4 A H E d y z m Q m R J q n G b f q b V 6 Z + C v b D j o x r x r T 7 0 K 9 g k 6 1 1 v 4 d + U T j 2 + r + h D F C A a D 9 O D B K J 1 / 7 u v k V v R z g C k I v w x 5 i D J + / z w F A o v 0 3 P m v k y M v m l Y K l y b d h J 6 f 8 C 2 / m I Z W k N 5 g 0 G v e V 5 E L p e M c o b t q a M N O z / a o n 5 + v 2 P R D B y G 7 L S u K P 4 2 A n h F 2 e 3 a P A C G / 9 t V B b R 8 V u X v I 4 X t c O B Q a C t x Z c I k F X W S b g 8 a q N L 1 + l A W B B 4 1 c 2 g G 2 1 J V X Q Z B l Y Y a W l h Z 6 4 s Q x + t f / 9 x N R I w Z N h 1 D y + + / / l u r Z z 4 I W k 2 / 9 / U d o Y O A I f f z J Z 6 y p r D M F L / Q n h P n 1 6 c R u Y Q J Y H I f 5 5 h e N M R 0 0 E X L Q + p b t Y b a J E r w P o Y Q A G B U m g J I L N W 2 E i P x 8 R N t y O N t t b P I 7 6 B w a D a V E u T 6 F x F l 0 q J U z K 9 A H s N a b p t 4 G / Y N 2 b W 1 N B B r M g i z r Y H C Z P m F h G T o 2 R J U V F f T E y R P S u 7 u Z m 5 s T W / 9 3 d l n T B u 0 z F i Q z M 7 y b 3 a w 2 1 v i z c p m E Z H 8 d a U i J y l k r g a Z 8 v j + u G d P D R A m B f B w 4 N B p K y b W 5 H a f 7 a 5 0 J k S 0 h k + I r g 2 1 N t g 2 4 K 0 h d K g W k 3 U B A v v v W H 9 O x o U E 6 f k J 7 G 8 2 2 9 j b 6 h H 0 q t f 4 b R s A E 8 s G I e X M p w X / + o T A p s F q Y A I 4 V G 5 t r 8 V z e W u N h 5 l A K V H j L 8 X C F H b b 7 M 1 0 7 2 m 1 V M m c u G t h W B 6 F w m G q l g q z 3 3 A 6 A 2 o M c m 2 S / 8 P x z I q B h l M / Z X / p 4 3 C O 2 D L r I m u m w o d b i A C D D p b H S O j P 4 U X I o B Q r k h 9 N V 0 5 R 4 B p e y a j R B l C 6 w s C A 9 M w + y 0 / V W E r e 1 t t L F i 5 8 b i v p d m n J T W 0 2 G / R T W L o d 0 + c Z d I A h r M A X w w H J o v k Z D 3 g K m 0 5 6 l c H h N D E p E 1 V C y Y c v u H W k f j R U T q i x 1 9 / Q I L V U K K C X R C 6 p a X 3 r p B b p 0 6 Q t d m j E Q d Q j / Y 2 r V 3 L L A Q Q B p Y S g v 0 S I / u f m w c m i + B r b M R y J o W 0 1 a 3 J q r M y K Q g J y w h o Y G q q 2 t p R a f + t e B U E F b q Y 3 d j A X e s B l z s Z W 1 F M r 4 F w I L 7 J B r S z x M 2 4 l l h 6 a 5 d F i A F Y x t O 7 V O 1 R M a a 4 u H j U M 1 L 2 B h E u M f C 7 t D L a k 9 C 4 O n 2 x P U U 6 9 t i 6 s p I T Q 0 i U i 5 Z W a B d j O 6 O I y S F 2 R b x N Z j N D O t v T U o 1 t + K m a 2 H A W R j I L t c y x D A y y U a C Q e C Q 6 d o k Q 2 B V B i H T X 2 q g 6 B p o R b V A m k L 1 o X 0 b i 0 K b Y Y F 4 R b W U F i f q q m p p p k Z 7 V 3 v 7 8 y 7 N F N 4 D h v F N P l Q 8 y F 1 D h U c S s s V Y V j k l e X n k M m 8 f k w 9 D D s a d I o F 0 P y d F e v q 6 2 l + f t 6 U 6 S b j 0 d k 5 C Q 0 m 6 9 g 8 l U E 2 B S J + W h p u b e v x E C Y Q 2 n D s M f n w F C F 1 X N P O W n 0 C 5 V L p M H x Q O J Q C B Z D 5 j B y y x a h d Z E Y r L x S G Y K s v o 7 q Q i C 4 2 o 8 v O X b M + B A n F k y i Q 1 A J 9 J d Q G P c x F l C y 4 d K Y T Y Z + k b U X + H 5 p 2 P n / h O V U t h U F m p s b r I H P V 7 9 6 V q Y G r A N / Y 4 8 j m 0 p f U L p q E b B J m D s j m a m o c W o G S u R t w i 8 z o j y e 8 u 1 o + o T T g x U H 1 7 I t Q z E 6 f j L u F T S + X 9 K P S F P t O q Y G s 8 e b m Z l F 6 g L J + N N 3 c 2 s w J H 0 o l E C 7 H b a V I O Y e 8 o 7 1 P 0 a s B P h y q Z i 9 e v C T 6 y C t r r J B h o G X a H l Z w r e o r d 3 8 n V F t r + l b 8 e q W 0 c C 9 P m v A p W 2 p K N 9 P L w a E X K B m c 5 M / Y t 5 p e y U 3 p C N E q c / z U C E S y 5 H J 7 H 5 Z v Q H t E W V j y T b 9 5 / 8 7 O F h 0 d n U I g K i o r H p a F y z R K L c 6 0 g M + k F p 6 H s L 7 5 5 j f p 6 r X r 9 N 6 v 3 q f V 1 b B Y D s B x n O t 7 P K J f S j 4 c 8 + h O N c K l U N v 8 3 G x B a b l 5 b A Q K 4 O S P h 5 y 0 F C 1 u J 2 F c H 2 / L k j O v 3 T A y H T D o U W 0 q 0 9 W t X t Z t t I 4 K w q f m p 0 E 7 I v T f 3 9 d H 5 8 + f p a m p a X r n n Z / Q u + / + T G y 4 E J w f l z 7 5 + A B / S g 0 9 g o Z L p u z 0 d J B 4 r A R K Z l L S U q B P I 0 k W C 4 l z Y a d m S B r l H P C Z 5 A x y q 1 j U y M q A s P W y Q K G a 9 Z l n n q I f / O A v 6 K 2 3 v k M 1 V R V U 1 2 x 9 e 4 F H z e 0 F F 9 1 d 3 J 0 + p b e e 7 S A v I z y W A o V Z D n U 9 Y L A 5 t a s L r Q x K H U a D D r F V j v q u e D a h q T D Q 9 X b y w b 5 Y x e j o 6 i r Y u 3 B d 2 m Y G f 1 s s W j e 3 k p v N 0 s e R x X W 7 8 G N l I G S H n c d S o B A p Q q G h T F e d t g O L i / r J u E d c T K U i Q r D C S E s s I P d K K A Q 0 H n 4 v S k b U q K 3 N B S w w K X w 0 5 q Z L h 7 x 5 f j G Q k 4 m i x 8 l V J / m 8 2 p a A 1 k Y g B 8 3 w e y w F K p + e I r V R E C Q U 4 l 1 R l I X U 1 N T o 2 v J F S V t b m 2 j g C c b H c n 5 P K K + N M w S 1 s a l p T / 1 V M L g k T E u 5 r y E m h T Z f 5 s D v K V s q W M K 4 O e + m h T U H C 5 e 2 e O A d l X i O o X L 9 / e C x F C g s + O Z X p V Z 7 i p / 6 d T Y / l J 9 C V K 7 Q 2 p Q a H Z 2 d Y n f H / o H c 5 m P Y X h W C g h v C 5 l t b e 7 P i s V s k t l / N j w B C y B 8 X j h b J g s C a W z E G G 9 U j n r J m K 7 S G t V 8 8 t h r q h t 9 F 0 2 H j x X K / G / G I V l k y X h Y q v f 3 3 E O p G K Q i i g i i J l 4 G g 4 I a N z 5 w u 5 6 7 f B 3 9 K L Y q I h e f H J e U I o O i z F J q q M 7 S y q R 6 0 k D X b H w S q z I w H H X S R f R C Y d O f 7 E i L r o K 6 i u K Z a j N h F + y w g N 3 g s V r s E I c E O F G h T D R 8 J m R f 5 z L D m q m W T D p 1 d Z Z D 2 p E a h U o f f R + D r o u K g k Q V L C 5 j H a m b h f v J Y C x T Y Z i v h d 6 M e 0 V b r 5 c E 4 n e 1 J 0 F N d x R d L 0 Q E I F x B A Q B D t S 6 a 0 f w 7 B h s o C p f Q w + X p 7 e 8 X v 8 t X u + E 9 Y y 9 I K y 2 s 5 4 o c B D G x k e l i N q 0 j m i N q p L E V z Y U M K I z z 2 A i X z x a R b J M c C F C u i Q L E Y 1 + d c D 9 c 8 Y L J F C 3 R H w m Z w W k B g 5 P Q m I N + v r K y I 9 / J 9 J 5 m D v N 5 S D A x s P X 6 R U R Z 1 L N r n o z c r Q w 1 0 2 T I y s f 3 e C B T O K c o 3 c K E x f l / S y P P L 5 9 P x n b C 1 V m c k + E E o x 8 g H w o I u R 9 h t U Z m i B O H C e 9 j q R 0 u Y / s D B A R O b n g k Y / N 4 I l M x Y i E 0 s v s d m b X r A D A X z D 0 C z r L J W y U f L D 4 I g Y c N t R A u V 4 D l 8 s g Z F I 8 z H E b X t h f o b U z T Y l L t V 8 f v 4 T I 2 H 7 / N 2 E C m F K s U a p F V g u y A 9 H M q + f A W B C i o D 1 d 4 s n e 9 N s G k X p v q G e t q I x U Q y L c j t f r h 3 l R 9 a K I 0 9 l p z q G Q C F + g H C T P m Q f b 9 9 o 0 y a E t 1 + 0 e Y Z y x h o W 1 C I F f Z Z o Q 2 Q v X J Y I 5 y / d x r K L L F t G 9 2 Z j V M i m R N 8 N I a R S z + w j j T P t 3 x g z k G Y 4 t t x 2 m D z L h 8 I E 9 a 5 U G s F 4 V N y 2 H t I o N 0 z O l G h h B 9 B A f S T w G Z 5 8 g 1 9 P v J 9 m 0 b 2 b d G o 9 K W B v T t S l s J + 1 p T 9 Q a A M E N z y U X N L z l d C p y Q k 0 C 4 G A m K b U P Q r x 8 I t d n o E 6 B O B T k y I / n m 8 2 p o G 9 V A o 3 5 D D 8 t i 4 D r 8 n E k S f i f J o 2 3 I D c 6 7 W m 2 F z 2 S a y w t G y Q J m z h y W B 5 / o S I v s h L Z l S c o t t g F d e G d y m F / t z m x f I a W R S L M c Q E G Z l i + p y R 0 7 / Y P I Z A B f 6 t W O 7 W w p j N 0 N 0 L 4 K m C o V C Q u v I 5 p 8 c c I B 2 y t 8 8 Q A u l + Y g i y H 0 z f U o 0 + f D j O P X Q L P 3 w j 9 w Z u u H X 3 4 w T P 4 9 N B b R C 3 H E W i i + n v e R 0 Z G g r c X D 1 w M E 9 M r P g y p T p l u V b / n a k E C a E z M V a l d 1 B b n d u Z 3 q E 2 J E L i L 7 n a P W M R V 8 I V b E W z O g 5 I d P b w D O z 4 u + X 9 V Y i 8 j y G x V U s T y i F C b / 9 t a O F t 2 z F z 6 P H O f a V U g u 3 e / h n z / f G q Z q V v d 6 I 2 6 P g 8 R O o M n M 3 4 N p j + 9 c 3 N N A 6 m 3 e N T T s a q K q q U k T z 0 P c c I K y O 1 C N o n + n J S f E a a q M 2 2 Y e C u S c n 4 k Z j O w L V 7 k t T 7 S P a l A x D + k h 9 i l 5 g s + v p z g Q 5 0 1 H R 9 8 G I 6 M n Z H p D X z b h d 1 3 o Q 9 p V C d o v S 3 5 K L C b H T y p n 2 B J 1 q T 9 L J N o s s G g W l p y 4 R / X + 0 g U A z B m 2 z i 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 N a m e = " M o d u l e s   a n d   P a c k s "   G u i d = " 9 a 9 2 7 7 a 3 - b 1 f f - 4 e 7 c - b e 2 2 - b e 9 d 2 b c f 0 b 6 8 "   R e v = " 8 "   R e v G u i d = " f 2 2 d e 8 f 8 - 8 5 b d - 4 e 9 a - a c 9 1 - 8 e c 6 5 8 c b e d d 2 "   V i s i b l e = " t r u e "   I n s t O n l y = " f a l s e " & g t ; & l t ; G e o V i s   V i s i b l e = " t r u e "   L a y e r C o l o r S e t = " f a l s e "   R e g i o n S h a d i n g M o d e S e t = " f a l s e "   R e g i o n S h a d i n g M o d e = " G l o b a l "   T T T e m p l a t e = " T w o C o l u m n "   V i s u a l T y p e = " P i e C h a r t "   N u l l s = " t r u e "   Z e r o s = " t r u e "   N e g a t i v e s = " f a l s e " 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4 8 & l t ; / C o l o r I n d e x & g t ; & l t ; C o l o r I n d e x & g t ; 4 9 & l t ; / C o l o r I n d e x & g t ; & l t ; C o l o r I n d e x & g t ; 5 0 & l t ; / C o l o r I n d e x & g t ; & l t ; C o l o r I n d e x & g t ; 5 2 & l t ; / C o l o r I n d e x & g t ; & l t ; C o l o r I n d e x & g t ; 5 4 & l t ; / C o l o r I n d e x & g t ; & l t ; C o l o r I n d e x & g t ; 5 5 & l t ; / C o l o r I n d e x & g t ; & l t ; C o l o r I n d e x & g t ; 5 7 & l t ; / C o l o r I n d e x & g t ; & l t ; C o l o r I n d e x & g t ; 5 8 & l t ; / C o l o r I n d e x & g t ; & l t ; C o l o r I n d e x & g t ; 6 0 & l t ; / C o l o r I n d e x & g t ; & l t ; C o l o r I n d e x & g t ; 6 1 & 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 D a t a T y p e = " S t r i n g "   M o d e l Q u e r y N a m e = " ' P a c k M o d ' [ L a t i t u d e ] " & g t ; & l t ; T a b l e   M o d e l N a m e = " P a c k M o d "   N a m e I n S o u r c e = " P a c k M o d "   V i s i b l e = " t r u e "   L a s t R e f r e s h = " 0 0 0 1 - 0 1 - 0 1 T 0 0 : 0 0 : 0 0 "   / & g t ; & l t ; / G e o C o l u m n & g t ; & l t ; G e o C o l u m n   N a m e = " L o n g i t u d e "   V i s i b l e = " t r u e "   D a t a T y p e = " S t r i n g "   M o d e l Q u e r y N a m e = " ' P a c k M o d ' [ L o n g i t u d e ] " & g t ; & l t ; T a b l e   M o d e l N a m e = " P a c k M o d "   N a m e I n S o u r c e = " P a c k M o d "   V i s i b l e = " t r u e "   L a s t R e f r e s h = " 0 0 0 1 - 0 1 - 0 1 T 0 0 : 0 0 : 0 0 "   / & g t ; & l t ; / G e o C o l u m n & g t ; & l t ; / G e o C o l u m n s & g t ; & l t ; O L o c   N a m e = " F a c i l i t y   C i t y "   V i s i b l e = " t r u e "   D a t a T y p e = " S t r i n g "   M o d e l Q u e r y N a m e = " ' P a c k M o d ' [ F a c i l i t y   C i t y ] " & g t ; & l t ; T a b l e   M o d e l N a m e = " P a c k M o d "   N a m e I n S o u r c e = " P a c k M o d "   V i s i b l e = " t r u e "   L a s t R e f r e s h = " 0 0 0 1 - 0 1 - 0 1 T 0 0 : 0 0 : 0 0 "   / & g t ; & l t ; / O L o c & g t ; & l t ; O A D   N a m e = " F a c i l i t y   S t a t e   o r   P r o v i n c e "   V i s i b l e = " t r u e "   D a t a T y p e = " S t r i n g "   M o d e l Q u e r y N a m e = " ' P a c k M o d ' [ F a c i l i t y   S t a t e   o r   P r o v i n c e ] " & g t ; & l t ; T a b l e   M o d e l N a m e = " P a c k M o d "   N a m e I n S o u r c e = " P a c k M o d "   V i s i b l e = " t r u e "   L a s t R e f r e s h = " 0 0 0 1 - 0 1 - 0 1 T 0 0 : 0 0 : 0 0 "   / & g t ; & l t ; / O A D & g t ; & l t ; O Z i p   N a m e = " F a c i l i t y   Z i p "   V i s i b l e = " t r u e "   D a t a T y p e = " S t r i n g "   M o d e l Q u e r y N a m e = " ' P a c k M o d ' [ F a c i l i t y   Z i p ] " & g t ; & l t ; T a b l e   M o d e l N a m e = " P a c k M o d "   N a m e I n S o u r c e = " P a c k M o d "   V i s i b l e = " t r u e "   L a s t R e f r e s h = " 0 0 0 1 - 0 1 - 0 1 T 0 0 : 0 0 : 0 0 "   / & g t ; & l t ; / O Z i p & g t ; & l t ; O C o u n t r y   N a m e = " F a c i l i t y   C o u n t r y "   V i s i b l e = " t r u e "   D a t a T y p e = " S t r i n g "   M o d e l Q u e r y N a m e = " ' P a c k M o d ' [ F a c i l i t y   C o u n t r y ] " & g t ; & l t ; T a b l e   M o d e l N a m e = " P a c k M o d "   N a m e I n S o u r c e = " P a c k M o d "   V i s i b l e = " t r u e "   L a s t R e f r e s h = " 0 0 0 1 - 0 1 - 0 1 T 0 0 : 0 0 : 0 0 "   / & g t ; & l t ; / O C o u n t r y & g t ; & l t ; L a t i t u d e   N a m e = " L a t i t u d e "   V i s i b l e = " t r u e "   D a t a T y p e = " S t r i n g "   M o d e l Q u e r y N a m e = " ' P a c k M o d ' [ L a t i t u d e ] " & g t ; & l t ; T a b l e   M o d e l N a m e = " P a c k M o d "   N a m e I n S o u r c e = " P a c k M o d "   V i s i b l e = " t r u e "   L a s t R e f r e s h = " 0 0 0 1 - 0 1 - 0 1 T 0 0 : 0 0 : 0 0 "   / & g t ; & l t ; / L a t i t u d e & g t ; & l t ; L o n g i t u d e   N a m e = " L o n g i t u d e "   V i s i b l e = " t r u e "   D a t a T y p e = " S t r i n g "   M o d e l Q u e r y N a m e = " ' P a c k M o d ' [ L o n g i t u d e ] " & g t ; & l t ; T a b l e   M o d e l N a m e = " P a c k M o d "   N a m e I n S o u r c e = " P a c k M o d "   V i s i b l e = " t r u e "   L a s t R e f r e s h = " 0 0 0 1 - 0 1 - 0 1 T 0 0 : 0 0 : 0 0 "   / & g t ; & l t ; / L o n g i t u d e & g t ; & l t ; I s X Y C o o r d s & g t ; f a l s e & l t ; / I s X Y C o o r d s & g t ; & l t ; / L a t L o n g & g t ; & l t ; M e a s u r e s & g t ; & l t ; M e a s u r e   N a m e = " P r o d u c t "   V i s i b l e = " t r u e "   D a t a T y p e = " S t r i n g "   M o d e l Q u e r y N a m e = " ' P a c k M o d ' [ P r o d u c t ] " & g t ; & l t ; T a b l e   M o d e l N a m e = " P a c k M o d "   N a m e I n S o u r c e = " P a c k M o d "   V i s i b l e = " t r u e "   L a s t R e f r e s h = " 0 0 0 1 - 0 1 - 0 1 T 0 0 : 0 0 : 0 0 "   / & g t ; & l t ; / M e a s u r e & g t ; & l t ; / M e a s u r e s & g t ; & l t ; M e a s u r e A F s & g t ; & l t ; A g g r e g a t i o n F u n c t i o n & g t ; C o u n t & l t ; / A g g r e g a t i o n F u n c t i o n & g t ; & l t ; / M e a s u r e A F s & g t ; & l t ; C a t e g o r y   N a m e = " P r o d u c t "   V i s i b l e = " t r u e "   D a t a T y p e = " S t r i n g "   M o d e l Q u e r y N a m e = " ' P a c k M o d ' [ P r o d u c t ] " & g t ; & l t ; T a b l e   M o d e l N a m e = " P a c k M o d "   N a m e I n S o u r c e = " P a c k M o d "   V i s i b l e = " t r u e "   L a s t R e f r e s h = " 0 0 0 1 - 0 1 - 0 1 T 0 0 : 0 0 : 0 0 "   / & g t ; & l t ; / C a t e g o r y & g t ; & l t ; C o l o r A F & g t ; N o n e & l t ; / C o l o r A F & g t ; & l t ; C h o s e n F i e l d s   / & g t ; & l t ; C h u n k B y & g t ; N o n e & l t ; / C h u n k B y & g t ; & l t ; C h o s e n G e o M a p p i n g s & g t ; & l t ; G e o M a p p i n g T y p e & g t ; S t a t e & l t ; / G e o M a p p i n g T y p e & g t ; & l t ; G e o M a p p i n g T y p e & g t ; Z i p & l t ; / G e o M a p p i n g T y p e & g t ; & l t ; G e o M a p p i n g T y p e & g t ; L a t i t u d e & l t ; / G e o M a p p i n g T y p e & g t ; & l t ; G e o M a p p i n g T y p e & g t ; L o n g i t u d e & l t ; / G e o M a p p i n g T y p e & g t ; & l t ; G e o M a p p i n g T y p e & g t ; C i t y & l t ; / G e o M a p p i n g T y p e & g t ; & l t ; G e o M a p p i n g T y p e & g t ; C o u n t r y & l t ; / G e o M a p p i n g T y p e & g t ; & l t ; / C h o s e n G e o M a p p i n g s & g t ; & l t ; F i l t e r & g t ; & l t ; F C s   / & g t ; & l t ; / F i l t e r & g t ; & l t ; / G e o F i e l d W e l l D e f i n i t i o n & g t ; & l t ; P r o p e r t i e s   / & g t ; & l t ; C h a r t V i s u a l i z a t i o n s   / & g t ; & l t ; T T s & g t ; & l t ; T T   A F = " N o n e " & g t ; & l t ; M e a s u r e   N a m e = " C o m p a n y "   V i s i b l e = " t r u e "   D a t a T y p e = " S t r i n g "   M o d e l Q u e r y N a m e = " ' P a c k M o d ' [ C o m p a n y ] " & g t ; & l t ; T a b l e   M o d e l N a m e = " P a c k M o d "   N a m e I n S o u r c e = " P a c k M o d "   V i s i b l e = " t r u e "   L a s t R e f r e s h = " 0 0 0 1 - 0 1 - 0 1 T 0 0 : 0 0 : 0 0 "   / & g t ; & l t ; / M e a s u r e & g t ; & l t ; / T T & g t ; & l t ; T T   A F = " N o n e " & g t ; & l t ; M e a s u r e   N a m e = " F a c i l i t y   N a m e "   V i s i b l e = " t r u e "   D a t a T y p e = " S t r i n g "   M o d e l Q u e r y N a m e = " ' P a c k M o d ' [ F a c i l i t y   N a m e ] " & g t ; & l t ; T a b l e   M o d e l N a m e = " P a c k M o d "   N a m e I n S o u r c e = " P a c k M o d "   V i s i b l e = " t r u e "   L a s t R e f r e s h = " 0 0 0 1 - 0 1 - 0 1 T 0 0 : 0 0 : 0 0 "   / & g t ; & l t ; / M e a s u r e & g t ; & l t ; / T T & g t ; & l t ; T T   A F = " N o n e " & g t ; & l t ; M e a s u r e   N a m e = " S t a t u s "   V i s i b l e = " t r u e "   D a t a T y p e = " S t r i n g "   M o d e l Q u e r y N a m e = " ' P a c k M o d ' [ S t a t u s ] " & g t ; & l t ; T a b l e   M o d e l N a m e = " P a c k M o d "   N a m e I n S o u r c e = " P a c k M o d "   V i s i b l e = " t r u e "   L a s t R e f r e s h = " 0 0 0 1 - 0 1 - 0 1 T 0 0 : 0 0 : 0 0 "   / & g t ; & l t ; / M e a s u r e & g t ; & l t ; / T T & g t ; & l t ; T T   A F = " N o n e " & g t ; & l t ; M e a s u r e   N a m e = " F a c i l i t y   W o r k f o r c e "   V i s i b l e = " t r u e "   D a t a T y p e = " S t r i n g "   M o d e l Q u e r y N a m e = " ' P a c k M o d ' [ F a c i l i t y   W o r k f o r c e ] " & g t ; & l t ; T a b l e   M o d e l N a m e = " P a c k M o d "   N a m e I n S o u r c e = " P a c k M o d "   V i s i b l e = " t r u e "   L a s t R e f r e s h = " 0 0 0 1 - 0 1 - 0 1 T 0 0 : 0 0 : 0 0 "   / & g t ; & l t ; / M e a s u r e & g t ; & l t ; / T T & g t ; & l t ; T T   A F = " N o n e " & g t ; & l t ; M e a s u r e   N a m e = " P r o d u c t "   V i s i b l e = " t r u e "   D a t a T y p e = " S t r i n g "   M o d e l Q u e r y N a m e = " ' P a c k M o d ' [ P r o d u c t ] " & g t ; & l t ; T a b l e   M o d e l N a m e = " P a c k M o d "   N a m e I n S o u r c e = " P a c k M o d " 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5 & l t ; / D a t a S c a l e & g t ; & l t ; D a t a S c a l e & g t ; 1 & l t ; / D a t a S c a l e & g t ; & l t ; D a t a S c a l e & g t ; 0 & l t ; / D a t a S c a l e & g t ; & l t ; / D a t a S c a l e s & g t ; & l t ; D i m n S c a l e s & g t ; & l t ; D i m n S c a l e & g t ; 1 & l t ; / D i m n S c a l e & g t ; & l t ; D i m n S c a l e & g t ; 0 . 5 & l t ; / D i m n S c a l e & g t ; & l t ; D i m n S c a l e & g t ; 1 & l t ; / D i m n S c a l e & g t ; & l t ; D i m n S c a l e & g t ; 1 & l t ; / D i m n S c a l e & g t ; & l t ; / D i m n S c a l e s & g t ; & l t ; / G e o V i s & g t ; & l t ; / L a y e r D e f i n i t i o n & g t ; & l t ; / L a y e r D e f i n i t i o n s & g t ; & l t ; D e c o r a t o r s & g t ; & l t ; D e c o r a t o r & g t ; & l t ; X & g t ; - 2 & l t ; / X & g t ; & l t ; Y & g t ; 3 5 0 . 4 0 0 0 0 0 0 0 0 0 0 0 0 9 & l t ; / Y & g t ; & l t ; D i s t a n c e T o N e a r e s t C o r n e r X & g t ; - 2 & l t ; / D i s t a n c e T o N e a r e s t C o r n e r X & g t ; & l t ; D i s t a n c e T o N e a r e s t C o r n e r Y & g t ; 0 & l t ; / D i s t a n c e T o N e a r e s t C o r n e r Y & g t ; & l t ; Z O r d e r & g t ; 0 & l t ; / Z O r d e r & g t ; & l t ; W i d t h & g t ; 1 5 8 & l t ; / W i d t h & g t ; & l t ; H e i g h t & g t ; 2 9 3 & l t ; / H e i g h t & g t ; & l t ; A c t u a l W i d t h & g t ; 1 5 8 & l t ; / A c t u a l W i d t h & g t ; & l t ; A c t u a l H e i g h t & g t ; 2 9 3 & 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1 & 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0 & l t ; / M i n M a x F o n t S i z e & g t ; & l t ; S w a t c h S i z e & g t ; 1 5 & l t ; / S w a t c h S i z e & g t ; & l t ; G r a d i e n t S w a t c h S i z e & g t ; 1 1 & l t ; / G r a d i e n t S w a t c h S i z e & g t ; & l t ; L a y e r I d & g t ; 9 a 9 2 7 7 a 3 - b 1 f f - 4 e 7 c - b e 2 2 - b e 9 d 2 b c f 0 b 6 8 & l t ; / L a y e r I d & g t ; & l t ; R a w H e a t M a p M i n & g t ; 0 & l t ; / R a w H e a t M a p M i n & g t ; & l t ; R a w H e a t M a p M a x & g t ; 0 & l t ; / R a w H e a t M a p M a x & g t ; & l t ; M i n i m u m & g t ; N a N & l t ; / M i n i m u m & g t ; & l t ; M a x i m u m & g t ; N a N & l t ; / M a x i m u m & g t ; & l t ; / L e g e n d & g t ; & l t ; D o c k & g t ; B o t t o m L e f t & l t ; / D o c k & g t ; & l t ; / D e c o r a t o r & g t ; & l t ; / D e c o r a t o r s & g t ; & l t ; / S e r i a l i z e d L a y e r M a n a g e r & g t ; < / L a y e r s C o n t e n t > < / S c e n e > < S c e n e   N a m e = " E n d   o f   L i f e   ( E O L ) "   C u s t o m M a p G u i d = " 0 0 0 0 0 0 0 0 - 0 0 0 0 - 0 0 0 0 - 0 0 0 0 - 0 0 0 0 0 0 0 0 0 0 0 0 "   C u s t o m M a p I d = " 0 0 0 0 0 0 0 0 - 0 0 0 0 - 0 0 0 0 - 0 0 0 0 - 0 0 0 0 0 0 0 0 0 0 0 0 "   S c e n e I d = " 4 7 b 4 5 7 f 4 - 6 d 5 f - 4 9 6 3 - b a d d - 0 e 1 5 0 b 1 8 a e d a " > < T r a n s i t i o n > M o v e T o < / T r a n s i t i o n > < E f f e c t > S t a t i o n < / E f f e c t > < T h e m e > B i n g R o a d < / T h e m e > < T h e m e W i t h L a b e l > f a l s e < / T h e m e W i t h L a b e l > < F l a t M o d e E n a b l e d > t r u e < / F l a t M o d e E n a b l e d > < D u r a t i o n > 1 0 0 0 0 0 0 0 0 < / D u r a t i o n > < T r a n s i t i o n D u r a t i o n > 3 0 0 0 0 0 0 0 < / T r a n s i t i o n D u r a t i o n > < S p e e d > 0 . 5 < / S p e e d > < F r a m e > < C a m e r a > < L a t i t u d e > 3 9 . 4 2 8 2 5 0 1 2 5 3 9 3 3 6 2 < / L a t i t u d e > < L o n g i t u d e > - 9 9 . 2 7 7 4 < / L o n g i t u d e > < R o t a t i o n > 0 < / R o t a t i o n > < P i v o t A n g l e > 0 < / P i v o t A n g l e > < D i s t a n c e > 1 . 5 3 2 9 6 0 6 1 8 5 6 2 7 4 9 1 < / D i s t a n c e > < / C a m e r a > < I m a g e > i V B O R w 0 K G g o A A A A N S U h E U g A A A N Q A A A B 1 C A Y A A A A 2 n s 9 T A A A A A X N S R 0 I A r s 4 c 6 Q A A A A R n Q U 1 B A A C x j w v 8 Y Q U A A A A J c E h Z c w A A A 2 A A A A N g A b T C 1 p 0 A A D P e S U R B V H h e 7 Z 1 Z c x x X l p g P l i r s K O w 7 u C 9 q S V y 0 d U t q t U R K 6 u 7 x T M d E + G F 6 3 D E O d 9 h h T 8 w f 8 I P f P O F / Y D / Z E Z 4 I O 8 a e C c / y 0 N P d I 7 V a E k V S E i V S p E i R l E g C I E D s + 7 5 U F V D w / W 7 m B b I S m V V Z h S L 2 L 6 J Q K 2 r J v O e e 5 Z 5 z b t 7 f X 5 t Z l W 2 g O L Q q r x 6 K S e 9 0 v k w v F s j 5 1 p h 0 j B X K i b p l e f / 9 D + S n P / 2 x / c r d x c L 8 n J S W l d v 3 U v P d S E i e a Y j L 5 c 4 i + f 7 h m B Q X r s r t 7 g V 5 t r 1 M Q g W p T 8 v l r m J 5 8 9 i S f c + b 3 z 8 s t m 9 t P Q 0 V C f m e + m 3 m d / R P F a j H V t T 5 L p S G s o S s J E Q i J e r P J p k Y H 5 O a 2 j p 9 u 1 d 9 x s x S v g z O F O j 7 2 0 G + f b 3 l L M X z p F A d 7 N b K h O T l i c x F 8 7 U w z c f y 5 e 2 3 L 8 j o 6 K j 9 y l 0 G P y Y g C F N 8 J U 9 + c D g q Y X U s R m Y L Z G y + U I b n k k / L o j p W b t I J 0 3 Y z M p s v B Y 6 f 0 V q 1 o o R L 5 F j N s p Q X J a S 8 O P W E E V P H J Q g I 0 9 B g v 7 7 d r j 7 j V P 2 y / p z t Y t s E C j 5 6 V C z j C / n S q G a u v m n r K F z r C c v Q f L F 8 9 9 1 D f X + 3 s b r q P V B 4 G I 3 R O 1 V o P 2 L B D F 6 k H k I O 7 w y G p K S k R N o i K / a z I g n 1 f y V K m 8 P H H Z l p n F c O R e 1 b T 5 e G 8 v X v 6 6 R j N H l k z y r t 0 T 1 Z K F 8 P h K Q g L 7 V A T a p x E Z S m 5 l b 7 l h r Q 6 n 3 b I 8 v 2 v a 0 n p w J V m J / 6 I L l h s D Q q 0 6 B J C d R c N E 8 e j o b U y L N m m t d f f 3 V X a q l w K G z f S u Z m X 1 h p p G X 1 2 7 x P d s + E J W h 1 Z X F 9 b c i 3 J 2 o 0 W Z E S P i 9 t 5 U f E o Q U Q y i J l U j 4 N R u a 8 V c I T x + T B R N k 5 X i B H q p f l f E v y b / Q C L Q Z B f m 8 8 v v 5 + a M X Q U / q d Q c i J Q J m T v p w I f r I N V 7 u s A Y j J 1 6 + 0 1 O t H o 8 q X C k l + f r 5 8 9 d V N / d x u I p H w n q 1 f a o 9 J m 0 O Y n I p s f D 5 f J h e t U + E + g r N q o p m P 5 c k t N a s 3 V y 6 v a a u g v H U 8 K u + e W p I f q u P 6 o 2 N R d X 9 J q k s 3 7 7 t k w o o 6 J N 9 X v / 9 8 a 5 z 5 M h B l Y e u V s 0 v p x 9 T S 4 o J 9 y 6 J V a f i m S u / z 8 L T J i U C h a b I F W 5 l / r y 1 b k Y s n l r Q v c a I u L p c 6 S u T i x Q s y M z N j v T A D G K w D M z l V v o E J F 1 l m W b f S O E w S X n S N F y a 5 W k P K d 2 p V w g K H l Y / h p F Q J E B M N L z 9 a m / k g c Q c 3 8 C 9 e a o v J y d D d T N y 9 T V G g P l P N j 5 p v h 0 P y 7 U i y 2 Z s K / i 9 d k K G 8 o t K + h a Y v k A k 1 Q e F G b A f b M + p c f K h 8 C 0 w a I j 9 3 h 8 L y d b + l t Y q K i q S w M C S f f X Z N o t H g / g A D p V m Z k p s R 9 G w g a h e N L u l o 5 W F l 2 m D i x D 3 O 6 7 F a S 2 i M 4 / 1 c U 1 z 6 Z g r l H a V J 5 u Y W 9 Q T D B Y F E W x 9 S J v C z j R v N p C F 7 o H H c 7 g 2 F l I W g 7 6 Y l H o / J 4 a M n 5 J 2 T S / K G 0 l y 5 o F l p B K / I p D b j b T g f L e p 1 k w s F e l J J B S 4 A 1 C p t y n u n Y m p y 3 L 7 F h L S i B D a k / L f g Q p t L d o R A A a Y N Q l W h b O e j N X E 5 r Q b Q 6 F y + l J a W a H 9 q b G x M h o a G 7 V e n Z 0 W Z n / g t W w l R u z w l z U Q r V 5 V O I e K U S g u g j Q 1 n m + M y o 8 y + q J K 1 u 4 M h r Z G e T B X I a f W e X z w J r 5 l A T g g 7 I 7 T 4 D Q h l Y Y C z O T k + L i G H n 8 f y R b 2 a f D Z D a T i h z f 1 K V + R O / 4 b J A i 3 w c K M 3 L P e U h n r t c F R b J K k o L 1 q V x 0 r L E 2 Z P x / D g g H 3 L 4 u V D M e 2 b b w f b t g 7 l B Q M D c + 1 F Z Z J g 5 q D q 6 8 o S U q q E 7 J Q a p H 1 9 f d L a 2 q o H b V C G l F A 2 l W / u 4 N 5 S g v m C + k 5 B m J + b k 7 L y c u m Z L N S a C i 2 Q C b 3 9 o 9 L Q 2 K C P h Y 6 A + k T Q s g H t W W S b p G 7 6 l P A + U D N 7 N o O h Q J 2 O F Y 9 / f L E t L j W l y d 9 / Q f m D p W p y Y L J j E m H p J B 1 o N u O n w 0 O l t c P 5 q 3 J E m c f 4 l / w u K S j R Q Z g C O z D G 9 / m s u 0 i i G Q R x c s G O 0 V D A T I a G Y u b F s T y p Z v i K 4 o S c t E 2 k b 7 9 9 o A 6 U / 1 f G d n Z T r 0 y G 9 K c s N U G F i c m A Y A p g 8 i F M M w 6 n + v q T I n 3 N 9 + G 3 D i v f y W D M 0 9 K S k I 7 G s R a 1 q A b L x P x G / + F a T 1 F W A a B w 2 P p 8 L 9 q U W Y n J + e a x z E 1 A L 2 H C / H M L E 8 f n 9 k B I Y s t 5 W n s F E S Z g / p x y h N F P K R / b h O r D 6 v D U V B S p z 0 q s C R M g 5 D 9 S 5 m x N D h a P M 2 F H C R R g 2 h D Z q V I H 4 o l y M A m h 4 7 T D m T P P y c i M 9 0 D i Z N U o b T b h W r 9 g p j e + R j Y w o 0 b V A L j S t T 4 Y v Q Y Q J N Q g X 1 1 N P o G J 1 f X v e 6 Y 5 J o + U b f + N G l R L 6 j 2 Z P M g g i C p T 1 7 y q t N j y O V q V 3 1 C p j k F x K P n 9 u t U x e V W Z T K y 3 Z E I i w Q K 6 9 7 F z E l b C T F T w q P J F s g V h I r r o h o 9 / 7 U h M T T q r a 5 M U v y L d I i 7 P o t W W l 9 c D N t w H 4 z d 2 d X i v W z 6 r T G G n d n v a 7 C i T z / C 8 M g W i y g f H w W Q 2 Z l C / r W b 7 D 3 7 / o f z 4 3 X f s V y X D j x i a y V e 2 t 6 X l t o v F a E x K i i w f B T + O W X N U a c 5 6 J e w G N b b 1 I u 3 b a u B y r h k U t / r D 8 k p 7 T J a W F q V / v k I H L s w 4 4 P U o P o 4 F Q v n N Q F h e P R L V o f Y R N V n g b 6 L h C O Z g L r t h s T k T M z k V l 9 X E g o b x 4 x n 1 X Z w L 0 3 4 Q R M G k J 0 u k Q v l L T p g c 3 V 9 3 Z G h A 6 h u a 5 d a 3 P f L i c 0 f s R 9 M T U z K I N i e 6 u K I m N 6 f F 8 D Q o + P m / / 0 / / 2 b 6 9 I 4 j H o z I 4 t S K J + K L I 0 o T y Q / J k d m p c v v n y Y z n / + r 9 Q m s t b / j l M B D X Q b F s F J 5 6 V / 2 r H Z z 4 Z V 6 Z O u a U l z c x 4 o 7 d I O / 8 4 2 s B g c Q r M d + p k E 1 R A m 8 a U Q D Z G C t e e I 9 o V t v 1 y t D X v R W i d A W K C H 9 3 j I a 0 V + L x v B p V / o R S y G a T j o 8 O B c w u D g A n q t d j K g v U r h / B 9 C 6 U + j c + K Q L I W R t C G L B E n s 9 F 8 H b z g u H K 7 Q b 0 X w Y n 5 1 Y g U r U 7 L Q m G b M u N i M j c 7 o w / k 3 O y 0 r K y s + J q z H F O s h P b q F R 0 t n F z M k 6 a K h E w t W e c o 1 + w 4 D R W L R a W w s F A N D v W D 9 X l b P 3 k X T q j n H H a y F 0 S V G L B k X 6 A h G M h b y a z y j y s 8 / H 6 n Y z 2 l N I t T 8 M 2 M z E A t L k z o 4 M A z j c t J / w N o 6 g E 1 q y N I X r D 8 g B 9 k 6 O 8 n i N N m 3 8 s N f g m 3 R 5 W Q H / f 5 X u k g s m k E i + T W L 5 + E 5 V h N X H q m Q n p t E h 5 8 e 1 c i r e e k X / 3 + F 1 o w G / X D c m c w L G e a o u r 4 O Q 5 U G j j e h N Y H 7 H S 3 X P J 0 x H Q T M N O E C g s k H 6 / S I U x A a D 0 d h 9 R M x E z O A i b C h L m 0 l Y R E a V Y P j F g j N J H i 5 C 9 l x g J Z E N d 6 i r U w M S s z O f S o i 4 H H j I 9 I l O y L n v X w N 5 H I l 9 q j e r C Q m I q / U d / Y b j + b O / z G L W Y r n 8 3 F g H a 9 q k x E f F A / i G T O x 9 e H Y a 8 9 y I 8 o c 9 + s k W G y n v 7 e 8 z r 7 Q Q d z 5 i w t + U B p a X 4 r Q o W g p z J F g Q m K N K m 7 y t w k 4 P M 0 2 H E C B S z m v d w W l T e V Y 2 t O Y K 3 y Q X D o D Q 9 c C 3 c c L K J 8 O P s c b H N i z U y 2 V f j N l A N T 1 k B B a F I N S s w m a F Y a l g D N z F K B n h T 4 O Z i F c X v Q 4 C v 9 4 H B M r q v Z f F r N 6 k R E B 2 c K t Z 9 A 6 Q R a n g C D O 0 h D B s d m O F X v H f H s U 6 Y e w R r n b x t T n 2 2 C B 9 e V G f d g x J o k 4 N G Y 9 T 0 4 1 8 5 I H N n o m M M x Z V 3 c G 7 R e 4 z y m C B W m G 2 N h V L 0 / Q j e q h I T 1 u l R R Q 6 o Y P l F + a 1 X J i v J D 4 z o V 7 G m w I 4 M S + A O H l a Y 5 V L 2 s M 9 I B 0 6 c 1 s q y v m f E w L x i c z I I c b t Z 9 i O j c U Q 7 7 G W U S M A L 9 B q 6 T Q W U W N W d p F i G 8 1 D A 5 M e t Q m f B Q D Q 7 8 C T c M l I r i F f U Z I p + q m X 7 R F i a i c G 5 w v O P q L Z h Y S g r V c S L f x 4 N 5 5 Z c Q O c S 3 y A Z M J S K T X r B M w D F H w P G D m N Q 4 X y w 4 Y + I S o E H A S J A N c m 6 A S Z L o 7 f j Y i N T W N U j n a E i O 1 8 f 1 G p + f 6 e s E o f 5 a a W 9 8 S g I g T j h / Y + r 9 H 6 r f x H H L B T t S Q x F c w B R w / k h u o 3 m Y r b g 2 v p R 2 9 N X J 4 Y Q t r y h b X J t 5 v E 4 / n Z b 6 h k Z Z W v Q 2 0 9 J h M g C c B P 1 c J 2 5 h M i U g m C Z E 9 p i N j T A B z r o b j k e J G q w h W f I V J i g r y l 6 Y I B J O E c G z v y I m 7 d v K 9 + F z X l Z m K I m 5 Z 9 U k h 4 b F 1 8 r k G B G 8 4 G g g T B N j o 2 I O O c L E 4 r 9 1 p P x B A 7 5 2 J L p B m I D J k I i k V 1 p X t u x I g Q L W o g b V A X M G F c b m C / Q 6 D D M d D r q h J C T S o g 6 M c r 3 k t J q 9 n A t 8 6 S g M h a S 4 p C S p B C A o X u l A f v V Q m c D q P + l H T C K c b K J 2 m E E m p w 3 f y Z 0 B w O f i N 4 W L i n R Q g 2 g f A Q w / x u w i x u + U G U b E k M 8 M w u P J k N a Q X l p y V P k z B o S G x F 4 0 Q 5 D z Q W D i 2 + H C D Z o C z Y t F Q h F h R S Q i o Y V O / T i H m c X / d N + a 5 7 3 O k 5 M R V 0 H n Z t i x A q U P p N J U 3 g 5 t n p 6 l W c u Z V o K X 6 S I n s B 7 h H P s h J V g L 8 / P 2 v e z J h U A x A D B f z 6 g L I X X C 5 A i U M + s a T e y E 7 z 6 y U K S 1 J v 4 E f g K J q M B j + F I E C A y m Y p Y M d j J T 0 g 0 6 A 9 q G a O K l j i I 5 5 6 p r c q / x o B V Y b 6 K w M B 1 E + Y 5 5 Z N N j / q N J K C J 8 3 P F I W l p a 9 O P 3 1 a S B 5 s a X n p 6 c V K Z 7 r 3 4 8 G 3 J Z 4 b t j B Q p w o L 3 q f x g c R G t I L s V G J x M C M z E o J N 0 y 6 7 t N D 7 I c R k e C J + B 6 k U n 4 1 g + E k t 9 F p o Q z 4 Z T C P B J R A R / C S Y E y 8 x A g L 3 O O x 0 j N e c O R V m R 8 P 4 o W v b K 5 C e 3 7 8 Z Y y 5 5 j w S C N y 0 q 2 0 l x M m Q z Q O 6 W N B I O W K 3 + 3 H q e 8 9 J 4 8 7 H 2 n B f U 5 p b g I x E W 3 y q 9 / Q m n 1 E E 0 2 6 + b N m s a M F C j D t v H 4 s Q v V 8 U 0 y 6 x w t 1 8 4 + g p Q v A w q P X + l R Z e Y V U K r N i e H j Q f i Q 9 m K F O c q G h D A x 6 f u d 9 p a W g r h w T x z o a Q 7 P J A j W f K J F P H 4 e T f I p 0 Y W R g 3 a d 7 v G C D q e U O 7 T s h y O C e N 7 w + C Q E 5 G 6 A 6 1 w t n L Z k p 5 Y C 6 + j o p W J 6 V q a k p f b + h X E 0 y p Z t b u M Y C y N V Z 2 / E C B X 4 / 9 n p v k U 5 T o u Y o 0 0 p W P 8 j G b m x s l o W F 5 C p Q P + p c Z Q i Z a K i v e s P K b E m e 1 S H q C J K Q R t V e b S 3 y w k l l z p G G t e Q a p 5 X h m D L H Y k k D m 7 B 5 O i q V 4 G D 2 u T V D u p 9 B R A 8 N Y e C T q A j e L L f t W j j O K Z P k Q + X j Y X 0 Y 0 7 + 2 t l 5 H U f P U x L W a S M i y 8 n 1 D 4 e z K d G a n p / T 3 v v r Y P 2 k 4 U 3 a F Q P n B D E i v A n f 6 i o G S h G w p L S 2 V + b l Z + 1 5 w M l F Q r I W c r N 8 4 g z t 1 A + t S B G f I o W N l v 0 6 Z b g z + V w 9 F 1 9 Z y Y N W t Y r Y A M u o N r I v h z / q B Q D j X E f 0 4 1 x p T r 7 W i e 0 R z M e 2 5 H V c m p p N I d b X k 5 e c L S b + Z Y I 4 S W m 9 0 L k / 7 g 6 f U O Q h q l q Z j V w s U J 8 n L k T W k q / R 0 4 i U I m I A Z m 3 A + Y y q T p M x 4 L H m m L 1 E T B + t y T o r D q 2 u N X W D F 0 c u C I A T R O z e Y j w z S X H K B x X d 1 j Y 9 G 3 p 1 h a p F 1 s f X P Y v J z a j T S i w i S 4 I u 5 M R M k V b f G Z y y 3 r 9 0 Q o c 2 E T z q K d F Y F y x F d 8 4 0 6 W j k w U x g o c B K E X S 1 Q 2 P J E k T 5 V K v t W f 0 j u K C e Z Q Q O k K Q V d b 9 E O v s 8 4 y z T I k O / z + p 6 p w i S h Z d D 7 y e r C Q n K 0 k c R O B K r E W c r h + l / z P X l P f j c d l p y w Z s N a X a 5 M Y w P Z C c 7 8 Q U O f + r 1 U G n v 9 x g 8 f F e v F X S K G z t x M o p j O 1 9 P U h S L F b H F P H i y 5 O A X Y J P G y 1 J I r d r V A E V q m 0 I x M 5 / H 5 A p 1 e s q i O D S e F K J 7 f g H X D I q E 5 z F 5 F i u O j I 9 p W D 0 J B Y b J P h G n B a j w h c K e s E U X z k 9 X i 4 o 0 J q C w N 3 O w v W u t X h 3 + B q W K I L l l a z b w n a T 5 A K h J L D K z Z G D + J 4 + K 1 K J 1 L T j c u y 2 v k 4 t m f O a f O j Q G / k P Q o 9 + / H 4 o j Z i p b j E / D 0 e c L / M o k Y 6 G F B f w 4 n l M J w H J i Q c 8 W u F i g 0 E i e m q T K h V T c r 4 k 0 V q 7 o Y E I 0 V 1 K 1 w V s 7 G 1 Q A E 5 / / W 1 j f I m B K q I L g H C Z k c l P G 7 I T f R D 7 9 F Z t 6 H b G u g p I N E Y M P U U o F u F m o 0 N K l Z l z q K t Y n j X r T l O 6 L F E E 6 v J j K Z w G K s F y G l e U j p M Z / c M 2 5 9 b w 5 r p U + 9 G i X t x t x j a c M S / O T v j g C Q q s W 5 5 5 o k Y a 4 R w P t D h d K p r A 1 + E + e U 5 j a k b 9 E 8 x 9 0 U 5 r T S 4 E w w j 1 x C t l l 2 Z C 5 f p m D K H K 9 d X u s 3 h 0 0 8 M J M n z 6 t Z k u y J d C U f z I z Y + G C K A g k A k H 2 R K a n 6 N g D a y k v A n E x M j E l N j d W v O y g z 0 1 M y E q 9 L y m / j F 9 3 q D S l H f 1 k W l I w i R K y 5 G P A l M N n w g 7 L F H C 8 v 0 K L u x j H k + T H J + H W O f T J Z q H M 4 m Q R I t q 1 k n c n G F C U 6 Y Z 0 O 4 S V V L R N M p g f H g G w U c h S D W j S p y O x b 7 F C Y n V h R 7 x y 3 Z p u W y m W Z W i j Q s x f C 5 J y d 3 F o L O 9 s I E 5 j B 4 V f m n g 7 a n q U i n T B B V V W N f S s 4 m H i 9 a j A C m g f t h B / z Y r u V i k U K k F O Y K D t H U 0 U 2 W d 2 c K q 2 I J F r 3 g j v a y U + Y C N x 0 q n P F O S J z g 2 C M E 7 c w A f + D 4 C I g Q f t h 6 M o g G / 4 P b W a E i b G w m S a Z e 0 K g g K g N 5 c 7 G v N E z k L r J D O Q M u b q L y v y c d K + B T 6 5 c O u h 5 t 1 m y W R z + 5 r N / k u L 8 e b m h N B K a + s K J J e 1 b + k G W C a / x y n L P F b Q w c E 9 M b p P Y C e f i w v G l t b U 5 k x L E p N f t q A t z g 9 b 7 T P l B T K q c 9 + + l S X b l d w N B C j h P K c y h m E 4 u p u f F 8 8 r f d U 4 + m b A n T D 4 n r C f Q 5 B K z A e j V c O 3 q h 3 K 0 m n q Z F G f T B e s b p o O R H w x 8 d x Q w u q R M P o + g g h + 4 3 s o 9 t + / Z I F C p R p 6 C s m / S j Q x j q 6 0 S q a 6 T t 8 7 U a j O O o A y l 3 8 4 8 R 2 q R n H 4 X 0 I j S G d z I B N 4 5 + B H N D t a J z C / A n M X P c k L Z T p D 1 L Q O T T V t k W Z u / f t Y C f h p + u F d I P x 1 7 T q C A w / B S + 5 L y r d Q A V y b H X / 3 t 7 + X Z H / y h v H U i e 1 / h a T E 3 O y v l F R X 2 v e B M T U 5 I V X W y a X j z 5 t f S 0 d E h P 3 j z p / L h 9 W 5 5 8 6 X j c q K l 1 H 7 W k l M w s k o H 1 + H Z / L W d T 3 i Y U H b Q t g G 8 i g D A r f 4 i N c O n P r a P l S n X N b G x T y G Z E V a 2 x k Z N i X U B Z 5 t j O v j k B R r w Y 7 t m L h 1 o Z X r n L 6 s x g W n n N 2 d N K x e C g s h D S n i f Z F i Q u S c F C o p l R u 7 f v i n N 9 R E Z G p + X E + f e W O t P E B R y 4 Y K k 7 2 w G e m i k 6 p e X D Z i m V O x 2 d n Z J Z 9 d j u X j h T a 1 J u a B 1 u S Z T f 2 y 4 X 2 m 5 Q q m s a b T / 0 / I h c p F C 5 A Y f j / G L L 9 c c I N j D w i 9 + X r p W 0 U b o g k K d l t P w u N Z d p D t I O a F 0 q E x 9 T 1 P c m g l 7 V q C o D H 3 d c a C I 5 B E m x c 4 O C r Y 7 T V O M W e c V t c q E r w f C c p 5 q Y g f s H F F c s q 5 F / M B 0 f a F 1 / X 9 n Z q a k s r L K v q c G o P I h n 1 c z u S k 5 B 1 P t e u P G T W l o q J e l 6 J K M j 4 7 L 6 O S 8 j C 8 U y u F z 7 6 p J I y E P r 7 8 n J 1 / 6 i Y R s w a b 8 A x 8 i V W g / F Q E s 1 p Q s q O N O N J S w N 4 w M D U p 9 Y 5 N e 8 J 6 I R X S o G 6 2 W K i P e C / o Z 6 o L U N O C H f 6 4 E 7 U R t X D r s Q F d Q 9 q x A A S v 4 z v O a z Y l 2 + l J E n 9 x J p K n Q J p Z 6 P e Y O e Y X k 5 b m D I G y C w K Y I W w G L z A R v 8 l Y W Z L U g W Y j n Z 6 d l r P d b O f z s q / Y j 3 q X 2 q W C A 8 z t J W M b h J x 3 J 3 e 8 8 C G g d 8 9 l e p i 2 w 2 y N V B p l o K M z N L 5 4 U a b + S 6 m G + L 5 F D K h p Y I m H x G 1 j o Z f G Z x W h j J g d l T w s U 9 T / O n g 8 k b z o 3 I Q s C U b v 8 / I K k A E A m U F 5 y x M M / M G T T g y I V C I 3 X L P x l T 1 j m p g Y k L 7 E i K 2 W H 9 W N M D j 8 6 v q S b l w B B l o H H 3 0 h F V a M 2 A x F + f K q g k J V B k I V J i 0 B B p M R a I z L r g 0 A U 8 u V 2 / y A I A s J E e O X y F a m t i U h / / 7 D 8 8 I 3 X p a y s z H 7 F O l + o y c G r E x a f n 6 k g A C 4 B p j B W C E k C Z G 3 w G Z m w C Q N m 5 0 O z e C e Z C h O w U w X C R K l A N q Q S J s h F m N 1 A g M B L m K i T o i F k o q R N a S Y r m Z R G L Z S B X O 1 c n + E x b V u P n Z X S y h p 5 c O M 9 a S l L X 8 J i M i 2 u f D O q 1 5 e M B U A i b H 3 5 i n 7 e m e 2 Q S p h o 7 M K G c G x E / c o r L 8 v J U 8 / I T 3 7 6 Y + n q 6 r Z f s Q 7 W A r 3 7 w L m O C E a Y S p S 5 H m R N i b U 0 Q u l m y 9 U 3 j i 3 p Q M 2 s R + + O d O x p g U I G / D Y 9 y x g 1 U m Z n p u 0 7 u c O d W b 4 Z v E q 5 B 8 e X 5 H j N i r z 9 f I l + v j x S p 8 2 p N 4 5 a g n x R C Z X T t C O r u 6 6 i Q P 7 8 T y / K + x 9 9 L k t L q c 0 + 8 5 k / + F 6 t d c M B Y k R 0 r s t O O / K D x V w S l F 9 u j + n 3 e 9 L T q / c a D t t 1 T s X F G 7 U E 2 j W h z g m + X s j n F G O p k 0 G T D g S e h X A D t / G 5 s x G o P W 3 y w b P V o 9 J c V 6 5 n 3 0 z w W m O i 7 3 h x c W b l A u l g b 6 P G Z q t P Q q Y s L i 7 q g e e G H L p T D d 6 a Y H C g X + r q 6 g M V 5 e H f f f 7 5 F 3 L y / A V l t l l d l d x H k Z Q f + l 5 g G o 6 P j e r o Y o k y z / z 2 G n a C l m F R 1 t n K m k p c 1 v F K H G t 5 j x 9 3 y 9 G j 3 v 3 M M R E R L l 1 0 q Y R g K Z 6 n N R 1 g O t 7 u D 2 2 o q n 6 a 7 H m B M r N v u v A 0 A z t P n Z k V n Y a 9 q v 0 a Z x Q N B g f 6 p L k l t 6 2 N e 3 s e S / t h B s t G g T d C b X b O c G Z Q I O v L y y u 6 u Y w b X s b z A 3 2 9 0 t L m 3 2 u B 6 B n / X 1 2 7 n j d I c i 3 + D 0 f h G W W 2 f T e c J y O j Y 5 J f V K m E 1 / J j e O / a U q v V d U v V i t 7 D y h 2 s 6 e p 4 I M d O n L b v b Y T D 7 F V e 8 + W X N + T 7 3 3 / Z v m f R 1 f V Y j h 0 7 a t / b y P 2 + u A w s V O j 1 M 1 K d e G + a 1 L A t K B s o s M Z F Q 9 C t I E f 2 0 M 5 n f m 5 e z 7 i U l 0 8 q G 7 1 f D b b J i f W t J N E S D Y 3 N S m B a t d A g T O 5 q U J 7 f b B M X N 5 Y W d I 1 G G 6 M h z d o R 1 + a S l 5 f v K U x g / 1 t K Y Y K G p m Y t T K x b U W p + q b N I 5 z 9 i 6 i z G l O Y o p S d e o e S F y q T 3 / q d q s l n W 3 Z d I a W L W Z / c P L 2 E C h G l u b s 6 + h 6 8 Y 1 x r e T A p o E z d o 3 L K y U i 0 Q z p x L v l 9 n p 9 U + z A n L G O w 0 / 2 y b 1 d r s h 0 e i O l G a 1 C F M N s L f p c p X 3 C p h g n 2 j o X L F 8 n I 8 b Q J s J l g a y n / 2 T Q U Z 5 p W R Z C 3 q J K Y m E P r 0 p a P v y R P p n i m V p c I m y V t d k d W C I i U 4 8 b V q a A I L n 3 Q W y 8 R Q t 0 T q 2 y S k z D p g 0 L P w n S 4 p d U E J V q k d y V y Y n 5 P l g o o N 4 f R r 1 6 5 J R 0 e X / N m f / W J t I n H y q 1 / 9 W v 7 o Z 3 + k t F q e X n D / v C e s P t / y o f L y q G h e T t o G F G F n 3 Y 8 d 6 L e S A 4 H y A e 1 V X b P R 0 Q Y G h X u L G A I W J a V q d l V m G J 1 b m V V X l P B x j a Z D E O l Y 5 P T N i B 4 u L C 5 I W 7 s V x s 4 U P r O i M m L f 2 0 i Q f E Q g u k U L s r 7 h S c k v q d O F m + 6 t S P F V + A 3 R x X k p q 6 i S M 0 0 x + W b I m v l T p Q Y Z 2 C P 5 x o 2 v t I C T X j g R K 5 V D t W x q s K K 1 U m t b m 9 R U V 3 k K E 3 A c / + b 3 X d J 8 7 K z 9 i P e 5 N W t t 2 8 W B Q G U J J g y n P h a L 6 Y F G P t 7 K a o F n p C 0 V p m d 3 N r B H U n l F p X 1 v I w Q g M G G D g M D k x a f l 1 Z P F n k 0 v S c N B I w 0 / + U 4 a D z 2 j s y m I C H 4 9 U K T X b y i j 8 F v E 7 e v r l 5 r a W i k t W Q 8 0 X O / O k 1 e O J L / e K x B k I J v 8 w b 2 b 0 n 7 q J W 1 2 c n F C E e F m m v L k i j 3 t Q / m c m 0 A k 0 t g K + C + 0 c S 4 t K 9 N m V 0 K N N n y J T G e n U K G / f c 9 7 k T z q 1 8 T T b / A Z E C Z n I C M d q 6 F I 0 k K 4 E + P T j P U / 0 N d s G U T k D 2 H i K a + J B B / n V x / d k Y q K 8 i R h g s r i d Y E g Y A T u 7 4 q Q 0 9 m J 6 7 n o q t S 1 n t K P O 4 W J D H q e 3 w n C B P s m K J E x G U o j g 5 u o V a Y y H L a 3 D / W C 9 6 K t l l / + Y T q B g l S v M c 7 / J 5 3 K R F q x B r U 7 8 s Y Y Z 8 C S F 4 l P t a o m m n J X U S K f Q I S N E P p X f S H 9 e k r U 3 7 s T l / r D Z y Q S 2 W i W F u e v C 4 W J v p o g E M G E n k n r i 5 j O T s t K 6 E J 2 J b Q O x C r G 5 / N 1 + c l O Y k 8 L V J D t T v w I 4 n s 4 y V D + 1 k h k o E H c x J T Z G V c m J 0 m j i + p C G h P l I P Q T x B z k 2 r r M q e c 3 Z j 0 g P G h V 6 n 7 y l r 3 7 u v O 7 W G M i 6 Z Z A R U V d q 6 c 2 + s d r 0 / L 3 v / l U 7 t 6 5 I 0 P d 9 + T O 3 e 9 k e q x P m q q 9 B 3 x I r O 9 D Y A V o q L K C v 6 k O B 4 m p j 0 a T J 5 r Y 4 s x a + h c L r 7 S B J m F 4 p 7 G n f S g W + 7 x C u l 7 M K 2 e W l P 1 s C R o A c E P g w t 0 p K S j p f C g n o 8 N D O m P b C z R K X n R E V o s a 0 v q c / + s 3 9 + S X f / S c f c 8 C g b z T N S t n D h c r U 7 h Q a x C q p D E f O a J U S Z v E U w M Z G H R 3 c u Y y E n i 4 1 J W 7 v M b t Y E 9 r q K D C B J k K E x s U O A l i f n l B 9 C s T 8 D f o w E T F b i a d b a 2 h n Y I 8 a 7 b v T V F q T g D m 5 + 8 c t + 9 Z o G D Z l r N r J C Y D w 6 P 6 M T S f 8 c U 4 K m 5 h A n x Q f C a y I g j q 0 K a t t 2 / A f n b 3 s q c F y m 1 N c T / b 5 i t u N i R d Z m m 6 Z S q G + B t 1 9 Q 3 a / C k t D 1 7 p y 6 L 0 1 M S 4 7 s p E h H J x c U F f E M r 8 x U F l 8 l m L s D V l 3 r + D 8 P Z f / e M 1 n R L E v l O / + y 4 s v / 0 m I f / n g w 7 5 3 W / + Q V 7 9 X r U c b m u 2 X 5 2 e + f k 5 P Q m R q s S 6 H g G e 4 b y T 9 r O 7 l z 0 t U C N T y f l s K B H K C 8 g c Z 3 b E T C O a 5 7 w 2 j 7 M o a q J O 9 I k w m N e a 9 2 A L H P 2 6 L D U U A z x b K p S 5 Z 7 5 j E K p q a t f S j U p K S v W F d t M F 5 U 2 S K L a q d s t 8 W h 7 f v / + t / L s / e U s u d x X L 5 V u 9 M j n a J / k F I X n p 3 G l 5 + / W z 0 h K x j t v 6 c U n 9 v U a H h 7 V g 8 3 r + D 7 x 2 G d x t 7 G k f K l 3 P O R z g T M x C C w 6 X t S 2 p s 1 i Q Q Z G N D 9 X 3 p F v a D n k n f g Z h Z H h Q a 5 + g z M 7 M S E V l s t / F r 7 h y q 0 + O N + R J e V m J 1 k Y 8 u o i f U 1 S s f 9 v 9 q U a 5 / 9 V l 5 e 8 V y Z E z P 5 J n m x M 6 d B 6 U V M e H l K S p h T y p j Z T o S t 3 7 Q 8 o c t J / b b R w s 7 G Y J j j w 7 T l C V C u 4 u R E H Z T O o R 4 M h j N q U j 0 2 5 M Y A I H B g Y K y s Q r q T U I 4 + M 0 8 K x N 8 j c J a I x N z s r d 8 T q d z E q n V 7 P m t R v Z 0 w L F e X N 3 2 c k V Z G W z j y 1 5 b H w O s + z k + L j O W J + d n Z G l h Q X l 6 z T q 1 K L q 6 m o 1 O x f o 3 h H s S U T 6 D d t Y c u D n 5 2 a k p e 2 Q f k 8 G f U F h g f 6 / X I M J l m n g x E u b O c n m P W F 2 d l a + H K z X t y + c i M r H H d u X K p R r 9 r R A u U v g c 4 F z E N G V h 9 Z U X g R N T H X j l S e Y j t 4 n j 5 V 5 G 9 K C X a C 0 V Y E S X h x 9 X f O k H i s K F 8 m y 0 q C m Y C 8 o 0 1 M T E k n R x T Y T M 9 e p w V k A v t W 3 8 9 a Q c s G e D k q k A w 2 z G R A m d x N 6 Q z Y z N 2 D C Z U o k U i X N r W 3 S 1 N I m 9 Q 1 N U l N X L 5 V V V T p Z l 8 A D y b q Z C h N Q I p K S N I E H J w j T 5 I S 1 R L B X h Q n 2 t E A 5 d z 3 3 g i K 0 z e J O 0 j S w u 9 5 W U R m p l s H + P v t e 7 s D 8 T A X r U m h s N F U i s R 4 l d V 8 w Z d H Y 1 R l u g L A b 2 f M a a n R + e 3 5 i d v r J y m L P h q q a a v u W N w z + T K F B j R 9 o G 3 Y P R B N j 9 p E c T A H i 9 N S k 3 k + L x 8 2 F F C n T 8 + / u J q 2 C n c 6 e F 6 j B G f 8 I W D a 9 q w 3 O T j 5 e b K X J B 5 S n d 3 c + s u 9 t B J N v Z H j I v p d M d 9 f G a l g g y u f e T R E m x k Y 3 a B s r 0 p i n e + i V V 1 b K z L T V 0 A a z m q L A S x Q o K t 9 p y L E X 1 1 5 k z w s U a T H K 6 v C E r W 6 M m R I U I y i p t n G B b E 2 + b A U R K l J U 7 0 J D Y 5 M y v 9 Z 3 m D e 0 H 9 p Y 4 M g C c G l p m f b B W L x G + 6 A 9 W f f C R 3 N D 0 M G E 7 2 l k Y 6 K D t G 4 r U v c p 8 6 C 8 f q + z 5 w U K 2 N P V D 8 t c y U y o g p D t + 2 3 m e w Q R R g a 3 G + X p 2 L c s y F y n 3 w Q C w n s S n K A H O h k W X o v I A 3 1 P d N D B + f l T U x P 6 e k h N a D z H M d 4 P 7 A u B A p r P e 3 U Z B T M Y T K F b L s h W 0 W x G Q w X 5 X w S W A I K B N b P x U S u p t b e n W w / 8 E q W Z g o K J a t b R n F R X W + 0 D K h K j u m b p 4 4 7 c t l / b q e w b g Z p Z U v a 7 x w 5 4 T k g 8 Z Y D l g m x n 5 P z M c 6 H W C K L d 3 E K 3 p L S R 6 Q t I O 7 N 0 6 0 r u z x g a 7 L d v e R M v q t N 7 O q 1 m H a b Z X e w b g Y J a R 4 9 t P 0 g 4 p W h v s 2 R r u p l o W D Y E / U y y N i i X I J R d n 0 E e 4 P z 8 r B Z I X Q i o f C Z I 1 2 C G v Z g o G N w v 7 C u B u t k f 9 l 2 I d U K G A V k C 3 g Q b t F b D z O B M j F t m F 4 u 0 W w G V s m R y G P 8 R A S P w Y L L n 1 4 W T c P i K 9 D 3 p 0 Z F E X k 8 2 B o v F Q S D f 0 f Q / 3 w / s K 4 G C o H s e k X J D R y I n 7 M R A T 7 i n g Z d m Y l C z r h M U N I c f R k g I Z 9 P w s 7 q 2 V t 9 H 4 3 C h H o n A A w E I 8 5 h F n v Y x 2 w 4 d 1 u Y g l 0 w K G 8 G 5 + 8 Z e Z 9 8 J V C Z d R G n v Z X o x 0 H n o 5 f Y l C a d X c J p M x c 6 r C 6 w e 6 B m U x 6 c K 1 R s h W U 2 s 2 A u v b s F J z 4 S a Y N B i 1 F A F g a 5 H 7 I F b V 7 Z / V N S + E y i g 9 C K o h 0 M + H N u r 0 H m I B c q g Z O p B J X x M R L I R U r E Q z 1 8 r d 6 i q T p 0 t A e W V k b Q t m t 3 Q I 5 1 M i x o 1 w a D F g s I + S 3 R 0 7 Z 0 K / j + 7 n X 0 p U H D 9 S X B H u a a 2 T p 5 0 d 9 n 3 g l G Q J l r m x k 9 R E D h I B X s y P V F a A N I m s y o w + d b 9 I 3 + M i T g 1 O a 4 T b 9 G g 7 G X F 9 6 F 0 n p 0 F 1 Q v s V / v D 5 M W O G P u F f S t Q d D r N h E N H j t m 3 A p K B K Q W J V R 8 / I 8 3 b s N k Y Y W k g s J A K + j h U 1 9 Q k m X l a M F w 4 f a u q a q s g U G v p U F g H M s i e I M W I k p C p i Q k Z 6 O + 1 / z M Z N h 1 w b 4 a 2 1 9 m 3 A g X M n l z m Y 8 E G P 9 G u o G T i m 0 C + j 3 Z h 8 C I I Q U i X B 7 g 4 v z E v z 0 s D e n 3 3 2 r r 6 D W t r Z F J U K Q F t a W 1 P S u r l e H J c v + g J 6 1 0 w 9 h P 7 W q D o d g q s k z A A c k l + h g K V a h 4 v s w s O E e g F J R T 0 s u N C g I D G l m x s w G Z n 3 P d j a n J S 6 h o 2 V g I T A v f C S z g J q f s J L S b h h N J W d I z d T + t O b v a 1 Q L l t e 4 S K X u J O n D M s 4 e P A 5 E h D O e H z 6 a V O Y 0 g u B A j Y p I B d Q t A g k a p q X b b u h V 9 I 3 W + n Q b M u 5 o T P c / u G J m r K h H B z r E V G 5 v Z 2 N n k 6 9 r V A e U H 9 V K / t 5 I N u A J Q F Q R z / J H J k G R X S u V V p K o r 6 a F H G J m Z L 6 h K L e w c 3 w h 7 7 1 w L Z F F 4 Q m n f 6 T K 8 c s r J K H o z k r s 5 p E 9 l X 2 8 6 e 7 3 q U D f g K z 1 f 2 6 G Y i T 3 p 7 l b O / r P d + / c U v / t R + R X p 4 j 3 R 5 c U 5 i a v C H 7 W b 4 m 8 F v H 2 D W n m r r N 2 6 b Y w I Q b h D G o o D f h 2 z + T O e P V L B E 4 b f j y E 7 n Q K B 8 o F s S 4 8 z 0 7 s P p f v j g o Z 6 h T 5 0 6 p R z y 1 K Y N v k a Q 9 l 4 G v 4 G d K e 7 W X w a / x 1 O R 6 j v x H A n H 1 3 t z 7 y 9 V F C W y 2 o F 9 J 3 A g U D 4 Q s H j j 6 L q Z 1 D t V s N b Y c X 5 + X m 7 e / F q a m x v l 6 J E j n o 6 9 i X o 9 e m R V 0 R J y x v 8 4 6 t p 8 2 Q z a X A g T x J c T y t f J 3 2 A 2 z c 3 N S r k r w y G V w A T p 4 5 f r Q M 5 e 4 E C g U n D x R H S t M v d G X 1 i m F v L 1 6 v + F E 1 a v P w Y k z f 5 v 3 b o t h w 4 f S j L x y F j n / s m T J 7 S m 4 r V k G 9 y / / 5 2 8 8 M I 5 + 1 W 5 Z V p p D A R p a m Z J 2 u v X g w 1 k h g d N Z j W w p k V + n x / f D o f 0 F j Q H J H M g U C l o K F + R s y 2 W p k F D O R 3 v d B 1 p / X w o T M F 7 9 + 7 J u X N P R 6 g m l d A X 5 0 e l p H j 9 u 4 6 R 5 K v P M u t I + X p R 1 m m O 8 l 2 n p y f 1 a 3 Q v Q S X 8 b L G T y k Q 8 0 E 7 e 7 E 5 D d Y t w h o D d f b z V m E u J n y n F Q D 5 7 9 q x c u X z V f i Q 3 z C r t B G R 2 r 8 S T h b 2 u r k H v 2 F F X 3 6 S v n d 9 N + 4 h K 8 K m w J f w e L q 7 Q y a 8 I E x X M R A j 1 J m 7 z c 7 o e K p v u S f s J r a H a a g v l 3 O G D G c c L h p 7 p D h u 1 I 0 8 f 3 Z 1 X v s r q m u m X D Q Q J S D c q L S m 1 H 8 k d h M 3 9 k l h / / 6 B I T t R G p X u q W G e D e / F c U 1 y a 7 e 1 6 h m c L d M 9 x N 2 w j u l s j c U + T A w 2 V B k T J K C N n p y M G Y 7 r C u V S p Q G i A r 6 7 f t O + h 8 V b l 8 u U r c v X q p / L J J 1 d S 1 j Z 5 M R f N 1 9 8 J k + / e c I n c 6 g v p N m l s o O b c R O 3 d 0 1 E 5 X G t 9 f z / u D Y V 0 y y 9 6 6 N E G z M u 8 O 2 b n D x 6 Q z I G G C g j C V K g m Z E T q Y f + s 3 B v I l / J w Q l 4 9 4 m 0 C p Y q g G U g l + v W v f y v v v v u 2 D A 0 N y f H j 6 7 s D f v P N X X n m m W e E L T a D w P f 6 U G k f P 1 4 / G t P 7 5 G L i P R 6 3 t u 1 8 k k F Z B Q m 4 7 j 2 L D / y o j Q Q W q L k 5 K 0 G z 3 N 4 P N V t 4 n 8 2 + x 3 a B 6 Y e I X O + Y V 7 O + y D M N c W 0 O e W 3 i n A n k w J E L V 1 G R H N b + / P N r 8 t p r r 9 r 3 / I n G R a 6 k a T u d R J Y h + m c a 4 9 L m 2 N 6 T P n t o s g P W S R K o 2 7 e / l t + 9 9 8 9 y 5 O h R 5 c j W S 2 d n h 5 x / 4 U X p U t d f f 3 1 L a q p r d C 7 Z y Z O n t A / A D H v 6 9 D P y 2 9 / 8 k 5 w 5 e 0 4 e P X o o J S U l U l t b p 9 c 9 + n p 7 J V J V p Z z w c 9 L R 8 U h 3 L y X j g A T P t y 6 + L X e / u S N / 8 v N / J a W l u f c j n h Z F S q j m Z i f l 4 0 d h 7 U f B a 2 r 2 L 1 O z v x P u s T t f k G w J j q N X n m C v O n 4 t L S 2 e z 8 H I X L 7 c 6 c 8 i 5 S d L g S L g 8 V L b u k Z G 2 3 2 U o u f h f i T p b B c q R x a B u X L 5 E 7 n 2 + W d y 8 e I 7 8 o / / 8 H c 6 H 6 y 6 q l r u 3 r 2 r z Z i v b l y 3 F w r L 9 Y B p b G q S j z / + U O 4 o g Z y e n l Z + w G X 5 4 t r n U h m J y M L C g v z N / / 1 r L Y C 3 b t 2 U 2 0 o w q Y L 9 u / / 3 t z n r M L S V J J Q p R 5 H e y c r 1 5 N H P H 4 e 1 G e W E J i h B h G l a v c 5 P Y N r b 2 + W j j y 7 Z 9 5 L 5 8 k k o O 2 H a B K e V R n a y m 3 P u n h Y p T b 6 e 7 m 5 5 + P C B / P g n P 7 U f s f j 1 P / 1 K a Z p J r V 2 K H H s g I T C H 2 g 9 J b Z 3 V 9 3 p o c F B G R k e 0 h n L z 6 O F D + e C D 9 + U / / P l f a H N n N 4 B 2 A j Q U a z e X O 8 N J T V t w + A 1 + W s d N q t f h h / E 5 l z 6 + L O + 8 e 9 F + 1 I J o X d Z k q a H 4 N / c G d u 4 8 P t 4 5 W V f v L w 6 C E h n A j E w / 9 H l b o M A 5 s P G l f n C E T d 6 s + 3 Q X c k 4 4 m c J n o O U e P H i o T O t T 9 q N E 8 p S V 0 B u 8 2 c w G s h Q o c C 5 o f 9 U X k u O 1 K 3 L D 4 7 v w E U 5 B 2 y 8 c e J Q Z g M / A r o U E A M x Y q S t f j z 8 T R v 9 U P c f G y 4 D m R c s 4 Q U i M M B J W J 6 P d B H z c m P + t i l T K o N L 2 B p J S t 4 v u i X X T 9 m h N Q q p K 1 n + / U 0 7 9 d n b c 6 x w I V J Z 8 + L B Y u p X f d L 6 V R d D 1 Q Y U M f K 1 m b q 7 R L p O T k 2 u J s g R j e M z 4 V g g W k T 2 v q G d f X 9 + a K Y i P i n B e u X J V C 2 B 7 Z P v 8 z o 6 x Q l m w W w b U l C Y v x D n n j v 1 W + m 5 I E q i / / u 9 / K / / x T / 9 S X / 7 3 f / 0 b + 9 E D / O g Y s w b 8 I d c i p 2 6 m a Y + n m p q a N R 9 x 3 u 7 x Z 0 i 1 T S f R P S d 1 y i 8 9 d f K E l B Q X S / / A o O e + T V v F Z 4 4 S 9 y e O R e M D X A I 1 O T Q j A 5 8 v 6 c v C q D X 7 E D y 4 c + e 2 v u 2 E k L i z M c f Y 6 K j v a 9 0 Q C d w r M C t X F K 0 m r U W N K 5 P v o 4 f K L H R Z P f X 1 G / d V A q 8 N C t B i 9 I 1 w g s Y i A 3 x E j u q 9 m 7 a T q 4 8 t o Z p c T C 1 Q m 3 D X d i V J Q Y n / 9 p f / Q 6 7 9 z 8 f 6 i R / 9 8 j n 5 i / / y r + X 9 9 / 5 Z h o Y G p V + Z I C d O n t T r S A 0 N j b o 3 G y F 0 H G 8 E 6 / n n z 2 h B M a / F G W 9 t a 9 P P E c k i q Z J r Z m x u M 2 v z u n / z y 3 8 r 9 Q 0 b K 0 l 3 M u T y L c a U t C i J e f t U V A c r E J 4 P l R C 5 + e G x m J S E 6 G 8 3 J V X V / n 3 L O U 7 W P r W r W n M h U M 5 M C 2 f B 4 q V H R S l T h 9 K S o 1 G O 5 W q 7 g 2 t Q 3 k I W h p l L d n P 1 b T Y k C d T H v / 1 E 7 l 5 / o J 8 4 e f a o / M G / / L G + 7 a S z o 0 O O n z h h 3 2 P r / S n p 7 O q U F 1 5 4 M W k A o L H q 7 B n Z e d v J p 1 e v y O s / f C P p / 3 Y D T o F C m C 6 c t I T K K 5 T N T 8 P P w g x E Y L x 6 N T D R z M 8 r c 1 C 9 X 2 X E 2 v l v Y G B g z e x j 8 q K d m G F T I X N 4 i s e 7 p j Q h S 8 p / M n 7 W f u M g b J 4 F T o E y N E U S O k u b R N S H I x t z 5 C 6 c j O m Q + / j Y 2 N o 6 X T p M P i D r e U 3 N 6 9 v O b K V A 8 V L H z w w E O Y P 7 V a C S f K g D s m d o O l + u d h b J o e o V b f a 4 u f T I C k C Q i u V k A c 3 k A C H C j A b M P M r t n c K 0 1 W Q q T O A l T N k o x d 0 o k g c C l U O i y 9 Y A 9 N s a 6 i P l + + A H Y S Y b S k q T O x S h k c x i M E E I z M H t p q x o X a q e b Y z r y 5 G a F W m x a 6 a C w H H J N I k 4 C 1 n e d g 4 E K s c Q m P A b C D j w H 6 v n F 5 R P 1 N P T o x 8 b H h 7 W 1 w a a o y w t W t k I B C Z Y p 5 q Z X d + P a a s H G b 7 h q 4 e j O k M C k / X + c E g n 5 Z 6 o U 4 K l T F w e T 9 c O w L A f N l 4 7 E K g t Z k V J R E N T i x w + f F g J W E K q l A l I + Y Z Z g o j F Y 1 J c s u 7 P o r E q 7 b I O i g 7 J Y N 9 K 3 j y + p N O c y N m j Y B G i y / k y t Z g v 8 4 5 W X w j V K 4 d I u 1 r d t 1 k S c C B Q m w H H I I v L + I J l + 6 C B h o e G J R 6 L 6 2 W E S S V Y R P P Y 5 K 3 n 8 W M t c E 4 W l f b i f 8 K s E 3 u 8 b + B L B l z q K N b C g 8 n 2 U r u V o c F u + u T v f d 4 T 1 k W G Z E 9 A e X h V 3 j g W V R o t t u 9 2 3 T A c R P m y Y C 3 K t w m M m U Q A A j 8 J 3 8 p k T p j o H p j 1 J 6 K D c X W 7 q a l J r + v Q 0 y F b 8 I m O 1 c a l 0 Z G H C E E r c N F A 5 D R 6 4 T T / + q b z p W s s 5 P n a A j W V Z 7 g N 8 a 7 g Q E N t A 3 R Q Q g t x I Q B B g a U R J n L 1 j D B N j I 9 r Y W I x n V B 7 m X o d p i G L p d n C g H 9 N + U R O Y U r V + 8 I L P 2 E C E o f N J g x t k Y Q y G a M b 6 q h g L w o T H A j U N o B D T 5 E l F 4 M Z Y A x F Y + q Z R p P 4 W V B R W a k z 0 8 k 0 e S d g I C A d Z L c g t L n q D 0 F S L G l J l z r W N S g T C I L M x V 8 U 9 w Y H A r U N f O n R D 3 x l 2 f J P 2 J 4 G P w n Q X H R w x Q T U / f D U d b H S a G g z B u Y L d h P O o B C x A 7 S g I R K J a P 8 o W 7 w E h M c a K x L y a L R Q b v e H d G Y + Q Q 2 E 1 g Q s i B j S j w N l H I 9 F p U H d N q 3 L d j M H A r U N z C u n 3 m R T s H A 7 N z v n m X m O 5 q B v O i b g z M y M j I 6 O a q 1 m 2 g b U l m c 2 A H 9 0 z N J q O h T v 2 E e K F m T Z 4 i W L P E a b Z n a A H 5 0 v 0 P e N 0 J r e h k Q M a X l G B f D p 0 i 4 5 2 x z X m S Z o s R f a 4 l J Z 7 P X O O 5 8 D g d o m a O H F j F 0 Y L p f p m W n P j q z 0 4 z D + F E n F J o k 4 5 B A + + q 8 H 4 Z z S Z s 6 F V f O + F E 2 y r r T V O A M b v b 1 9 + t p Q W 7 o i L 7 b G 9 D r X b u N A o L a Z K 8 r f K K h o X 9 N Q 7 O 9 E U x w C F g g O A Q N n O p K B 5 i 5 z S 8 u 6 X y C z + g W H Y C E r J K l e P L E k r x 5 a 1 D 3 a u e + E Y A i L y r / + a k 4 e O 6 p w N w u a p U 3 5 T P V l i T U T 0 8 k P j 0 b l z W N R q S 5 d t R O G 8 2 R 6 b k l v b G f W u U a V g A / N 5 k t 5 U U L q y t a 1 c G t k R V c I E y H c q R y E z b M g F 2 F z L 6 i r O l J D r 7 + N I T A C F T N K k 7 F O R f 0 U b d 6 A k L u z y c v 4 + L j U 1 t a u P Y 4 w j o 2 O S a S q U r 3 H q n 6 c w M b o 6 L h 6 L i E l z e e T y t p z w b N N M W m p T O j i w 4 m F g r W W A H 6 M D 3 b J z 9 9 q 0 b 5 W K u i D i F Y j m 3 1 g h + 7 8 c S B Q W f C 0 B M r g 3 p s q H b R o 4 2 K i g T T 2 L y k u k Q W l 6 S i v p 7 8 f N D Y 2 r p l 6 7 7 / / g f z s Z 3 + Y s + h e K i L F K z K 9 5 C 8 A V S W r M r X o o c 5 2 I Q c m 3 w 6 E d R w G + q 2 + 8 A a n n z Q l N / R J J 1 q n A x x z s 3 r X e P a D M r 0 q q K t i D y v M S j I y T E k + R B x N V p 4 W q Y Q J 9 o o w w Y F A 7 W D G F / K 1 G U R 3 1 k 8 6 L U 1 S U 1 O t r 9 2 g e c r K y r T / Z S D g A J h + f / z H P 5 P 3 3 v u d 9 Y D C + G T T i 3 t r C N Q 6 f K 7 t 4 E C g d g E I B p n a a K 0 H o 6 E N W o v 7 C N 7 1 3 r A U F q 8 L H P l 2 P N f d 3 S O 3 b 9 + R p q b G t U V j t r u h n M T A v r a b x b Y m t 5 X x e U s b 5 u e 5 j 9 L W c O B D Z c H T 9 q G C Q j 9 1 O t f G P W S B y B 8 8 e t Q h x 4 8 f W 1 s s N o z N x G V 5 Z U U e 9 w z J a + e P a M H z k g c 0 G I K a C v 6 P / 9 9 J / S N Y O D Z R w 6 3 k Q E P t Y u Z j 3 s I E J t h w 9 9 7 9 D c I E y w v j U r g y p 4 U J / I Y e P l Z L J C 6 L c + t F k W 7 M 1 L K T m r F s h z D B g U D t Y R C q 5 q Y m + 9 4 6 m H 1 f f H l D 9 / r z g / S k D 3 7 3 e / n o 4 0 t S t d I r E b t 5 z G 7 i f O v G x f K n z Y F A 7 X H m a t 5 U m m z 9 N C N M B C d e O H 9 O d 6 d 1 Z 2 g Q 1 G C d 6 u q n n 8 m P f / K u v H 3 x g o 4 S W j t j 7 S 6 + 7 k 9 t q u Y e k f 8 P v 4 x l t R + + p Q o 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 N a m e = " R e c y c l i n g /   R e p u r p o s i n g "   G u i d = " 9 4 b 5 d 3 7 8 - e c 0 0 - 4 4 6 7 - 8 c 6 8 - 7 9 0 a c 9 2 e a 9 2 f "   R e v = " 9 "   R e v G u i d = " e 2 1 3 f 5 8 0 - 3 6 c 9 - 4 5 4 a - b a 8 2 - 0 2 e 8 e 6 9 1 9 c 1 b "   V i s i b l e = " t r u e "   I n s t O n l y = " f a l s e " & g t ; & l t ; G e o V i s   V i s i b l e = " t r u e "   L a y e r C o l o r S e t = " f a l s e "   R e g i o n S h a d i n g M o d e S e t = " f a l s e "   R e g i o n S h a d i n g M o d e = " G l o b a l "   T T T e m p l a t e = " T w o C o l u m n "   V i s u a l T y p e = " P o i n t M a r k e r C h a r t "   N u l l s = " f a l s e "   Z e r o s = " t r u e "   N e g a t i v e s = " f a l s e "   H e a t M a p B l e n d M o d e = " A d d "   V i s u a l S h a p e = " C i r c u l a r C o n e " 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5 0 & l t ; / C o l o r I n d e x & g t ; & l t ; C o l o r I n d e x & g t ; 5 1 & l t ; / C o l o r I n d e x & g t ; & l t ; C o l o r I n d e x & g t ; 5 2 & l t ; / C o l o r I n d e x & g t ; & l t ; C o l o r I n d e x & g t ; 6 2 & l t ; / C o l o r I n d e x & g t ; & l t ; C o l o r I n d e x & g t ; 5 4 & l t ; / C o l o r I n d e x & g t ; & l t ; C o l o r I n d e x & g t ; 5 8 & l t ; / C o l o r I n d e x & g t ; & l t ; C o l o r I n d e x & g t ; 6 3 & l t ; / C o l o r I n d e x & g t ; & l t ; C o l o r I n d e x & g t ; 6 5 & 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 D a t a T y p e = " S t r i n g "   M o d e l Q u e r y N a m e = " ' E O L _ T b l ' [ L a t i t u d e ] " & g t ; & l t ; T a b l e   M o d e l N a m e = " E O L _ T b l "   N a m e I n S o u r c e = " E O L _ T b l "   V i s i b l e = " t r u e "   L a s t R e f r e s h = " 0 0 0 1 - 0 1 - 0 1 T 0 0 : 0 0 : 0 0 "   / & g t ; & l t ; / G e o C o l u m n & g t ; & l t ; G e o C o l u m n   N a m e = " L o n g i t u d e "   V i s i b l e = " t r u e "   D a t a T y p e = " S t r i n g "   M o d e l Q u e r y N a m e = " ' E O L _ T b l ' [ L o n g i t u d e ] " & g t ; & l t ; T a b l e   M o d e l N a m e = " E O L _ T b l "   N a m e I n S o u r c e = " E O L _ T b l "   V i s i b l e = " t r u e "   L a s t R e f r e s h = " 0 0 0 1 - 0 1 - 0 1 T 0 0 : 0 0 : 0 0 "   / & g t ; & l t ; / G e o C o l u m n & g t ; & l t ; / G e o C o l u m n s & g t ; & l t ; O L o c   N a m e = " F a c i l i t y   C i t y "   V i s i b l e = " t r u e "   D a t a T y p e = " S t r i n g "   M o d e l Q u e r y N a m e = " ' E O L _ T b l ' [ F a c i l i t y   C i t y ] " & g t ; & l t ; T a b l e   M o d e l N a m e = " E O L _ T b l "   N a m e I n S o u r c e = " E O L _ T b l "   V i s i b l e = " t r u e "   L a s t R e f r e s h = " 0 0 0 1 - 0 1 - 0 1 T 0 0 : 0 0 : 0 0 "   / & g t ; & l t ; / O L o c & g t ; & l t ; O A D   N a m e = " F a c i l i t y   S t a t e   o r   P r o v i n c e "   V i s i b l e = " t r u e "   D a t a T y p e = " S t r i n g "   M o d e l Q u e r y N a m e = " ' E O L _ T b l ' [ F a c i l i t y   S t a t e   o r   P r o v i n c e ] " & g t ; & l t ; T a b l e   M o d e l N a m e = " E O L _ T b l "   N a m e I n S o u r c e = " E O L _ T b l "   V i s i b l e = " t r u e "   L a s t R e f r e s h = " 0 0 0 1 - 0 1 - 0 1 T 0 0 : 0 0 : 0 0 "   / & g t ; & l t ; / O A D & g t ; & l t ; O Z i p   N a m e = " F a c i l i t y   Z i p "   V i s i b l e = " t r u e "   D a t a T y p e = " S t r i n g "   M o d e l Q u e r y N a m e = " ' E O L _ T b l ' [ F a c i l i t y   Z i p ] " & g t ; & l t ; T a b l e   M o d e l N a m e = " E O L _ T b l "   N a m e I n S o u r c e = " E O L _ T b l "   V i s i b l e = " t r u e "   L a s t R e f r e s h = " 0 0 0 1 - 0 1 - 0 1 T 0 0 : 0 0 : 0 0 "   / & g t ; & l t ; / O Z i p & g t ; & l t ; O C o u n t r y   N a m e = " F a c i l i t y   C o u n t r y "   V i s i b l e = " t r u e "   D a t a T y p e = " S t r i n g "   M o d e l Q u e r y N a m e = " ' E O L _ T b l ' [ F a c i l i t y   C o u n t r y ] " & g t ; & l t ; T a b l e   M o d e l N a m e = " E O L _ T b l "   N a m e I n S o u r c e = " E O L _ T b l "   V i s i b l e = " t r u e "   L a s t R e f r e s h = " 0 0 0 1 - 0 1 - 0 1 T 0 0 : 0 0 : 0 0 "   / & g t ; & l t ; / O C o u n t r y & g t ; & l t ; L a t i t u d e   N a m e = " L a t i t u d e "   V i s i b l e = " t r u e "   D a t a T y p e = " S t r i n g "   M o d e l Q u e r y N a m e = " ' E O L _ T b l ' [ L a t i t u d e ] " & g t ; & l t ; T a b l e   M o d e l N a m e = " E O L _ T b l "   N a m e I n S o u r c e = " E O L _ T b l "   V i s i b l e = " t r u e "   L a s t R e f r e s h = " 0 0 0 1 - 0 1 - 0 1 T 0 0 : 0 0 : 0 0 "   / & g t ; & l t ; / L a t i t u d e & g t ; & l t ; L o n g i t u d e   N a m e = " L o n g i t u d e "   V i s i b l e = " t r u e "   D a t a T y p e = " S t r i n g "   M o d e l Q u e r y N a m e = " ' E O L _ T b l ' [ L o n g i t u d e ] " & g t ; & l t ; T a b l e   M o d e l N a m e = " E O L _ T b l "   N a m e I n S o u r c e = " E O L _ T b l "   V i s i b l e = " t r u e "   L a s t R e f r e s h = " 0 0 0 1 - 0 1 - 0 1 T 0 0 : 0 0 : 0 0 "   / & g t ; & l t ; / L o n g i t u d e & g t ; & l t ; I s X Y C o o r d s & g t ; f a l s e & l t ; / I s X Y C o o r d s & g t ; & l t ; / L a t L o n g & g t ; & l t ; M e a s u r e s   / & g t ; & l t ; M e a s u r e A F s   / & g t ; & l t ; C o l o r A F & g t ; N o n e & l t ; / C o l o r A F & g t ; & l t ; C h o s e n F i e l d s   / & g t ; & l t ; C h u n k B y & g t ; N o n e & l t ; / C h u n k B y & g t ; & l t ; C h o s e n G e o M a p p i n g s & g t ; & l t ; G e o M a p p i n g T y p e & g t ; Z i p & l t ; / G e o M a p p i n g T y p e & g t ; & l t ; G e o M a p p i n g T y p e & g t ; L a t i t u d e & l t ; / G e o M a p p i n g T y p e & g t ; & l t ; G e o M a p p i n g T y p e & g t ; L o n g i t u d e & l t ; / G e o M a p p i n g T y p e & g t ; & l t ; G e o M a p p i n g T y p e & g t ; C i t y & l t ; / G e o M a p p i n g T y p e & g t ; & l t ; G e o M a p p i n g T y p e & g t ; C o u n t r y & l t ; / G e o M a p p i n g T y p e & g t ; & l t ; G e o M a p p i n g T y p e & g t ; S t a t e & l t ; / G e o M a p p i n g T y p e & g t ; & l t ; / C h o s e n G e o M a p p i n g s & g t ; & l t ; F i l t e r & g t ; & l t ; F C s   / & g t ; & l t ; / F i l t e r & g t ; & l t ; / G e o F i e l d W e l l D e f i n i t i o n & g t ; & l t ; P r o p e r t i e s   / & g t ; & l t ; C h a r t V i s u a l i z a t i o n s   / & g t ; & l t ; T T s & g t ; & l t ; T T   A F = " N o n e " & g t ; & l t ; M e a s u r e   N a m e = " C o m p a n y "   V i s i b l e = " t r u e "   D a t a T y p e = " S t r i n g "   M o d e l Q u e r y N a m e = " ' E O L _ T b l ' [ C o m p a n y ] " & g t ; & l t ; T a b l e   M o d e l N a m e = " E O L _ T b l "   N a m e I n S o u r c e = " E O L _ T b l "   V i s i b l e = " t r u e "   L a s t R e f r e s h = " 0 0 0 1 - 0 1 - 0 1 T 0 0 : 0 0 : 0 0 "   / & g t ; & l t ; / M e a s u r e & g t ; & l t ; / T T & g t ; & l t ; T T   A F = " N o n e " & g t ; & l t ; M e a s u r e   N a m e = " F a c i l i t y   N a m e "   V i s i b l e = " t r u e "   D a t a T y p e = " S t r i n g "   M o d e l Q u e r y N a m e = " ' E O L _ T b l ' [ F a c i l i t y   N a m e ] " & g t ; & l t ; T a b l e   M o d e l N a m e = " E O L _ T b l "   N a m e I n S o u r c e = " E O L _ T b l "   V i s i b l e = " t r u e "   L a s t R e f r e s h = " 0 0 0 1 - 0 1 - 0 1 T 0 0 : 0 0 : 0 0 "   / & g t ; & l t ; / M e a s u r e & g t ; & l t ; / T T & g t ; & l t ; T T   A F = " N o n e " & g t ; & l t ; M e a s u r e   N a m e = " S t a t u s "   V i s i b l e = " t r u e "   D a t a T y p e = " S t r i n g "   M o d e l Q u e r y N a m e = " ' E O L _ T b l ' [ S t a t u s ] " & g t ; & l t ; T a b l e   M o d e l N a m e = " E O L _ T b l "   N a m e I n S o u r c e = " E O L _ T b l "   V i s i b l e = " t r u e "   L a s t R e f r e s h = " 0 0 0 1 - 0 1 - 0 1 T 0 0 : 0 0 : 0 0 "   / & g t ; & l t ; / M e a s u r e & g t ; & l t ; / T T & g t ; & l t ; T T   A F = " N o n e " & g t ; & l t ; M e a s u r e   N a m e = " F a c i l i t y   W o r k f o r c e "   V i s i b l e = " t r u e "   D a t a T y p e = " S t r i n g "   M o d e l Q u e r y N a m e = " ' E O L _ T b l ' [ F a c i l i t y   W o r k f o r c e ] " & g t ; & l t ; T a b l e   M o d e l N a m e = " E O L _ T b l "   N a m e I n S o u r c e = " E O L _ T b l "   V i s i b l e = " t r u e "   L a s t R e f r e s h = " 0 0 0 1 - 0 1 - 0 1 T 0 0 : 0 0 : 0 0 "   / & g t ; & l t ; / M e a s u r e & g t ; & l t ; / T T & g t ; & l t ; T T   A F = " N o n e " & g t ; & l t ; M e a s u r e   N a m e = " C a p a c i t y   U n i t s "   V i s i b l e = " t r u e "   D a t a T y p e = " S t r i n g "   M o d e l Q u e r y N a m e = " ' E O L _ T b l ' [ C a p a c i t y   U n i t s ] " & g t ; & l t ; T a b l e   M o d e l N a m e = " E O L _ T b l "   N a m e I n S o u r c e = " E O L _ T b l " 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5 & l t ; / D a t a S c a l e & g t ; & l t ; D a t a S c a l e & g t ; 1 & l t ; / D a t a S c a l e & g t ; & l t ; D a t a S c a l e & g t ; 0 & l t ; / D a t a S c a l e & g t ; & l t ; / D a t a S c a l e s & g t ; & l t ; D i m n S c a l e s & g t ; & l t ; D i m n S c a l e & g t ; 1 & l t ; / D i m n S c a l e & g t ; & l t ; D i m n S c a l e & g t ; 0 . 5 & l t ; / D i m n S c a l e & g t ; & l t ; D i m n S c a l e & g t ; 1 & l t ; / D i m n S c a l e & g t ; & l t ; D i m n S c a l e & g t ; 1 & l t ; / D i m n S c a l e & g t ; & l t ; / D i m n S c a l e s & g t ; & l t ; / G e o V i s & g t ; & l t ; / L a y e r D e f i n i t i o n & g t ; & l t ; / L a y e r D e f i n i t i o n s & g t ; & l t ; D e c o r a t o r s & g t ; & l t ; D e c o r a t o r & g t ; & l t ; X & g t ; - 3 & l t ; / X & g t ; & l t ; Y & g t ; 4 1 7 . 4 0 0 0 0 0 0 0 0 0 0 0 0 9 & l t ; / Y & g t ; & l t ; D i s t a n c e T o N e a r e s t C o r n e r X & g t ; - 3 & l t ; / D i s t a n c e T o N e a r e s t C o r n e r X & g t ; & l t ; D i s t a n c e T o N e a r e s t C o r n e r Y & g t ; 0 & l t ; / D i s t a n c e T o N e a r e s t C o r n e r Y & g t ; & l t ; Z O r d e r & g t ; 0 & l t ; / Z O r d e r & g t ; & l t ; W i d t h & g t ; 3 5 0 & l t ; / W i d t h & g t ; & l t ; H e i g h t & g t ; 2 2 6 & l t ; / H e i g h t & g t ; & l t ; A c t u a l W i d t h & g t ; 3 5 0 & l t ; / A c t u a l W i d t h & g t ; & l t ; A c t u a l H e i g h t & g t ; 2 2 6 & 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0 & 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9 & l t ; / M i n M a x F o n t S i z e & g t ; & l t ; S w a t c h S i z e & g t ; 1 4 & l t ; / S w a t c h S i z e & g t ; & l t ; G r a d i e n t S w a t c h S i z e & g t ; 1 1 & l t ; / G r a d i e n t S w a t c h S i z e & g t ; & l t ; L a y e r I d & g t ; 9 4 b 5 d 3 7 8 - e c 0 0 - 4 4 6 7 - 8 c 6 8 - 7 9 0 a c 9 2 e a 9 2 f & l t ; / L a y e r I d & g t ; & l t ; R a w H e a t M a p M i n & g t ; 0 & l t ; / R a w H e a t M a p M i n & g t ; & l t ; R a w H e a t M a p M a x & g t ; 0 & l t ; / R a w H e a t M a p M a x & g t ; & l t ; M i n i m u m & g t ; N a N & l t ; / M i n i m u m & g t ; & l t ; M a x i m u m & g t ; N a N & l t ; / M a x i m u m & g t ; & l t ; / L e g e n d & g t ; & l t ; D o c k & g t ; B o t t o m L e f t & l t ; / D o c k & g t ; & l t ; / D e c o r a t o r & g t ; & l t ; / D e c o r a t o r s & g t ; & l t ; / S e r i a l i z e d L a y e r M a n a g e r & g t ; < / L a y e r s C o n t e n t > < / S c e n e > < S c e n e   N a m e = " E q u i p m e n t "   C u s t o m M a p G u i d = " 0 0 0 0 0 0 0 0 - 0 0 0 0 - 0 0 0 0 - 0 0 0 0 - 0 0 0 0 0 0 0 0 0 0 0 0 "   C u s t o m M a p I d = " 0 0 0 0 0 0 0 0 - 0 0 0 0 - 0 0 0 0 - 0 0 0 0 - 0 0 0 0 0 0 0 0 0 0 0 0 "   S c e n e I d = " e d f 8 6 2 b 9 - 3 0 0 b - 4 d e c - 8 f f c - 5 a 8 0 e f d 4 8 a a 8 " > < T r a n s i t i o n > M o v e T o < / T r a n s i t i o n > < E f f e c t > S t a t i o n < / E f f e c t > < T h e m e > B i n g R o a d < / T h e m e > < T h e m e W i t h L a b e l > f a l s e < / T h e m e W i t h L a b e l > < F l a t M o d e E n a b l e d > t r u e < / F l a t M o d e E n a b l e d > < D u r a t i o n > 1 0 0 0 0 0 0 0 0 < / D u r a t i o n > < T r a n s i t i o n D u r a t i o n > 3 0 0 0 0 0 0 0 < / T r a n s i t i o n D u r a t i o n > < S p e e d > 0 . 5 < / S p e e d > < F r a m e > < C a m e r a > < L a t i t u d e > 4 0 . 5 4 2 7 3 2 3 8 2 4 9 8 4 5 7 < / L a t i t u d e > < L o n g i t u d e > - 9 8 . 2 4 7 7 1 3 0 5 7 1 4 6 8 6 8 < / L o n g i t u d e > < R o t a t i o n > 0 < / R o t a t i o n > < P i v o t A n g l e > 0 < / P i v o t A n g l e > < D i s t a n c e > 0 . 7 7 5 7 9 3 0 0 6 5 3 5 8 4 6 2 6 < / D i s t a n c e > < / C a m e r a > < I m a g e > i V B O R w 0 K G g o A A A A N S U h E U g A A A N Q A A A B 1 C A Y A A A A 2 n s 9 T A A A A A X N S R 0 I A r s 4 c 6 Q A A A A R n Q U 1 B A A C x j w v 8 Y Q U A A A A J c E h Z c w A A A m I A A A J i A W y J d J c A A J H K S U R B V H h e 7 f 0 H k K T Z c h 6 G f u W 9 7 a q u a u 9 7 e v z M z s z u z s 7 6 v R c X l 6 C B Q M E I B E m Q k h h U U P H e 0 2 N Q d O C j k Y Q n Q Y + k G A R E 0 Y V A U B Q N Q M E Q F 8 C 9 6 8 f 7 H d 8 9 7 X 1 5 7 / 3 L P H / 9 X X 9 V V 5 u Z 3 Q W W E f p 2 a 7 r s b 8 4 5 m f l l n j x 5 V M l 4 u A F C O K N G r 6 3 O T 3 e w l X m E c H o Q X v s G v M Y z M G j F V 3 d Q r Q F a j f S 8 U q p A Z 9 B J L 5 q o F O k 9 o w 7 L M Q 3 G e 2 p Y S 2 g w 4 q I f E V b p + S g 9 T 6 4 W 4 B g x Q q V S 4 X F A h w l D B m a 3 E f V 6 H a n 1 H J L b K o y 9 Y U U D d T y 8 s o b / 6 u M Q S t U 6 f t y V w f / j Z 9 + C p c c s j q d E v K C G 2 9 R + L 0 r M L y x i e m q y + e p g b K f V 6 L d L x y s X K t C b p P v 8 Y k u H s w M V 8 f x F s L k d x G C / v / m q H R / N G / C t 6 Z J 4 n i l J b f L G a F m 8 V q J C l / N g O w O N q g 6 v 1 Y 0 h h 9 S u x V o W y 1 u z s L v 1 4 r V R a 4 P H O I 5 o X g 2 P u S 6 O P 9 Z T x Q T 1 R y c K F R W o a W E z N K i 9 g Q b 9 c 2 N V j 0 l v l d 6 j / m 5 s I 1 0 O w W 0 c Q a b Q A 5 + 9 h i L 9 x q h r i N + a 6 K 8 S 6 9 T H w 8 3 + l i F / Y z u p w Y B z 9 z U c h G i W 7 s M q 9 c X V Z Q O 1 T Q F q t V q 8 r t R U 0 G n a r y G c 1 d D 7 1 O Z 0 v t d G p H a s N 1 R Q q 6 T v 8 T 3 S 0 B P Y S t E 1 N d u R 2 z e e U 1 P 7 6 3 G 6 v y L 6 g t v t W V C H 4 / 6 9 + 1 w t n z 5 P D d K J A d s p 2 M 1 R 8 b x c C 4 q / S r A w P Q 0 X x H O N r i l Z C m g N W t G A L E y M K F 1 g j e + O Y I 4 k k N 0 u w z l q E s L E O N l X g c F p F M + 5 k e q + u B C m p 5 e f I 7 g W w p m 3 x v C L f 2 p G f P 7 j 5 y 9 A 2 z A j H 6 g h t 1 0 V 7 8 l g Y e K G 2 g v V W u v 7 2 b I K G 9 S Q n Z C G l I T 5 M C m F R E o 8 Z 2 E q R q T P + m h A 7 Q V W A H t B V k L d I A s T g x W D 0 9 h A j j q z E z o a Q 3 p t k T q 9 d 0 e Y 6 o 0 a C Z g O / O 1 6 Q z p J j 3 E M l 5 c M S J J A x e h 4 f P x u w s R g g d i k t n i 8 r c P n 9 B t W e t O 9 V V K 0 V a j U C S F M D L 3 a i N 7 m v e 8 l T D W 6 / U 5 h Y v C 1 8 a B 8 G W F a j W t 2 h I n x 5 n g J s V y r b V i Y H t G 1 K + G 1 1 o S Q O G l M P A t J n 7 E w L U S 0 4 n m 9 e d n h T E u Y y i S Y l x e N Q p h 4 T P I x x k m Y + E z 7 C R N D / b B 5 A Y l C q 5 f v b U r a j T H h m h a C Z T P 4 m u 9 I j Z U s S l r h i E e y E L G F B B r y 1 R E y o Z w Q F L 6 I z G Y Z + R R Z o n B 4 R 0 X 1 T t t h 7 W + d h y E G B B 2 2 X J U a q V B L Y X 5 x D o 5 X i v C P S B r 9 3 L g T 9 / / 7 N + C f 8 E D f Q 4 P A r 8 F c n Q Q r W E N 8 J Y V c J C + + V 6 X z J I t 1 p I s q M Z C 2 0 x p c W d a j R u + X y i 2 B s u o b O w N y J S 4 1 c i f e n S x h 3 O V o v q J B 5 F U h 8 i w J P 1 l 0 1 u g v C o v F 0 n y 2 P 4 b p u t g 6 6 r t c F m v j C L E H J c q 1 P C m H D a E M 1 C r p n r g H 3 p 4 o Y d J T R Q 8 N K t b C e 4 H b x k c D 1 m q s C 8 s 7 7 q 7 B a 6 H f Z B 5 T G 6 4 i U 3 S J 7 2 3 n F v E 0 l E e 2 K e i y M A W o j X k I 3 N v Q i 3 6 U w f 3 a a L Q a S u 7 f F 8 G d d Q M q X X 7 X Y 5 H O L e M U W R N G q j k + V 2 J S 4 / H 4 l q + J x 8 Q U W V 2 G / F 6 v r U Y C q 8 X D b T 3 0 J J h 8 1 I u j J f H + Y X C X 7 p n v W 2 0 3 1 P E F C d D x v j I 1 k H R 0 3 Y 7 d k i C J R Q t 8 E U 5 q d E a S B i v D e 6 S H t J g K 5 X w J + V A N q c 0 s U h s Z V K k D b Y N 0 k S o r h k + 7 o d G 3 O j R A W k E h g z Q I p M / 0 R C 3 D Z N p d h t O Y n p x B P W l H p L C I Q j W N e G l N f M c y U B O m m h / n B s u o O L V w j z m g t + q Q X M 4 K D e 4 0 q m E 1 1 M R A 6 i e N + t Z 4 m T Q 4 W U e z S R y j E 2 P u K j V 8 B V v p D P J l N a 4 T 3 W H l 0 Q 3 e Y 0 5 E 5 5 N I L q Y Q i L e 3 F 4 N I R f P Z b m t l N E p W W G k F u 4 H v z U y D 9 f O l d s X D k N u N N a 8 M p n c G f V 4 o M r / 5 q H j v w b b 4 I 8 A d L g + W T m y l 1 F i M a m E n u s e 0 P E C C z A I m I 5 Q a g V m f o W d k X a x H y D p H s E 4 0 a i v Z u k + 2 2 D Q E c G 6 o T N Z 1 j S y X Z N W 5 X 1 W q 1 v f O U n 8 d B k x m q n W V U B 4 X h k k p k L W U w U I q I 0 q 0 r h O O 5 v h k y 8 J t 9 S r 9 f s p T w R L f I 1 n 9 T r C Q s Y U 6 3 V 9 G i c 7 H M N E 4 l J 5 1 R 6 R 5 3 o / m j U Q J 1 U K Y V U 9 W Y g 1 W 2 E y R a g 0 1 h p x V Y T q 1 d P + s f b U k X D W 2 H G i p y W R p C 0 7 D Q P O V 1 L n c k N J z 0 k b 0 u 2 q p C o O Z i H c H W H P Y j T X E i q t Q 1 S Z I w 7 Q P N h l 1 a k j 1 j m A 3 E M r N w 2 c 5 0 n w t g S 0 i C z E j T T f E y i F P F M 5 M V i c d K p D w N G D p 3 e 1 j z T 6 f x 9 E j 0 8 1 X B 6 N S q O 5 Q V Y b W Q K 3 B d J Y a j Q f v k w + X M P 3 2 M G r 5 G m o F a i e 6 J K 2 5 B q N D u n 8 W K K W A s X 8 o 8 / 6 D U K F 7 / J z o B 1 u B S 2 P t A 5 H 9 o Q + m i C L S f c p K b y v 3 C J l E G T O D 5 8 X r G r W j p t m O s r + Q J s v C t O v 1 p k 9 x m w T t B F E Z F l 4 l l s j 3 9 d q 2 E C 0 k S R B L i G f 7 a N D 1 o M e s k Z Q B + S J 8 P A b 7 G I w 6 X a / N W K X x 0 N 3 a H x Y l o p E G u p 6 n 5 E P 6 S V A 7 x 0 m u E o d F 5 9 6 3 L d N i r L V + t 8 4 M h C 5 z 2 N U S T E l h t t q I c W P V Q G 1 T 2 r m 3 b m D / c M B R F 7 9 T + m T q Q Z J K / k B N v 6 6 Q S n p A j j Y 3 P D u b L F T i Z E 3 L I U M p T A w 2 9 T J Y G 6 1 c j + 8 S J v b R I o V l 8 h + k z v c Q t 3 e S k 6 w E d 7 Q M F i Y W 1 B B Z M b 4 G s 9 6 F J 8 + e S h 8 2 k d 1 q + R s s T A w W J u 5 c q 9 c k h C m 9 K V F A R q k L Z W i Q A s h U J D 9 R B g t q P i g F R U q Z M r R G L d Y r J R j t B v H Q E g d L r K a R X s 8 j t Z a F 0 2 9 F t V i G y W U k G q u F t U 9 L w q Q X v y 0 k S k h v F M h q V 4 V g M m S f 8 T B o k J J j s J / C Y N o q g + + V D 8 X t e W t N J + 4 v n j 5 D / p I X V 1 f 0 u L 3 O 1 K t B V J B 8 3 Z B 2 Z 4 D w 9 z j A 9 N m i A c / J l y C j 3 B W D N C 7 Y b 6 r V J e H o s Y X p T J K L w O d U 3 g Y H M v i h I w o Q S O 9 W p J 1 Q s O 4 2 F C p q Y U F Z m D i Q c J x 8 m E 5 h q p A P 3 O k j s 4 V h K N / m + 2 Y L x + D x x 6 + V w s R g t h X K 0 D k V P 2 S q N 0 t + 8 3 5 g / z B R U I n f y c L E U G 2 H 5 h t m n V O 8 u L v B w q R C D z l h X h r s Z m q g G l 2 E 4 P C K E 2 5 m H 8 K q P b t D + 9 r R w P L d I M b O + 0 W j H w T W E D K P Z Q G S L V 0 L f G L p z W q 1 B q 3 C o 8 + S v 2 T 1 7 r Z A D K Y s f c 3 I X C l K w 4 C c 4 I 2 s H i N k g e c X F 4 l K 7 o 7 y l X M V V M m M m 3 3 d N R 6 D / T K m k i + D W r 2 C c o Q G s 0 c D N X P P Q 4 K j p A w 5 u C O D f R g r 9 R G D L U a 2 E k G q F M B 2 w I I L U + P U a m r c 3 d Q J P 9 F P b W H X s z Y X X x d K h w V i m 6 g e O + E 9 5 g b i e R V G 6 R w W G s z b N M g c x i S e B m 2 Y 8 Y W E Y A 3 a T o v f L s f 4 Y R Q U 7 y A n / W W x k d Q K t i R b 1 U 4 w / T d p 7 T s W q v v Y k W g u U 9 A r S w a 8 R b 5 k N 7 C g K T w R 4 f p Y m w p 6 P 1 S p 3 d h A K K F m Y a o 3 q o L e 8 Q U x J V u O 6 k j 6 1 H i 0 R Z y b h K l K Q i a D h Y n R X Z i A + S s B j J / v a x M m 7 r B u W K G B w s L 0 O C D 1 8 k M y 7 0 p k h G P Z + q 0 s T F v Z x + I v C 1 N d S f Q V Y G E K 0 q C I 5 N T I m F X Y n N 1 G L 3 K o V + p o k B Q X k i V E 5 5 K I L 2 T J 0 p X F c f Q W 3 b 7 C x L A b 9 v 9 8 P 2 j U O p h 8 k q W o 5 y U / a j / U 6 T q r 5 T q G b R X x U I K D F W Z 9 6 z 1 u b 4 P a K p 7 b D A l 6 p c Z c W I v z g x X M k O / B / c U R P I 6 U S d 9 p C E H j v i E D T L 4 Q W Q N / V T j x C + R n c G R z O + V C v m S k e / b v C B N j N W E U f h A z E 6 b Y D J 4 S a W n 5 7 n 3 y I m B h Y n Q T J g Y L k x L d h I k h s y A W J g 6 D d 4 N S m P j K L Y c Q J g Y L U 6 e P L c 4 Q z D 3 H f D S L V 6 j x p 5 v R D 2 5 Y b j S e B 9 E q T J q M W G G l + U y C L D Q m x 2 5 T e X t d E t B O j J E 2 3 M w + I g 1 T w 3 b u M R J 5 6 T u B 3 D P x 1 9 Y U 2 k q t 3 X f o t 5 5 o P p O s S i I l f Y + D H C s 0 Y B J J o n G h P P S R J L S h D N R b M Q y f H I T J a Y B a x 9 q s I Z 5 7 Z p x w T 1 l h H d A f 2 m J w x 7 3 o c M k S p Z Q V E Y P 9 P r W 5 i E w 4 K 3 x N 9 s + K 4 T q S K z l B J W u k 3 e r 0 U J O 2 0 e p b D 3 4 v u Z p H O a 6 G P l d A o 0 k D Z e g 1 T W v d f J s D M U 8 3 p B f F K A l Q N A F P v o j o M i m R s E S F r c Q g J z x V n C O n n S 0 h + 1 I c 6 W P / a s p T E x F O J R 1 i V 4 C M g h B A B i t i B g c y 5 M H P p J 6 1 / m G Q L U e a z 3 a D r c 6 X w X x E J / r r E Y 1 h p n 6 u D h e D 5 6 h k F J t M c I E U S Z C s 9 m E h s y s G W 0 P V 5 4 8 T D a / j g b B S a m j Q Z z u O j + d N M J D 0 s Z B w y J W b K E + a U q c m O s Q + S j m M U j 0 r J g z l y T T W f j 5 D U Q x Y j U Y h 8 o R s N U Y U s a f 5 a j e 4 3 U r V L K 4 u 9 7 T N w y j B A Y B y n J 7 o y j C Q H y P e I 2 e f / R P 7 k A m L s y n 4 L O Q 3 + X V t k c R O B P N z C C z n c P L 4 S a E U f O b 2 Q E c 3 1 B o V M b 8 j g 5 U N T / K 9 C D h Y I 0 c x l X g S 1 N I g 3 n 2 s a o N 8 N 9 X u 6 J 6 M T L w E s 0 2 L S l K N Q i Y n 3 u M B X a o W U V C l U T S P I 0 J W r K L W 4 l 3 q Q 1 l h c O S S H f 4 p s l q 5 7 S y O H D W J a R K O g P E 8 D Q s S G 3 3 2 2 d i C c d 9 0 W g m O a s m 4 N F Z q m 4 M S P h D 1 F Y + T T i r 1 I g j R t d u M 0 n H 2 a + / O o E S Q l K p f E e r m e 5 k N S o E N n p / c K x b E 0 W p l x P R F I C u c K 8 s G q O Y 2 r j S q 9 a L 0 D o F N O x + c 4 + o T P R U s x X R i L s J p q o n J M B 7 w h V q a p H s D b u M J W O i G W Q v w P E 9 u d h l T r 4 0 I p 5 7 / k 2 + U J y Y t T a 7 f D T n q P O b t j B o J t q Y Z I e K w u 5 o G s m 3 Q i P R 6 C f Z h A 8 p l G t w k 2 N l g A W a v X m R n S F E 0 c h C p P T J b e R K w / e d 5 F p d X M D k + 1 n z 1 H x / K + S r 0 Z q m N u i E c j S K n 8 W G T a B g H l o 6 Q 8 B S r K k H 7 O N T t o o H j s 0 l z a P V 8 B c V 4 D Q W H E V Z T m Q a k m f q 9 Y / B 2 C B Q H i l j 4 m O 5 8 a 7 o 1 d g 6 D 7 e w T o V j 8 F i m s f x D Y T 2 S F b a D b 5 X 7 O l K P k C / Y 2 P 9 0 t U A y e 5 + K p F 4 Y y m 2 c 9 o R X J B a 8 0 6 W q v t S Y i g Q 5 q D 3 4 t T + y + C D a o P X n + i q c j u E 3 V b i N p 6 N o r Q p B 6 z a e R L a p E D P 8 D a q h y X b p Q 9 k N Y m M z r y 3 j w 2 R P k K 3 H o y R I x D 2 e w f 5 J 6 9 B y T F 4 Z F S D 0 T y I u b T K z y v A V z 0 t 3 C F C 4 s I J q p Y 3 u t s C N M D H L z 6 L w S H W n Q + V m Y N o I V y M p 9 f W M N G h o l j k H L j j A 9 C 7 I m J 5 E i y b b 0 m Y T v o Q S n k S h R q b R 8 D 7 Y + l b q U 7 X E Y F M k Z l s H W e S + w x f + 6 k N m U L N J e W F 1 Z w e / + x r 9 B o V z F x d G y S J H i D n 9 K Q s D + F H f 8 P P U n C 1 t e Y y B F Z Y T P Q d c c b m D E 0 i 4 g 7 H h 3 I p C p 4 L 3 J I g n o 7 n 5 l y t 3 p D i j B g n R Y Y W J w 0 I W F K Z J V U w + r 2 4 R p L 7 D Q y G B h y j X 9 P I 7 w m d j q 0 m V z G z B d W y U h 4 7 A 3 + 9 s M 6 b V 4 e i g M O X l + s y T S m k b d Z A x e + + N / 4 2 + x l P K J X a Y G d H T x L K 0 8 + e U h y z T q 5 I l O S R t V H C 7 4 6 G J r c S v K d G N 6 s u c P f + c p 7 D S I R 0 7 3 E z X Q k F X J Q l X T w + Q i f 8 V W J c c / D Y v X x M N d X A B b r 8 h 8 H C V V B n 2 u X t i c O k T p t b n H h F K m h O h K l l q A J 4 j L c A x J T r b D q i G a J 2 l k t 9 u N Y C g A q 9 U m X v N x e x X p K G o S q l y w D D 3 R I R l 8 Z i V t i c Z i 8 H o k C s o T j k o 6 d x C 0 6 l Z I m D s k x B 1 N x + 6 k N s q J z K 8 a W r U Z G u q r v X D 9 3 j w G z v w o J k x b u B / u E d f J g 4 S F i T P E 7 m 3 o c L J P E n h O H W K w V j c 7 N V C T l H E f F e J F 6 M z k g / B t K N q O 4 b d x 9 s k a J j 1 S / y j B Y 6 h Y T R E N l C L H n X j R d m E r y g x I r + E s m o 4 L I c h z g U o w V W T q J 0 d A l X 3 D b I u / L v + E g 3 B s q e R c T a Z 9 7 O p I U 0 Y v D t W v 3 U y L s 3 K Y s I e c N j 4 R n 5 T N o I x y V I M g a b h / / k t / F / a e Q W i z c d g d J r I k Z Z g d z T N X D G j Q j y v k W 7 F 1 4 o F d I y n U q y 0 o l 2 i A G / Q o l v I w G o z k i N M x k Y H J T F y 8 R o K h T g u t I W 5 S 3 K g K V X L U D R p J a B i 1 O v s g 5 J h r 8 t D U L T s N y R Z K C Q 4 4 q E j j 5 F I F 2 F z d q V + x W I D R 2 D 1 b 4 s u i T r y T r / M g l M t l 6 P Q t H 6 l S o d d a E m y 5 p / d B K p m G z W 4 V 7 d w N w Y w K p 9 / 7 k 1 h 8 8 C m + 8 6 2 3 M O b m z A f y j 8 m P Y M H i c c k U n Y M W j K s r B k H d R Q h c 1 S D f j a 0 v t d N m A V q 7 G p a e 3 f N K 7 B O m l 0 r I l h v w D u l h s E l K S f j i h 5 j U Z Y v A q V t K y N f 2 I n i R S f J O f L G t x 9 n + w 2 V t M L Z T W v Q 7 W s y D q S 9 b t z 5 7 6 7 0 d g Z L B K R p s n X i A 8 + D O E A V U p 7 L I W 2 y 4 t 0 Y m 8 e l V f P D e 2 z C s b W H k n A 8 Z 1 b r 4 n a 0 x L P 7 K r 2 V Y G 0 N 0 G B I u l J B X h c h o c 8 I s d 6 Q K m d Q w v P Y c s k T B N P o k f U L C h i L 9 p h / p x h Y c q h F x D J 6 U k 2 f x + f j m h h 8 a y I O x v V M Y D R r Q a 9 c z G H m j J Z D f F H C 0 i b N P G F 2 C p 2 K g d g t e K F H M F m G w k A O 8 h / B x W 5 N N x z / 7 5 / 8 C f + b P / I z w O R m h L C e + a v H K U A X P w x p c H G k P x S v b m U P n P E f 1 z k S Z q H s O z l E L I i Q E 8 o q E 1 F Y G N b e D j q M V k 5 z h 1 T K O 9 h F 7 I c V X L V a h 0 l e J u U g W r J v w v A i U b c b J z D z H u E Z + C 7 s S / b Y y R t x S E E U E R 5 p N w k k C n E Y l g 4 M T + w V y m Y E x D T 7 q O 5 i q 8 7 k 4 P U 8 x J b q D X a J 9 e 9 2 A T x Z 4 O Y V 0 b S x c V p 8 F c f K H Z q / / B t 5 / 5 0 3 h 3 M W a M + Z a M J 1 T o 6 j i E N x u 5 F Q B 8 Z e F y t z w w U L C w A E L / g 0 3 c k E V I c 0 s R f Z y p B Y l a q h q S 3 W S E z p Z E E 3 w 0 2 / C 4 r W E 7 t q p U J D y y L q B M 6 9 f F C q y P A c 9 D g N 5 Y O y F g 4 S J o T f p k c t 2 9 6 P y q q B Q X A X q o T / 7 Z / 4 k E o k E f u 3 X f x 0 f f f Q p 3 I Y S l u / + J v 7 l / / k b K G W j w s o z K r U S U Z 8 Q t j M r m I 1 E E C 0 u Y 8 p T F c L E Q s X J G m x 5 Z G E q Z c t I V X Q i i s c B p 9 k g j Q e j G V c T R t x I W X C n 5 M D t T A + K R O H L e Q 7 D 1 9 q y W m S f 5 r C Q 2 4 z D 3 x x 5 5 H A + B 8 f 4 K O t J n Q g M d G a 7 K 4 W J 0 S l M n F n C 1 8 9 N 8 N F z g 4 h + 7 k j j P h D f X W n / r j z N w 9 D 8 x H / x V / 9 W 8 / k O m B J 9 7 7 d / G z n T N M a 9 0 g 8 r A R r O / h F Y T U S n q n r 4 + 4 x w G e u o q L N C U O q q i h A O t l R l l T S Y 2 Y o w J d P D L k 5 P 3 y a R K A s h X A 5 7 i L u C 9 K g D J X V M f B 8 N L a y q X n E c D h Y Y V R I P 5 9 9 y g 2 V V m / R b o p Y 0 e I s q E m m V m T 7 j A d j e e K w N s i T H z m H + r n j Z B t l v U I I F g s V 8 T 8 Z F H z D B 3 A v z U b 1 I k e n G 6 T s R J 4 H m + 9 n / W 3 u D g y + 8 X K Y b t a y o s k L x c H / o V U S N L S l M H O 1 D j 9 t D v k 0 G J 4 6 f w 9 B 0 P y k z H T 7 6 w Q / g H t I h X t h E n p w V H d F p j v 7 o t Z w t 4 R Z a 3 m N p w O T Q i 8 n v E v m 1 8 X A d z w p m 5 N V G b J B i 3 Q 8 j v S o Y D O x j q q A n H z i 1 T l T b o R N + n P L e 5 0 I x e K z d M 1 6 U C J K / q r R 0 g 8 6 a o F u B t L b l R 3 d p V A 6 o d a Y v c U A t n t f g a V A n g k v H / F X E c m p h p d 3 m v f u Z f 8 N z c b x G j G l 0 u s D B O a 8 I n D B 2 U T 4 Z H A 6 9 8 r y E h 7 e v w u L s h b t / A g u 3 f x d n P v g T m O 6 t i J n 0 y c I i R k 8 N U i f m i G Q k h P A w y n k / 9 O Y g C Z I Z h o a H 3 m m / G Y Z k o s l X U u W J 5 M X o t 9 J l s E D e 3 d J g q n 8 Z d t U w D 3 H x P i O j 2 i B S 6 I a u Y U G 4 E o R J T 7 4 Z C W s Z a a K J n J 2 h E X S P 8 f j 7 c z j 5 n R k h U D y b 3 x l p F A K k G J C y h V G + 1 4 n 9 r J D 8 u 8 M I l I x u l O + w Y G o l U 7 l O 5 M h K c R t p G i Y U 1 M G d f j E 2 e o h X W H Z o e a F Q w q / 9 q z s k o F q 8 9 8 N D s N r M K F X M K G R J O d Z P 4 M L I 7 v v l h N x 6 r Y r t 1 c e I r D 3 D i T f / O P m C 3 b M + u B l E 8 m 4 T E b J 8 t u w Y j B 6 p f Z g K r s Z V w s 0 4 y O / i s L + x Y 4 F r r L g G l 2 G I B r l W B N A Y n I h w s r / y Q n N g j w N a n O i r i h A 7 X 3 T n a o u 9 o E z 9 Y m y S N d 9 X o B g Z r N M g J u 1 W N J L 0 a r E S 0 x H P L I t Z a M v i E o 6 9 N 7 T L b 5 K s A j d a A 5 r S C G m 8 u s i C Y B 4 r T 7 p t k V Y Z k F f B k k D q a Q D I e B o t Y L w n j 6 o 6 t + O b y S i p 0 m K w V J D D k 4 A J 0 / 0 S p W T w d + U s q f X b a Q y / 2 p 6 e s h 8 O I 1 A c / Z I T I c v E 6 3 l 9 D l u t a I F s L n W 2 h 7 Q k C 9 Q T X p h G n X p r 1 U D 8 v i p W t n Y T s f 0 E a j 6 m w S C 1 D 3 9 F O a 0 g I x g K w e 9 r r V G T I Q v P J / M m c t a B 8 1 M L 4 r U M Q 8 N B Q m W j f t 0 U A 1 5 X c 4 i U p c 3 N E J 5 s p r A 9 e x 0 / 9 Z M / h d / 4 9 d 9 E p U H W R F 3 H d 3 7 4 h + G 0 W x D K G 3 D j K b G H W g V H J w c Q J g 2 d S S e Q C C 5 i e P p C 8 w z t 6 J y o j y 8 m 4 Z 7 s H g F U g q c 6 e A n O Q V g k i x k t G v D 6 c N M f b D a 0 N A a l 5 z e J z r 3 e Z d X z 1 4 E 9 B e r 9 q S I N 9 I S g W F q y N N y z b E V S t T U 4 1 K P 4 f M W A o a 0 Q J t 5 y i k 5 k O q Y E B x 8 s j f 6 2 B M L F G A 0 8 T V 1 E S h 7 S o D v T X 6 Y b l 8 L O y V I Y T k P v z r H 4 9 3 U 0 Q 7 t N z V p C k m y Q i S x i h s x 0 g d h J + 6 W z 9 S L S K J 5 3 s x T 8 b X 6 H M 5 0 7 F + 2 p u A f 4 D v c Q q E / J r x y k 6 + Y M g / 2 Q K q j g 6 A h p z 5 P j b q D 7 5 n k K v g K O h j L 2 E y h u B 7 4 k z h K Y 8 E h C o s T 9 j 5 7 h l W 8 d a 7 5 q g X / H m S 4 M H s w c 5 G F 6 L A W C J H C / 5 F T b u D c / j o t j V Z R 1 6 y i T T 2 S D j 9 p F v v + G Y A T W x i A C m T n M b Y w j n i n i D 5 2 x 4 v r a 7 u j p x s I X s H n 6 4 X T t F v I R d 0 1 E D b f J F z a p y r g 0 1 b r x h 4 E Y B h w e e D p o F r 9 q 7 7 3 u 4 K j q r T W j m G 8 T O M y P X g C H j T x u Z h 6 i x z y y h 0 d P 4 M A E e U m S M D X B + p g n V T n l n 0 1 B I S 9 N 3 N Z U 7 V r I 0 h i g b 6 o R I 6 s k C x N H U S Z 7 q h h w k g N P g / Z M f 5 U a T R I m n m u w a z 2 I r E d E R z N Y m N I h 6 b c 8 I C Q r 2 K D r 0 c F Y d y N X 2 H + C j 4 V p / n L L c r L f I r e L v F q f u T B H j V b J G v A g 7 x Q m H g R 8 B d w W N k M d y e L B H K J T m B j j 7 g q 2 0 1 I Q p 3 F I n s f t x / f Q T Z g Y F k N 3 6 8 u / Y 0 G S L Q N H T m V h 4 u g p o 0 y K S U 3 t e G 5 6 e Y f 7 Z 8 k v a g k T 9 R c J o q 4 y Q o r E h G e B s 6 j k I k J Y u g k T Y 2 j q L K x W J x 5 8 + n 8 S m 2 k t m T H q M 4 h n 0 0 K Y G I P V D e Q q T Z + Z c L q v Z 0 e Y 5 C A J Q z m G u R 7 G f t g R p i Z u k U W 6 I Q I H R O e 2 p T n U l 8 U T o p D s K x 0 E T o w w a Z z U r v u A k y B L S F H j S h f M g 3 0 j N C 4 m C F k I z B Y H g s s h 4 u r t 8 x S c E 1 h t V M S 8 l o x M l 8 g O v 1 P I F V D O 5 k U i q L 2 / F 9 G F A g I 3 a w g + L K C v V 1 p 3 F U / 6 i V 7 R M V U S D W U h 7 N 0 / u 0 j A 5 F Q j v h X D W l x D j m b r W v j 3 D A 5 O c N S I l y x w o 3 M B k E h W J Y S P h U k I H v X x u c G S W A K g n G / o B n Z + l Y N C R o G o 4 b S X 1 9 h I e X R P i L N z R x 8 E p f / Y C Z 3 G j G R q 7 0 g m g 5 V Q m i i 7 h q g b g 7 N Q G D W y E h b y O W U 6 z X 9 H b K 0 l / o z P F p y 4 u q w X G p q h c R x c 1 E a r M + D M e z + N S q m A 5 c d X 6 J 0 G i m W i l 2 V p 6 T x D V 9 a j 3 G h X w D J Y g Z S 7 Z K 1 w c Z m 9 w C F 0 B m f z 8 M D n o M J r J G B T X o k C c r 9 + s a k T k b n 9 M l u U W I y 2 B I h X 4 b 5 I j t + + A r V E d M P Q s C G P o O g c N f Q Y c k g H f 3 u 8 Q I 2 c g H + 8 F 8 t P l p G + I 9 U 3 0 J B G Z J h q Q + K v j G 5 p K s l w C u V c F W a 7 Z A U N 2 h p G J y c w / d o Y + k / b k S p v Y O 1 j o i z P 1 2 m g q p B M u 8 X 3 G B r S s A e h k F Q h U r W j p 0 I U s V g V 9 7 E X O J u A f S C v t S H S r 2 Q r x s L H V o f / c l R p P 8 h 1 C j p h o y b p I S Y 6 4 6 u S F V A J B 5 h 9 r C + D K v H W a r V 1 P k E R x a N G D 3 6 / L u i a F Q N Y C g w R b e b g U E M I D 1 O + v c A D m g M P S r 3 Q q G S b z 9 p x Z q A i g g 6 c a a C E z d G D s R N v Y v X Z T e Q y i e a 7 E p 6 Z h l D b k h R w p b n 4 T w l d M x O l i 1 4 S 4 O g v Z + 7 z P B p j O y a d m 5 M R e O J a n k f z U D 8 y O B q X K p C K p / 7 l C k 7 d r A 0 v M G T w G j E O p 0 9 6 2 u + n M y Q v g 2 m e E h x S 3 9 O H k r G T / K j 4 F o d T A 9 c j O P I e d 5 K k C R n J m z 6 o 7 S n Y j / H k 7 C C W Y 5 x g 2 3 2 Q z X 0 a x O R b 3 r Y F g z w I + D R M W x j y c b e W E 2 g E L f C e V I k Z e R s d m 1 E i 1 1 o O 0 T P 4 d w Z B U y 3 I J X O w O F t m j A M K i Z U U d C b 6 f f 8 h z N t L 4 k W i f B n y t 7 r V N z g M Y l t J N E h z e t y S k m F h k s H L c Z w W D 9 H L G r 5 Y 7 c O J k X U i 7 m 7 h h 3 Z C b m N T g / q C / F M W J g l S T + y F 9 y f L 4 F X V r e 9 3 R 7 G Y w / y d 3 8 H x i 3 + M 3 A W J h r 1 m T s M 2 2 P o d J 1 u b N C 0 K y y u K O W J W b m z i q K e v z Y / J 1 + I w a 9 w i P Y j z E 3 d h n 6 Z n a 8 b t z V k h S n D u n x w l D N J 3 e D H m Y c A C J a 8 T Y 2 F S J 2 M H C x R X y x H O d P N b t V p N L H F n Y W C w 4 y p B + o I Z f V j 6 V P p c 5 O 2 t R u E Z 6 c E 6 0 W Z 1 b A t O t w N 2 v 7 1 r u o h 0 r I Y I Q j C k y W L p u C W y M P G H W t T V G W i N Z v S f M A v f j S 2 i u d E r U p l K K t a G 5 O d l P G K O x m A l T U s D L Y d W w M S K Y e S 2 K 2 h o K r D 6 D p 7 7 O A y e 3 H x C D j 1 Z g 4 E 6 3 I M u N G r k H R 4 i G e y Q 7 t S e C A S D 6 P N L 1 a C U A s W T u 5 I V a i C Y r Z J 1 p M F P L c W U T 1 J W 5 M c 2 6 V + F 2 o 3 9 q W p N i y t L F t R i D 6 H p a S 0 m B C f 5 K k L a P L B f G 6 n Q Y K 6 L F Q m H n a R N R r d F q L + n d w j v T x T b 1 p 8 l S u t w G Y Z 3 h c b 5 n v h 6 2 c 9 l a s 6 Q B e r G m h 4 X m z U x 2 G 1 4 H L O L u S V e 2 j 9 O F o Y r X X F x n k 7 c p t + 9 2 v w d W 0 H W f X J t w b 1 w 0 O e 8 U H a J / P 0 T + u C L W 6 i 1 G 1 m M X G w l R X L A g A V A 1 n Q c K z I 2 X J i 7 s o b p S 0 M v n W f F W E u S 7 + P q n r m 8 + V k d / i N O u P x S C J a p T l a 1 R Q L t Q 2 I j A 8 M Q c / E G v f a L 6 C A 7 2 Q y m i i Y S + u x 6 C a b h G n W X s T n I X h z J Y A r R 5 T w m 3 + h r v i M p H E 7 s j S 4 U k Y k l x X u c X 8 g 1 O 5 R g S 2 Y y O p E v k d J o 1 M l 5 d 9 G g L t K g 4 1 w 4 / k 2 d r L c O a j 1 9 5 l C D V x T z I K x n b a h V N K g Q j d X o d H D 4 9 D C b y f L Q 8 S w D O o V 1 b A g l w / N 0 M r h 9 W L A y h R R 8 R r l I j Q o b C 1 E 8 r 5 N g q j Q i S M H Z 0 x 8 z 7 e O P G 0 R / 6 H 2 e H m A 6 L J f p Y l R J Y W r p Y j n D n K s J H Y Q 6 C d S 9 7 / 9 z X P j u n 8 N 5 Q x z O k X a L q b R E M n i p e 7 n m g E M x 3 x M p L G A 5 f H y n c C U L B v u p L I z y c J O F Z S / w 3 N O I q 0 4 W q 7 s 1 S h J 7 c D Y D T O x 7 8 X Q J 0 0 Y l u K / v 3 c / D X a i K a D e 3 / Y E C x R B C 1 f z W + u 0 8 h l 8 1 C w F i P s 6 d p A z J 6 u G E p m Q m j l + D U V g I z u j l t T j d T 8 P m l r W c X F F W B i 9 Y 5 A I y s q A y C r m y s H p m m 4 H O P Y R g Y h H Z N S 0 0 + R 6 M v m 4 T G Q T 8 f b Z C v I Q j r 9 k U N E d P N L C E K F 0 l W S b 6 V 2 j k F R d s Y 1 o a d C m i i X s v f t w L K z d i G L u 4 + 3 c v Q v n Y Q n H a D P t m h / t F O 5 7 d X I J / 2 A 1 3 v + T 0 p z Z y c H R Z C 1 Z F Q d A 5 B m t 9 K W O l h O 0 v U o i l 0 h g 5 f 0 K s M n B Q H 0 n 9 O i Q t I i T h J l O L M 6 N P Y T D I u Z M S L O i H u t E S I p 4 u u E M W S w m + J 1 e T S n E 2 t 9 O c x P c f 6 q A l R f C G r Q D X q H y t e 9 9 9 K L 8 A n 3 m q + Y q U A r k b Z k O F + r B d g O 9 9 M Y d X z s z Q G G i + c U h w y b C b K 3 q 8 M 9 k e K F F W C 2 a s k 9 I Y d n N 9 w Q Z W r 2 U R I 3 b k r G o k Q V J o g a 6 p R 0 p w h K N f s f B K Z 5 X K K 3 P K 0 B Y 5 e F Z j m T q I K Y V e R I 6 0 9 J c 1 a W A x A o e X B j n 9 h m s W r J O A c I d 1 g l d k y p q A e p A e / L x B m k O 8 0 e Y j 6 f R k X 0 i F S t E p 0 p n m H K x 9 a j i G t e T 8 J r H 1 N E I + E t F C Q w 6 J Y B y 5 2 j g s p p y g h S x I b K V Y 2 N i K 1 n I k / H Y t X e + L 0 7 7 l + + t S E Z o 9 B O f Q A k U P b p M i K X 0 5 C P I i C M 3 H M H J q A K s 3 M q h 5 g 3 D 1 e J E N F 5 C L F s U S f w Z r f V 6 e w k L E m S Q c O e T B q K r r Y K R G V r E z 7 7 G L P p L b n o V v r K e C C X K R B x w Z q P T S Y O P f 6 q g F u b / 1 1 I Z K y 0 5 D g i y J W i y h D 2 R U e G O s i G k v B w q k h 5 R R U M d 2 1 o m 5 a 7 + K x c U n a O S r 6 B / Z O 0 D C s O p a S i u 2 k I O O L F E x X R D V p 5 T o 6 / N Q u 9 O T w z W 9 A F s x Z u a j J C i d k N f 6 y e B 5 y + D s F j R W C 3 y T R u R W M p h 6 x 4 P n V z b J p W l F S A 8 U K K 8 2 C A P 5 L K i V o d V o x B J 3 m c a p j G u i c R l S 6 k 8 L D q 8 V K y T J N r 8 G w S X i 9 G 6 7 i J Y s k 6 T z m h k Z F V V e 0 D A J f A T 5 M / 6 r a h M o G S z M D P 6 M t W l B F Y W a T H c x Z C K r U 0 X o I Z n h a R 2 8 J r s Q m D L i 9 B v 3 j r / A D 5 1 d j c R 8 l i 5 A h 1 q W B p G 1 e 0 9 s P Q 8 h k N W R J d x E O F J C f K 6 E i d d J m D q 5 i Q K H F S g p 3 a p B l I K u 6 C U E K r G V g W f Y C T t R P Y u O f D d 6 z 2 A h S k v C l A l l U Y o T X X R K m p y F i W k c V 0 7 i 6 Y / N a + R b T e o Q j y f h c r b C 2 p x H y e 1 a I 6 v G i o e c V s R D R R h s k r a W + 7 t T o B j s 2 P P q 2 p 6 e V d Q 1 R L u b / S S D 5 x 9 7 P a t 4 4 + w Z H J u c w Y P 7 T + C z 9 C M f z 6 F a I O 1 v I u u l 8 K 1 q F S 5 x k E e p U C Z F T u K s q 8 P i k U q 5 X S O r E t g o Q J P M o U F s K L K 9 j n p e i 2 d z c 3 C 5 n K R 8 2 y 1 Y O 6 j l q b E e b e s P H 4 C 4 m S J K b Y b T b c D j 3 1 v B 0 W 9 J g T E W p o 1 b J T g G t c h m s x 0 t 0 g U b x T 7 J 2 d P r 8 X i j j N l Q 9 5 / I u X h K j F 6 y i B p 2 / d P 9 S M y u C K 7 N 5 X 1 l c O c U i Y r J t G 5 t n Y M S + 1 9 S M t A e b p a D I j y Z / G O / t o R 3 / v o m / G f M w h L J Y M r H s G C Q z t c q C u K a t s L k J + 7 t 3 3 3 O t U c h b N J j 4 I g P R 0 Y N G D 0 9 i u m T P t J K P Y c W m I P A f g m D r f T L g i k I K 7 j Z z z a E O p J h 8 5 G f q 6 0 i k W y 1 V 4 9 N i r h y w E L v q B A V L E O j U Q 4 8 V d P 6 t 7 C Z I S + s 6 T f x Z 0 v P p P r m q m a 9 w E 4 U y K e W 0 H 5 P n H Y m 9 + 3 a j R z M T j O M I 9 P 4 j T u f 4 5 N g H b d z P b g 3 1 8 D V p 9 K G B h F S c q F y A C W P C R n b E i m d o p h e W b o a F 3 O c d k M K U 2 Q p I r Y e o Z C H j k y g 4 U v g 9 G s z q O u z 5 I u S p V z f w v q 6 c m W C D J U o z d x Z o 0 8 G F + u U E V m P 4 b N b S b g H 9 f D 0 W b B 1 p 4 K T P 9 x e P m H o N Q O 2 n g S w u b F 5 s A / F Y + e D q Z Y P x Z i / v I X p t w d o c M Z E Y i x D C m V 3 b + T l 9 Q D i C 0 n 0 H X W h 1 9 s y 4 e x / 8 S A w k 3 V j r A Y X M T 1 0 X D x n K P 0 n h h m 9 R F U M b Q 6 + 9 B 0 V 9 A 0 b L v 6 c l E Z / 5 S + f I Z 6 u R W Q t h r 4 p H 9 l h F m I a e C R a e Q T o O K 0 g Q i c W P 4 3 C N g Q y 6 9 K U w G F B d o a u Q o e V l V U a 4 N L 1 S f 6 U 3 C b N B m T V S J C E k k S q U U c q X 4 P L p h f f 5 / f E r + m f 1 u I 5 6 X j y b b N / y M 8 T 2 1 n M n J 0 g Z S f R n 7 X H A V i 4 m t N Q a 7 6 u m J Y K d D L y q r C I i D K K 5 R z C 6 T U M e 9 r T l 3 i u 5 u T Y E v l H G t F O I v 2 o P o i s e p N Y y A A a K o 6 a B l C r 1 l B N 2 G C 2 m G E 2 t W h z o r Y N L Q k y X / P z 9 Q l R 3 p q X 4 M u Y 9 I W w G J L S k 9 h H 5 m C C O b s A s 3 c I u a p B z A l x U i t b u n F P F f e b f h l H 7 z i c 7 s h t 4 M L Z 9 i y Z b L C I p P V 5 8 1 U 7 / L r j 2 C C S 4 3 b o 2 l w O T k z g i f i D 1 j 8 9 / z S C v h m T W N u 1 + H k c k + + 0 2 p a 7 S 1 D q Z h c / e z J 7 + K A E r 4 f h J Q H f u 5 e B Y 2 M N p h N T O D 6 Z F b Q g H c r D a n b B Z J U c n / X l E G w m L q x C P L 0 3 Q 2 f W I B f Q E o 3 I Y + o S c 2 Z e f i F F 3 k z U w Z x v x n m D b O X i o R x G e m d 2 L I 8 S r C E r V f L h e G U r Q X K g h 8 V f 9 g t i D 7 X w n u Z R x 7 E 7 S X D T k T Q S m 2 l 4 z 9 J 7 N T / K x T K C j / O o l i o Y v e g h C y p x L X 5 / 4 3 4 U B r M W j Y I N u W I U R 9 + V M j W U K U k c g m d L 1 4 k 6 O f l F o p a m x t 6 + F U O Z s d 7 e 8 K 3 U q I M g h 8 j L R I U M 1 M 6 d 4 M G + e i e I i Y v S 9 X P J M G t v a 9 D n E j m s B F d w 4 m i r H F s n C g i T J 8 W V D L d F A C K r 2 h S W n n 1 k F i i G a P s M U T u D A f r m 6 u O H w T I i a Z u o 2 S B P m C r h p f f j q R o 0 x F x 4 2 T 0 r k b k 7 3 y P F d 0 G k N j n N D Y w 6 i Z b S O F / g u o J D J d z d a P l L v C b r q I P o a E e R m k w l L I p 8 c g I A C 7 O K B J / R a 5 1 A f p P 8 H 7 U F v c R A 3 X t Q e y V m Q 1 p M u Y p Y v h 6 B y d f A 0 N F + L F 1 O w D 5 C i q + f 2 k D B z 0 t 1 u n + 1 D e V y C Y s P V w 8 v U J x 1 r i 8 P 4 u L f v t l 8 F / i l t 7 0 Y O t 6 A f 2 C Y G t q I O 9 / / A k d f n Y Z 1 j 6 X n j G q l i v W b O X j f T p H G k 1 b z M t h p 5 o Z g f s + W R O b q S n A H b o c 2 0 O 8 b R L K 2 D o 1 W o i i y J Q t f s W P 8 L S e y d K 0 6 0 q + k q 8 X 7 v L w j H U 6 g U n a h b 9 B K n 7 N Q 9 N P Z t A g t R a g T 1 P B N u O m 8 r a b g V a L B + U 0 M z k i D k s G f 8 s B S 0 k k l O G K o a 9 j 3 E C j + N d 1 t F 4 F 6 G u T a 4 v t r S i V Y o F a / 2 I b e o 8 L A U O v 6 O p G O Z r D 5 M I r x k 2 O k 2 J p v E j L R L L a S W 5 i Z 7 F 5 C j X N K 9 g / W S I m z 3 P a M 5 e V l j I + P i 4 g t l / L u B B t s W Z O / N 1 n C y v U 0 x t 6 w t 0 0 K l 0 t F P L 3 2 a z j 1 z n + 2 U 4 a O x y 1 b k q Z R 3 8 E r m j j c E 6 0 x J l f E k m s f 6 r V G 9 J p 4 W q D V D 7 y K + P F K G W e P t t / X d p L 8 + q g W 0 / 4 G t r 6 Y h 3 9 m C H 1 e o n B 3 O B O l g l I x h f 4 z t p 0 x n Q 6 T L + W 2 0 t h r C R U r h d u 3 7 + L C + X M 0 h g 4 N F Q w 6 N V 6 f d O I f v H 8 C F 8 Y d O P / q E a g z Z u L N E k + 9 8 J 2 z + w o T g 6 n Y + F s O B G / w J K M U 5 s 6 I 7 H I d W a 0 o 0 k n S P g 3 y g Y h C c o e Z G j 3 i L z 8 4 / G u j G + f O Z G E K b 0 o B C 5 5 b Y U g p N 9 L k L Y f v m Z K y c H E y q K m X K y g l h T A x y p B S Y n w T X v g n e 9 q E i c G r R E u R 1 h w O k T c h T P t B 3 + G E t 2 N v z c j z H H K x / c O B W q 5 s R v 9 g P 9 Y 3 F d t r d M D u s e H Y B 2 N o W A q o p v V 4 7 + f v 4 N L f u Y V s g q j i H s L E Y G G q k h 3 i A M V + k O l + b 4 9 E 4 V i Y e I M G M X e l g O y S c F 6 d o E m c J E r g B F 5 5 v Z T e Y M T Z 9 3 8 G s d A K M m l p 9 b d I T u 4 Q J s a D m h s 3 y Z e S w Y t c G X 1 m i b 5 W O d x P b S T 5 b R K 4 P v 0 Z o m 6 L N 9 e I G m / g 1 u 1 Z P P u Q W F A k g D c n y S I + S O H s m 5 P o d W n x / O M w n q 8 8 h k 5 n Q C G X R 3 S + h s 1 Z q e / t Z O a C 2 9 J 9 s y A V C j l c v 3 4 L X r d H 5 K M e K F D c z W y d O J r G + G s / d g L T Y w X 8 4 z 9 7 H E X X K m x H 6 6 g u t K J E e 4 H 9 J R Y 8 S Y D W 4 b 9 Y x e z l Z U E Z 2 T 7 x e 5 y E y x O z 0 g p f 6 d I 4 j U h G U W R C y F B h Y u C k + B 1 / l 4 M S X F m 1 B a 6 q 0 B K I W q 0 9 z F o h 4 W R h k 8 H Z 5 u x j B D I t D Z v J r 4 q / g v L R 5 9 K 1 q s R g + y p x Z q B 0 Y E a 1 E p W q G s U c 7 w 6 h 2 n M n R C V M F h O 0 d r K f e b r r c g 1 / 5 F d W 2 h z v b u C 2 5 n S k 7 p C E X 2 Y R F r u Z / B E u x c w B E v p M X s Z f b w V E e D O H 0 w P k Z 9 L H y m X + / F q 5 Z q q 3 f x J r j z 5 t v p J 8 q c 5 s c u 7 l v N + D h a s B P N g m I d a Y 8 D h I f 9 U 6 K R W o K Y W d y 9 6 5 v S Z f H 8 H I y S F c O H c E / t N O 9 E 9 J Y f u x N 2 2 C K t / 5 c A G 2 8 3 1 4 / y f O I p 6 e h 2 f K g t H X 7 B g 8 K t H 8 R K y I g W F p X P 3 b f / 1 r J E y 3 Y b d a M T 4 1 h v u b + s M E J R p 4 Z y o F b U P i 6 o v X k p i 8 J G U n s A Y T V o O s S Y V I r 8 7 C v L Z 9 Y L B f U S V N x j R O 2 z C h R L 6 T j M D 1 O q Y v j g q h Y L B g s G X a C 5 J f J V 2 u y A A g v r y 8 s o q j Y 6 e x 8 n Q Z Y 8 f H + S 3 x n S z I m S Z L x U K T D g L Z b F G s n 2 K h a 6 i r p C 3 L Y l h o V S a y v C y 0 J C h V f p / e V Z U 4 e Q H 5 R B F O r 0 N U J 2 q Q V q 3 W p I k 9 9 u H Y 3 + P f 8 9 W w x p X e 1 2 J g c E B 0 3 F 7 o R v l 4 5 4 h S l Q s v K h X C / n j 6 / Q 0 c / 8 6 Q O O 9 + 5 1 P i + / H H + K t / T 1 p y 8 + n / + 4 T Y J 4 u 3 5 T n s 7 2 X I m 6 c p S 4 I x f X t / q o x P F u T J X f 6 O 9 D l n N N z f 1 I k a F Y x E M A 2 X v 6 X s G B w G l 3 c Y e X 7 v B z h y 7 o f E c 0 a v t Y F I j v 2 t 5 h t N j B c W k P R M Q P t w H q P f N s O u I 0 v 5 A r e y f C 2 F 8 U s O P P z B M 9 y a u 4 + a v g Y 3 0 T k Z 2 X g O B o c F J u r X a r P O I i c l c + S a 9 / j 6 4 L 1 3 Y C Z l p V a s n D 5 Q o H j S a 9 J D m q b 5 r d n P a Q C / M y q e C 0 e 1 4 a D B b U F m s w J r v w 6 q L q l G L E S G h p O a u E I + E m d 8 S w f j q F G 1 V B c F K 3 l J Q Z l 4 r t p A j j b R N V a g r O x Y 2 G S u n l O F 6 B i S N j M L 7 a l G P B m H 1 l S B 0 W B B m Z x Y u 8 9 B H s A 2 f U 9 q g F z B g F q 6 I v y u F i S B Y 1 j Q 8 u N k K C 2 X J t O L O g m S M t G 2 G 5 h u s k 9 2 0 A B X C h T f I x f F 4 Y F y c b S l z Q + D l T v b G L v Q / 0 I C 5 b / 2 F 1 A k q / G h 5 a / g + N E + m E 0 m 8 X v u j v B a F P F A A U f f 6 O 4 f t o N + o G g z F i a u j 8 4 5 b 6 K g T p 3 6 q J k 1 z t a H 6 S z H f u Q 9 m n n + z D X A 1 r 6 F T x d 5 c z v p m P H w B l z e w b b 7 4 u M o f S 4 R F y B q 9 w 7 R t f h a D m 4 5 6 4 J + E s o 9 3 7 W X m B K b S b W Y i G 5 E I 7 h / b Z Z c l e N w 9 7 R Y V q K 0 i X I 9 h 8 i N O u L D p 3 H a H o G D I x q E l W v k / 1 1 q 7 f r B 4 C a U L 3 X 3 6 O + A x 6 K Y N 6 J f / o k P t 3 H u 5 6 6 J 1 + w c c 0 I q a 2 v b o A 6 F P S g 3 C x N b M q k C k t S o P I g 5 D z C 6 m R C V Z 1 U 1 0 g L G q B A m B u + V K l s u / g 0 / b w m T n y 7 c I K r 7 2 J 0 m W I 0 9 4 n i B 9 T D i W w m i j f 1 N P 8 p O f 0 0 k b O 2 O c n v A Y 7 d V a A s 6 2 B I I z z b z G f c B R 8 P k 6 N t h w D S S E 3 h f G 6 5 g 0 t v u c x w G L E y L V 1 o L 9 Q 5 C M V X G 0 9 6 f x x X 3 X 8 b R Q U m Y 0 p m M G L R 5 o p C + M a 8 Q p s X L 7 X t l d Y c 0 e n 7 z f h i v / N x 1 / O u r z 0 T t v 5 3 t R t W S l e I d I x l y 0 q q M i r V F / e W H U n i s D g / K p d 3 r o n g p B g c 1 G O x f v T N V Q z K a h t E q n T e Y 1 Y i 1 b D x P t R 8 G n X U x C f 3 x D 2 7 i / R 9 / X Q g T W 1 3 O H u d H r h w j W l 2 E U d s H T W R 7 R 5 g Y N b 3 U P q V S e a e / C / W W K 3 K g Q G n V 5 N + Q x u b M 7 3 C 2 O e t O N y 9 l g k t g / 4 g P V U h l d j W U f F J O Z 2 G L J F s b j v B x y L x v o l c 4 z 4 F g Y O c z x s T g E v 0 r N X J n C J 0 D G H x O / n 5 Z l R Z U s t z I Y o A 4 c c 0 Z R z A 2 T + e t C Z + n Y U o S Z Z M E i n d H 4 M L x H I 1 j i O N Q 4 3 W D L F S c / 6 c y 7 u 8 z 8 X Q A Y + X O O p K F V T z 8 3 e e C j 3 c D C 5 I y D M / j i J f I v w w 4 G + G w y I U L 6 J l y w J L X w 9 p r E r X h d f Y i a e v W Q G Z M v u 0 R S u k w + N v / 1 6 L 4 + 8 V y S K z O b q H 9 m G 0 g u c o 9 l Q J N S i g M t y j 6 U i o p V v 0 2 M 7 1 H X V y Y R r J W b z f p o 6 5 u w f W 4 N O B 9 p P x 5 v Z N D d 0 q 8 3 g 8 3 f + s Z / v j P / h B 0 O i 3 i x X V s 5 5 4 0 P 2 m h U i J X J Z l G c E m a z G a 4 e j z I J n N 4 v r S G T E 2 a P t D C z b e F R L 4 z d 6 Q L G g b J S h g b b l F g 5 T d / e h h 3 / 7 s 3 x O t O q D U a 0 V C 8 J k m C S t B C 9 r V Y u F g I + C 8 j q x A S u 9 e G 5 4 + l z p E h L z / o B I f D 2 R q x r 8 U r e F l I + b g G t R 1 G v R l e C 3 H q v J u + o S F R l m i f R i 0 N W F 5 1 y 5 O F R k g x Z P 7 c 0 B S 2 b u C p A M b A W S e e / N 4 q V r 5 Y x e L d J a w / 3 s T j 3 1 3 A 4 m d x r N / I Y + n j L A y l P o x e G C D 6 q c H E d 0 3 Y u H n 4 w I W 8 1 a f Y Y 0 k o o N 3 3 / W V h 9 U v J s Z p m 5 R O z 1 y h S d V w u o s c G a d 9 i G e 4 B F 5 5 + 1 s r y 7 x a B 5 D k w J d Z i k p V o 1 F o B h p o u s E u x 8 r T J 6 B v U n p + Q 8 0 9 j h R / m + n B b R I 4 V d m S 1 N c D f 7 N g K l S G v h a q p 8 z t B j U e k L I 9 4 y f U w k B F o X j N T 2 m d X Z r F G / f T 4 9 9 Z w 5 d 8 / w j / 8 x / 8 X b D Y 9 C Z P U 9 / k K s S z m b R 0 w W R 0 4 + f 4 I / B M + P P t 4 B a U s C d S o D Q a T H j O j I z T G 1 E j X t u h 6 8 / S c P j N z 8 s A L I t k M G U r z R i 1 k 6 l t w T c g O n Z R g y Z F B b j B e L d o p u 5 2 r R t / / z j t Y f 9 7 q 2 H p z F / N O V M g a s J C K O o A I k 7 D G i A L 6 h J W S M 5 B 5 f y U G x / k s I D 9 N 1 V p x K l M P p o V 8 n V z 0 Z S + w 4 H F I X k u W z j t m w 9 j Z U U y e n x B 7 T Z 3 8 7 h Q m 3 3 V j + K I Z 0 x / 0 C j + Q L Z 4 M z 5 t J P P 1 w U T y W r k S w + X j v 1 c I y f F a u P a E R 5 b W 6 p X K 9 D O Y / C y O x k R a b e R e J r f g G p H b n B O b t + z n q h z 7 R F 4 l K W C x H k H H 8 3 T F s z 0 k h e X O H z h G + 0 u M k f v k v v C N 2 5 P 8 X 7 9 s R L z T 7 t y p R t R P 9 X B 9 Q A i s 9 Z f / z 4 D v x / h S 1 i 8 Q O e G t S h o L 1 I R O X z n 1 Q t a L A b C v X 8 3 R f R V R z T R e I Q Y W i W L 6 a F j t j H H v r K D K j d o T G p v E g v Y m f + p n / F G b D b o O g R K V Y R 3 1 6 H R Z y / t K 1 b Y y / 3 g c D D e / A Q h h F b Q y L 9 5 f o / u o 0 O r g y l D S G a m R m D 0 y O H e 3 J i R / K 6 2 q i a w n 0 0 O D i R W x K q I N + l O 0 B 8 T 0 e y K 3 V o Y 2 m N W o N E B a y b s a x l K v A 7 C A L J F q 2 A S 7 a 2 B 2 c 6 C N 9 x p V o + X V Z l R H p R 9 x b 8 e U s H P 2 S c P N 5 u M a 6 W k 3 W h i 5 B 7 j R 5 0 S G H w J k a d g Y m Z O j o f v i z y G o c r v 7 2 y F Q 3 M J 2 U z z E 4 M Y b e C T f c I x b Y f V a s 3 g u J B Z e x 9 Q R i G 0 m E 5 7 I I L 6 W Q C d W Q 2 M w g u p A k i t E g T k / t z V 7 z A e B i n o 4 B r v L b f u 2 c c V 7 J 1 I g 2 F d F / z A W T Q y r b r D W T N s 5 n R B l n B q 9 q T i U i I g R f y M S R 2 K p g 8 3 4 c 8 d U 8 K a U K 3 M N O r F 5 P i H V L y l x g H r S R 5 R T G p q 0 i O J A N 1 p E 0 S 7 6 v C E q p N A h n 9 B j 2 p K j J a 6 T Q C j Q u p C A E p 0 3 x f A 2 D s 9 i v B a T f s W 8 0 4 a m J N U q 8 y y K v 3 b a 5 f G K 9 U m f m t x L R 5 R z M P V q s 3 N 0 U a 9 D m g z W s V h w I V W 1 I W C y i f B 0 Z F C F Y q W Q E / r F T O O Z v k I K p w W C W f D 3 e 7 r Q T l S f D 0 P Z l 4 D D 0 k j t B b k X N I i Z z t 5 + k q T 2 0 y C z q S c n a Y d J I g v n J v A F R X e j g K N 8 R X 5 o 0 p w F 6 N e + d u 4 m R M 3 0 o 6 W L U T C 1 H n S N p 2 l Q F B r 9 k G V h g Z O R V A d L w F h G U E B V m S R S U m r w T j z 6 c w 6 l v c + p R K 9 L W C R 7 g s g b n c 8 m 1 v B k c N l + + E c H 4 R a 8 4 F + f u 6 U s + 6 A 2 t C F F B 1 J Y g Q a N 7 s N R J e 6 o 1 O K i M 2 M L V V U y 9 K U U 3 9 0 O u s U n H q C O V S W B A L I 9 u N I / d D d 3 P d X N d h / F a E J l w k Q a y k W i U B t U y 3 S N n + 2 v p 7 n U V 9 I x Y s f F F Q m Q 9 s 7 D k U 3 l B W 7 L b J V j 7 D a i V G o h v Z M h g a K E 2 F a n F y H r X D P S a a I k 5 A 3 W V b P c 5 B 8 r G C F 2 h Z J m Y J s + t e n F + R A 5 9 S 1 i 8 H C P f q s v a r z o r t i K 2 b l S x 5 G 3 P f Z z 2 V e F x b t G R J Q s j j w l 2 / u V w e z F X x N U t B w b J N 5 p R 1 O P g a F 6 W 2 o + L A J 3 o b + 2 M 0 Q 2 h h x p E g 6 s I j E 2 S 4 u T s B u l 8 Y v K Y 2 o M D a Y x q u Y h y P g X v w B Q G U 4 u Y e b V V 8 6 S z N k S p Q k r q W T / i w w 2 c H 7 b T M U g J 0 D U v 3 l y H v Y 9 4 y 0 g v F i 6 H k Z s Y E H U 1 Z D x Y C + z R o w q 4 H G H B V + c i W n L S K k J K l c L E c K Z 7 d 4 S J z b s S n P i q b 5 A k N 5 M y 9 x M m B g s T x / o j V 7 p N F r M o 8 V y V R C X l T p K F S Y a 5 W c e C z 8 U + V 7 b B Q R M O l Z M f R w / O o p D X R n G i r R T K b g 7 6 P Q b / O H V A p 9 / Q H U w j j U 1 h o i v e U 5 j 2 B h d t 7 B 3 r w c R r A x h 7 t Y e U g x P T 7 / g w 8 a Y H Y 6 / 3 Y P S c H z a P F X q 9 B e u r G 9 j a D p A m T i E e y B D X J N t d 5 i y H P I x D a t i O U J + M m G A d I x s x 2 U C h G o V 9 3 A r 7 j A b Z f B b l B C m 7 h B 1 5 s g p F 0 u L F w m 7 f j 4 V p 4 U Z o J 8 O B k a v H i f 7 E S N G a R J W j T r A C Z m F S K l c G C 1 O M s 1 U J R o s R p 3 Q b b c I k Q w Q E l G a x A y v 3 t v D o o 2 d 4 H l 3 H 1 v A I H l 3 + d 2 J N n J r 8 Z X 5 o t X o Y D G a Y j B a Y T F b Y H B 4 h T G c H K 6 h 1 x F x 0 z F 4 U M O h I + C p k 3 d 1 r W K H 2 3 W E A 6 i o S 2 9 L + Y D y n q R S m C r V N q r J P X T 7 G + 5 M 8 6 K T 5 m 2 l y 5 n 2 T 3 T M i V M T 9 G c z F W c t 1 A 4 s C 7 + R x v 0 u u 1 2 x H l I s n z s b f t G H 7 e m l n t l 4 S o C E R j N g P H F 0 z u 1 t z R m y j O M y u B P t e D G W t C R l 3 N 7 u H X H m b 0 c D T F l / f C 2 Z q L x b W C l o b s + 0 F p t L y Y 0 e g O y B 9 3 v 2 z Y o F o L / X g Q H 8 f B v r I F y J O 5 + v 1 0 a N X P L i y r K / X i 1 6 y H t 6 e H n j o 4 b A M w O v x o M d N V N R F D 6 c T L n r 4 X A P w E M U 6 P t y 9 j y c v + k h D s 2 K S Y F G 7 y b J L E 9 3 r A 7 v z C b m e n d x X n U K V 3 m w J U C H U r g w Z v J R 9 + Y s P 6 R l v F d M S Y g b v R 1 w p V j B 2 b g A 2 4 z D K Q + N E I X V w e A b w / i k 7 v n u i s f M 4 P c T 0 k q w 6 0 V B + f O t I a V e N c 0 Z F s Y M n J 9 d y b m e j N 4 J + 6 0 l i B 1 X k a 1 K o P J c r 4 M j F S S x d j s A 5 1 B q z v N n C v V x e p J D t K 1 D K O V r u U v Z v O C C g h J U a i 7 k o H 6 p z W X I n e C O s V x R S L e P o H t V Y p 1 6 d w N L 1 9 n D 6 Q V i 7 m Y C D a 3 Y 1 w d f E k 8 n y R C 6 n I + 1 k i 3 d Z 0 3 N + a G 8 L W p M d 7 w P A l o 9 9 r y 8 L r j U n G U U W q d 0 D g Q v B + E m Q G J z 8 6 e i o 0 d A N T N P 2 g 1 x j g W s U M u T N y P l f z 6 h V J L Y + + X Q O 2 4 s x G g 9 G z H 7 I Q t b d k u w 1 v F x 9 r T Y u 1 M l 9 4 E k l B U Y c W R y 9 + G M i e q c 8 M v t f m 3 e L W L 6 3 h k w q h f 5 X t H h v L I 9 T + m 2 U l h + 1 l V l I h M h H v b 2 G k e i a E C R + M G 5 F g k T b + v B x a A t f 5 F L i Y T f O Y N A m h d q L Z Q u N U / I 7 0 9 J W S r y Q l C 0 t K 4 5 o X h K s i b e 9 s P Z Y E M p J Z a 6 5 A l V 2 W 6 L E h x s h B M 6 L W i T J 5 J w 5 G c b q M B r V u s g Q Z 2 0 k h 0 i / K r A / Y x n 2 Y e 7 q M m Y / C q J E z v N + u C E W 2 b F v J F G z u + s s 6 E Q B F H 6 R j u g e f 4 c t a U P V X Z D 3 A m 8 c x 3 S 0 W 4 h 1 L 8 j z T q Q r d 5 7 L D 7 b a 0 n 9 8 f c q h w 8 d v i F p z Z r 0 a 8 Y S U r l U j W i G n O c k I h S S H O r A Q 2 H e z b h n 7 r T R m a J p a l G s U M p S l u r h 2 R Y X a 4 E 9 9 H M c f / u X n K G Y r U B l K b Y p X C V H P n o T l 4 f c W h f 8 R W U m g k C m g b p A E a O 0 B + R x V P Y r 5 E v 7 K w r / B + k o A 4 d U Y V j 5 / g t d d W S R J K F L h F B a u R L D w W U Q s O x m 5 a M G R S 5 N E 4 R y k y I 1 i F x L 3 s A d v v 3 Y J t 3 / z G Z I V a Y y 4 f E 5 Y r H p M X f I j T f 7 n c 6 K D N W q 3 1 7 z 0 O h D A B 7 4 B n C U f j R 9 2 H V t J F Y L E g B I 6 B 5 x 6 G s t p q V 3 l W h p M + y 5 c P C O e M 5 i u p m 5 L 1 j z O P r h 4 d o B A 8 Y Q u P 2 Q Y P T R U V W l h M T j 1 p 6 a N k t Z o E C 2 T s o 3 l e R t 5 T q H a k X X 8 o u B g 0 O C g B T N v j p P z 7 U c y X U J g v t s K T K K N H 2 / j 4 r s D c L 6 S w u b 6 s n j v / D C n M b n p I U W S l O B w O k c k O d O d H w 1 q M B 7 k 7 Q O 7 H T P f 6 h M d y F i + E c D S l R Y F U o K X P 8 i Q J 3 1 l G q 6 E N G H d 7 X z 8 X u v 9 H q J m t S o n n j J r k E o 0 5 / I 5 q M x l + H y 9 i C / n M H S y v b D o X q i q D 5 6 0 X d n Y O 8 Q / / W 4 r + G A h C 3 X k 0 h h Z h u Y b j G q L P j 2 7 M i c o + O k f m c T k 6 8 P w j p H m t 5 k Q f l Y S F Y c 5 w O U c M p K G j + P f X U 7 h D / 2 b L 5 A N V x C q r p I P 6 Y G T h I K z F L Q a A 6 b e 9 Z L f K E U K e X h x 4 I I f H z 7 X 4 9 e u b u F m J I u + H x q G U w i H B F 5 6 w b D r D V A V e 7 A U 2 d 9 / P 2 O 0 o + c J W a J A A k a 9 N G a 2 Q 9 t Y e x 7 F s 9 k 5 h F M Z o d B Y s R a L R V S 1 S S x c j u N / X / m e u C b G v l G + 9 6 Y z I k r G Y C E q p A s w 2 a W Y O 6 c R c X H + 1 H I J 7 j G J 3 v A E q x w x s t T 7 y U m L w q V v 9 1 + + C m y u p J H c T q J e q c J t H Y J j j H w 9 M s G s 6 X n + a v 7 y J o 6 8 P U I + 0 h b Z I R 3 y p S z 0 z S L e T M f a 0 R C + F F O 0 b s s v 2 B h w A 8 m K n Y M a b N 1 4 P R U P + r v X 1 n D + k k Q P G G w 9 e M C z H y V X 0 d 0 L v N L h y 2 L 2 + h Z 1 f h 3 9 M 6 T U + H j N g 4 r Q e I e s B u Z 4 9 W l 7 B j n z f s 7 o 7 s R W o i r K h n E D F E n D 8 1 / x L f p n 4 c Y m p l 4 f F J S z R n 3 w L G q G I A 8 c Y q 3 m S d C l A N R E L I q x i 5 I Q y F i / n c H w q 9 J 7 l V I V 6 3 d S M L h q + K P / W p r Y / + v f m c T 5 M T 1 G B p 1 i 8 C 7 e i G D d 2 9 5 n 3 B c 1 o q 7 x 8 D p Z r T D d + 0 l M D W Y w Y a Z x u H P P D f r t F l y D Z t J I X K e x I S g h K 7 a V e w H y w d p X b f O c 1 d g l m + g 7 x q N s F q e s V s g 7 S q Y i a d g 9 v N Z N f C y o 8 9 N P l v B B 5 Z + g Z E n i m P 4 I / o 7 r r + 1 v o e S 5 H g Y 3 J w s T h 2 d Z 6 0 g T u 3 U E i W / K v F z J m a v q L A m T Z L m + S v D c l H M 8 j R O X h n D i 3 S E M n t c i u W T c 8 e 3 q N J R t E 5 L Z Z + H m y V m T S p o r 6 O 7 j q U g 4 h r o K E 4 M b U F k T m w W S L R v 7 Z L y m y m v o 7 r c c J E x f F Y 6 + M S B C 6 Q a i N w Y b P a w G 8 e g U J k a s G a F S Q i l M v L R D x o B L i x s P l 8 V K X L v V B r v N D g c / 7 H a c / 8 4 x O B x 2 2 C x W O J 1 O s t p W q H Q 0 G P X 0 1 9 i a M O 2 Z b B 2 b q V 8 h U 0 Q q v Y l k M I t 0 K o 6 t p S 2 Y v D U M H u / F z 0 + W 8 e O O x z D a b F h M O r F x i 1 d V 1 3 a E i b P 9 O Z S + R b 7 S r d / 5 p 0 j G g 3 D 3 D u P U + 0 P 4 4 W m V J E w K P P v 8 O T R 1 u 8 g T R Z w U e 7 O c N o O F K b Y p p c 6 t 3 c q g U q 5 g / E 1 p Y a j s q / b S q C h z H c F E M 7 d R V i h N r N 0 s 4 J f J H x u 4 + q P i N Q s T Y 1 8 L x R t h c W U j h h S x Y T E q I E l a o d c 1 I d 6 v V 8 g 7 U G z k w z 4 U T 5 R y s U u + B P Y Q X h y y A 9 5 d 3 v k c n M H A N 8 8 h d M 4 r X P + k j u n 3 u P w w k C T K 4 N S O C m u y F p z A l D t H / g V T M a 7 E s 3 s + 5 S B s p 4 v o l + u a K c B Z 7 R s f a 3 D k g 5 b i k C 3 U Y f B l L Z T c + c 9 v L G H m Y q t 2 3 V 5 4 + v E y j n 8 w 3 n z V A l / G u Z + 7 L p 6 7 L D p 8 / F d b e z 3 d X l P j V c X G a / L y h S f J B K Z J u P S V H F Z n y b 8 2 t 1 s + d S S A I X U G g 6 d 9 0 u b k T X C p A b 2 x f Z 6 L 0 5 F u / f t 7 G H t n B P 1 9 E q O R M 8 u 5 P e d u f Q 9 D x y / B b O G K w x L l d u r L 6 A 2 R P 0 Y W p J B N C 8 H P 5 C I i q f X M t 4 + L k t s y O C q 4 c a + I 0 d c t Y l I 5 H U s j v + b A 1 s Y z n P t j R 8 V 3 u C 3 T 5 S A y p Y h I t n b q B h E O h 9 D b 6 y M X p o b n m 1 m U y n n o B x y I R u M Y j Z P w 1 Y j Q k 0 9 4 7 O 0 j o h Q z 4 8 C J 3 V M D T 1 g 4 o R X l w 0 g 8 a L C w 9 r W o e l F W J 1 H Z s s L S J y 1 b Y E 2 u U U t F G 7 n C 0 Y i r K r I U Z I i B x g d r D j j + l 0 9 e V I d h q v e i Q L x U Q P a 9 F A v R O s E d y 1 n G Z U 0 K O p W R r F A P V m + k M H j B R p p v D W P H J 4 V A 3 Z 6 f x q v 9 U d h I 8 7 0 s 7 m 5 U c c R L a k I R R Z K x / T S E / u N f T q B K p B D 0 p I B e T v l I b V h r D v T 9 s J d A M T h r n K G h P r 7 z d y 6 K 5 4 z L C 3 W 8 P S U p N i 7 + q I k G Y S I 6 Z t R q o f 1 X 7 8 B Q l j R 4 1 j S J K + e + v 9 O 3 F 5 y 8 5 G F 3 p L N M g 7 t b F s i t j 7 e w b j L C 5 e k X u 0 3 y 3 r 2 8 j I M 3 d / P 4 x 3 b a 1 E a 9 6 k u Q I O n j G D s 7 g h T 5 N Q z + m N 0 T r u m h B P + O + 4 T x v U c x / N 3 v B / H p f 3 t C v M f M K h o K o x q l H x u J 2 c x I z G a b l P S r d j c W l 1 Y w O T F G o t Y g q 5 q E 2 + / C 3 K c b Q i g H T r n w 9 M E y X D T u h s 6 7 s J q 1 Y j O p O V i g L o w / F 5 R C C Y 7 V m y t 9 K O o D q O U 1 M J t s w i p x 0 Q 1 9 M 1 e O W e B K Q o O J L k U E l W A r x q l J L x I a Z 5 Q q Z R h 0 7 Z q O w T X c l u 9 s Y u a d c S F Q T N F y u T w s l r 1 r J O T i W Z J d u i e H R N / y y T w i s z X o j G o U K 3 E U 4 g 1 Y 7 R 4 M v W Y U j d m J 8 G o E v a O S h n 4 Z g W L t q K T L L 4 O F y 1 F M v b 1 / p a b H H y 5 i 4 r V + Q d t l 2 W U h 5 j 5 4 Q h r 4 F 6 9 E 8 U / / 6 1 e J H r W U Y C x V R v Z 5 A d l U G k e + R f S S P p L b Q P f P J e 0 u 4 7 d P / K 7 w b 1 z F N O p + o p + i f x p I k a K s V U i Q 9 A Y a t 3 W c O X p U p D Z V q 3 V R t y G w G s a 6 f k Z Q u u D y Q 3 i H j m J 7 6 R 6 m z / 2 w K E f N 8 C T X Y K t q M f G G d I / r T z Y w f E I K x D w O x T D q l y a k b b t 8 5 B Y u / q 2 b N G 7 q u P o 3 L 8 K s V 2 H l i 3 U S y m H c + + I h j o x M w N p c X P g s H c c x E q h X / r q k Z J a / 8 8 v i 7 9 a p v y / W x c 1 + u o a j 7 4 3 g 4 S c b s N j L s D r t 8 E 9 6 c X t d d 7 B A c d U Z j a m V t M r U j z t / 4 X o Q P U M G 6 I Y l D d F N I F i o Z G d + L z B 9 k 4 / 5 I u g U q I 8 W j P j W V F F Q v p U v V t B / 1 k n 0 l K + N 3 s i 6 Y C U H U 0 Y 6 n M X m g 6 R I 3 d f Q 4 B l 7 r U 8 I A V M P j l p 2 0 6 A 8 U Z t N Z R E n e j P x O g c k J M i a T h 5 k L y N Q X w b y S u l r n 9 7 C x N C I W I H L Y I d e X g B X K 6 i Q i 5 F 1 q C c x c 0 m i 6 v s h R w p l 8 4 s s o q U t + H 2 9 m D j b m i p Z o r a d O C v V p d P 8 7 p + F e v u G e J 6 z n c Z K 7 z 9 A 8 Y Q K p z y 9 3 O q 7 U M q X Y D A b k C U h i l a o r 6 i t K o U K V M 9 U m H z L h b W E F u G M B q k C t 6 F 0 7 Z r N V Q x q N J h 6 p 1 V l h r e 0 2 X i 8 j d F T U j B I O V X T K J P P 1 x Y I 4 0 a W r i Z b J S a k 9 q J U T 0 G v d m H 9 3 h b G L / S T X 5 c n 3 9 C M 1 Q c B u A c t W J l P 4 r / 8 n U 1 U m / 3 D A u V c O Q n 3 / D n 8 y 7 d H 4 D t h Q n q t j h W z A x c m i r i 9 7 c F 0 b 1 U s w z l Q o E 4 P x G C 3 V M g B b z m 0 v L N h r h w n v 6 T V b N 0 E 6 v a G A a + S Q O 6 H l / W z u g k U Y 9 x T g U N L D W Z v r d d C 1 g 1 N Q 4 P 4 W h q l u A G j 5 I B y o j 3 v A K 4 s f t 8 N J c S E 3 8 U r c n k R o R V D W L m S g n t K B Y d f C m T w s n p 5 t 4 2 v W 6 B C W a J d m z H 0 H C G K S K c p F a o o 5 w s I z 1 Z I G Z R o 4 H W v O Z i J Z 2 B 1 W Q + 8 N l a C n B P H y / k 5 + J T a z i C 4 G R a b c D D l N 6 n 7 U d O Q I 1 / J o G + m D 3 Z i 0 u v 3 N a j 3 h a B N m 9 B / 1 I N M M A 8 T + T u l T B 7 2 k V Y 2 / / L 9 V Y y / I u V D Z o I Z Z H N Z 9 I 3 3 4 c G H j 3 D m h 0 5 h L p t E i g u s k F I z G w y w L m X J j 0 n C Q y e Z u N A + L b D y Y A 3 G i X H 0 N f d s z q s i S O X C 6 L O 0 6 j r m i T a a 2 x J r G 9 j M P I J Z 5 4 A J g 1 i / H i N X x o C G u o F i P k E m l + 6 7 7 o D 7 D S u + 8 9 + 1 8 v t i M 7 f R M / e q e P 4 r 7 4 / D 7 j b B 6 b H g d o 5 Y D 7 U n z 6 Q c 9 V X E o t g D B U r a K I C L q H S k 6 d C v C s k y T C 7 9 C 9 O 1 F 0 W d O j a f L i C y l i A T L T V s N 8 r H Q s W U c 8 a d R / D u L K Y / 8 J M w e P D 0 s w U c f 2 + 3 0 5 4 u 8 n 5 B L X r T D U w b e R 6 L s + e z k L I C W K g 4 r 2 / 9 Y Y A G G f l z G a a T Z N 2 o T U w W C / I 1 + h 6 Z S q t u C I n U C k Z f G Y b d 2 5 x a S O S x c n e N B m s V N q e D B q C X q O b e S 0 i U W C U K 7 a H z l o p Z 9 I y 3 o p J L j 7 Z o Y L r R I D p j 2 a P q F C + S 4 3 U 9 h 8 H 6 d g z D / T 1 t V k 7 G 2 v 0 g R l 6 R L M D i j U 1 M X h z E 4 0 9 m Y R k z Q h V 0 Y + z i 7 m h p c i V H C k e H r e d h a j 0 1 / N N W O J u F T h j p a A 5 2 G q D d c P v f P 4 T V 4 c L w + R 4 8 K m X g X 7 A g V 1 m D q m Y i J m G A V m U g v 4 y E i r S T R q 2 H d a C C v m k / H m 3 l y f 8 3 4 / G 2 V p R o E 3 q k q U u 4 3 F n k 9 h I p H z 8 y s T x c 3 h 5 k S T F Z T d o d m r c X f u F P v d d 8 1 h 2 H E i i e U 8 k 3 8 9 8 Y i 9 t 9 M P G c x r s 1 W F U + a C B x 5 Z 0 r P i R Y m / N u H o V y G D N v t Z e 3 l T H / e R D m 3 h o G j 0 q 0 Y + 7 z Z f h m 3 L D 1 W I l f t z v h I j L U 1 M D + j Q e w e I 0 o J V Q Y f c 2 H U E a a 7 B U h f v p O t m B C v m D H o I M 4 f C A A v Y 4 L r 0 j g 6 + K k 2 V K 5 T H 9 p Q O m l / Z U 4 V s L 2 l C v R s r b W 1 s 2 I x x L w 9 n p Q F Z n O N Q w M 9 I t L 4 M k / t r 5 6 E n q 2 C k t 3 t m B 0 q H D 6 U m s 1 q d x a 4 Z U I I g s F H P 8 2 K a Y 9 m j B E V M h H 2 r g S 1 0 C n 8 E u 5 P l + Z h H f i T B + 2 n w Y w d L K 7 h d p 6 F s P A M S n C y R W P 9 k s 8 n V / Y w P T U k B C o t f v b G D v f y p + c v z m P 6 d e n s X Q 1 i I k 3 S b C o 0 a q k H B a X V 9 D Y M O M o + V n d w J n l 4 S d 1 m G x l 6 k 8 D z D 3 S s p M V 8 n f 7 R g e g d 7 d o M 4 O t Y / B R D a H A c 1 h t R K n e l u 5 r a T 6 F i W m H W K A o 1 l T x p t 6 K T f 1 4 J 5 f E o 4 K g 7 j o N K a r e b T i c L p j t J q z f o m u I P I P b P Y a h V 6 y Y L c W g v h 9 D u l T E s d N T + O C X p A D c X u C 6 6 9 / / K 5 d w b 7 N d k S t x K I H i + R x J O / P 8 i p 4 G l g H L M T M S a T P e G q 8 h p 9 6 k 7 7 Q 0 / W E s F g + 2 5 V v U K e S / M D Z n A + g / 4 i f 6 Q p b H o k d g P o J C o k H + i g 9 b 2 S c Y s L a q n L K v w 7 s e a J p 1 o p i i W J x G + q 0 V 6 6 R l x o s V M f g 5 w m q e S c D k 2 T t a K J x Y b o E u 4 0 u Z J c I C x d k V i d I a + S n S l 7 l + X e B q H e N v t v i 9 E k w F 1 + / E M P K a R 6 T 8 F P J E h c y t 4 E j n K Z P h N J J L d Z i J h n K x e x 5 U + U 0 z 3 M e J V s g b u M n X S n / X y D J Z a W A 6 3 D R g e k z Y n g t j 4 G j 3 a 1 m 6 E c f E R W m O i B 1 z r r F 4 W J S o T 7 a f x j F 2 w S 8 E a u L c h K C 4 Q l H c C o g + X F x a x i R R M E 4 X 4 g y H T n A E d l R h v b g P V 2 8 k M P K q S 1 T v X b y 1 Q p b L i 9 C z E g 1 c o l R D a q Q T n O d H S q n m x 8 C r L b + W 5 7 N Y O E c u m r G R V G P I 2 c 4 y M s k M M q E c n B M 6 m L X t 0 y S c n B C a z Z O S 7 c H 1 W B D O Z w n 0 H u 2 D x + P c 1 z p 9 6 / Q o f u h M 9 w i p E v s K 1 G s j p Z 3 F X T y 4 O G D O A 4 u z t w v 5 C g 0 O 6 S Z L S N D 7 e l F 0 R V N z w K z u P k m q x M q N N N G D 9 r B q j u i Q 0 W Y Q k 4 B 6 X h X W R I O k Q 9 U R Q m e t 2 G m h h F A 3 n d m / 9 L u / g p 9 + 5 w R 8 W 7 2 w T b U 3 u K 5 h I R r n E g M z U 9 B I t I / N y h 4 o I E r H r p H 4 + F C s J V E h H 4 K / z e 2 x 9 v 0 q j n 2 n u w J Z e 8 D r x 1 r a P Z f L w U K U U M b e Z 3 w 5 X L 1 8 A 2 d e k S w g K y y G 7 J 9 u P o u S s N H g 6 j g p W 2 C 2 R N y e P E n b r R l Y a 4 e i J Z j q Z U T m y q R J y p i 8 J C n C 5 5 9 t 4 c i 7 A 1 h Y X M b U 5 D i W 7 2 w L R 7 8 T y v k n s a C a j h l f j 6 B 3 r D V / F X k e h 3 3 I I m g m b 5 k k Y 3 s u J G W C E B 4 / m 8 f J Y 9 N Y + C y M 3 D k D z n R s t s 1 Y u b + G s V d a 2 S s M 3 o f L Z Q 4 j f E s L l a G M X L w A n c 4 E o 4 s 4 R 7 8 J P / o P H z e / 2 Y 6 / 9 V N v k R + 2 O 0 i 1 F / Z V U 7 x n U D g / 3 3 z F b c B 7 L E m J p y x M z 5 7 F x b a c V X q w M P G 6 p 7 o m L b 7 D 2 z h K 4 K 5 t H 9 A M i 3 9 3 s M L i M o v 1 V k p h Y n Q K 0 1 7 g p R o y / p n l K t 6 / + 7 8 J Y b L X B 9 s e J p 7 z o c v j W n h i C 8 p 9 h I n B 2 7 J w n i I r l Q r d n 0 1 k V t i F g B l 5 9 8 A u W P o s 3 i Z M j I M C A l 8 W l 9 5 6 H c H H S V i t F t i s V v H g 5 / w Y O e q D z S a 9 p 3 z w d A K / z 1 v A J D K 7 1 z X J 8 H s N K B W K N N i p L y r k y D N 1 J g y c k q y R T C F Z m J Y V V V 1 l c I k A G W x s e d W v v m N t / V 9 L / B r W v g j s C B N n l 2 d D e T h 8 N v G a 0 d s s 9 9 W o q z B G l 1 s l Z a A E T + z 2 N a 9 J i c T D N Y T u 1 D B 6 y Y a x V 7 0 4 T k r w X 8 S S K E 4 b 8 G N E 9 R g / 9 k a 7 N f u p N 4 + + k D A x D h e U Y J C a k q s P c R 0 C X r w 3 d y W I 0 b f 1 q D V K o s Z D r a q G Q a M X x V O S W T u G L N K N 8 c 7 a 0 v a N U q N v E J f l O Z 1 u 4 H l g 5 V T P X n M 0 3 S w U g 9 w J g b / 8 5 E P 8 s X k v T v 6 Y G 0 9 W J 3 B i d E k I U z c 0 O h x v h p L u M c 3 l H B E O R v D 2 O 7 L g 8 l q x Z 5 9 u 4 f h 7 Q 1 i + n I K l v w D f Z P v E o h J l 8 s n k o v q M r 0 O 8 k q k 0 y n F p g a I M r n H O l a U O w u P 5 D Z y c b o + m c b E T m a X c + 8 3 Z n c w C z g L P b z g Q i T 4 X w p V o x O H R e 9 E 3 0 4 u e Q Q c y k Q x s X u m c 2 X h 2 Z 4 5 H j o K K k H m p u j N F s V A I 4 s K d / w / 0 v H z + r X + E 8 H I U + b A a o 6 + 7 k c 2 Q k r B J Y y k c T S L 2 J A 6 z z k c + M P m v 5 9 2 o G h v w G y 2 i j 1 a u x 8 Q m E B q V F p d j A b i N d A 0 3 N 2 E i y 6 f q d W L M K V 3 T O Q W 9 + / t / a Q r 2 W y k 6 h x X q q g k b T i s d s 7 u i P A g H C h Q r V e V 2 N l L M n 4 v 0 D 2 H u k w 3 M v C 9 1 g L K q q x L s T 3 2 + p N + p G r p 5 t 4 T B 8 1 K a R j f w 3 q c n + w 5 a V t E Q A Y B u A s W 1 + k x k O X K J A k w u t R j 8 F U h 1 M W S w Y C k 3 Q u 4 m U B w i l 6 s m S Z O F f A Q O n Q f I l / I Q D U z h 4 3 s a U U r L S C r 3 2 t 9 + X X x 3 P x Q L B b E U X x Y k X p 7 N d I p f S 9 Z L e q 1 s R f m 7 / B 4 P Q g Z / t / l t 8 X 3 p I N I 3 + b P 1 Q A z l 5 1 U c / Z Z E v d Z u Z j H y e m s e b i + E o g n 4 P N 0 X G P L S G c E c 6 D R L l 5 O Y e N t J t D 2 K 8 T c k y j Y 7 N 4 + j M 9 K + v S v 3 N 8 n P y a G c q 8 H V M w j P E c 1 O U j U L n 1 j 1 T f 0 3 t 5 1 D b 7 2 C 6 F I e Z p M L P 1 3 / B / j F 5 H 8 K N / 0 m l 0 u I v a u q 6 j j c / W 7 0 T b U r q o X r a 5 h 6 Y w T B 3 C z 8 l q O I F f P Y K h Z w y t m D x e s J T L 7 h I t e h T u M g C 3 s z Y + P x D 5 7 D 9 8 Z R U a F X 6 S / 9 k 7 d c 6 B 9 1 w T / j Q T 5 e x M 3 o / h P k + + H A I i 2 M A Q c N 3 u a Y k 3 c U Z B o U W c 2 Q D X a K b e r X S S s 6 y N / m Y a d t m G n Q 9 Y n v 3 F t N 4 / U x j e j v l R t J c t D 3 7 1 j e B u V g q E T Y W d 6 l Q Q m t S j r + 0 r 1 F 9 A 7 7 a O B H B E X j a 5 E f t V p D 0 N k d N A e j D C 6 E K c + 7 8 f o v d s q T x X X U D Z J l C m 9 E E L 7 d g C 2 Z w m 9 t l s R 4 f r 1 K g k s D i I u x 7 I U q m V 8 u X S U E g h 6 8 9 o g f 7 D M w Z Z L + S u + 1 f 9 Z 8 T a Z b P H a 9 p x F / + R j 8 1 + 2 w Y K u S Q m W j D E 1 V B 4 2 B F E N J S 9 f X Q D F V R C F W R i W r Q j 1 P V i K v Q q V S F l u t F s I F o t 3 d Q / i r t y N w D p q F U H v G p E I 6 K R J A Z 5 8 0 W F O p F N x u S R h d 9 J 5 3 1 I N a w o V M L o C + a a + I 4 P F v u L I S U 7 l v / 8 I X + N c 3 g z j m 0 + P 1 t 4 a R 2 M r i L 1 7 6 D s w u A 3 x H r P C O 2 + k 8 V p G B U i Z / v e b g Y j I W G P V q h M J h x K M x Z M q 8 K b c D 5 V I F j V w Z H l J W g c 0 Q Y o E o + U Z a L N 4 I w T 1 O 1 o b G C i u z e C A P Z y 8 1 R a m M n 7 7 g x N 9 x / j 0 k J h / g v / F + g I F j v W I l d + h + A 0 n L w T G A v b B b N X c B 7 5 f T F d S 4 w s E k R L N S s T + 2 S K b m N j K 5 R h j / 5 T 9 7 g n N / 4 4 a Y f x m 7 u F v 7 N a m 4 A C 9 U P C y 6 l X y W w R V m r W 6 b E A r e E 7 a E d k 6 v 3 B C g G 9 b v R h C 5 Z k S U H v H 1 O K q W q M h G S G 8 W E H i Y g o v o w 8 y 3 / T j z I 9 I k I i 9 c O / l D R z B 4 y o f t 2 b 3 X E n E 0 8 u s E D 1 g Z Z 4 4 M w j B s g n V Q B 8 e w G e Y + D c x + D W y 8 r e U Y + V h D O p j 6 t D D 7 V N D a j X g S 0 s E z 4 k K h z J l r u 1 H M F 5 q C 2 1 J i j U K L F l U q 0 r 0 F n o e x d j 2 L 6 B p Z S U 0 A o + f 9 Y r 5 K B v + e C 4 / + r 2 / 3 w G P R 4 Y j K i e f X 1 m B q 1 i T h f Z m X y c I k K 6 s 7 / n p y R b q i Z r E m s b z f b f N i f G Q M f X 4 / e s i v c v R x h W B y I 1 w a n P / O c W Q S V Z i t Z A 3 r G l j M Z t j t d j h N 9 F 2 3 G 6 p o D x o k p A y L x o C x U y N i 8 + r M g h a J 4 d 0 B l R f B g Z S P M d S T w I S b 1 7 6 S Y 9 5 M 8 2 D B e f 7 5 F o 6 8 s 3 v e Y f l W G L U S 7 z Z e w i 8 8 S O P / + a O j O D W 8 P 4 f n f D 5 L Q 6 7 H k C W h b M 9 e 7 s T e P l Q D w e U A / O N S w 7 A v Z C A b p d 8 p v g n E c y r 0 m G p d q d 7 C Z z H 4 3 + W N r n V 0 L R X 6 r Z O 6 l c t h t Z q J L R 5 H / r g 4 T D n b g M l k p 4 E i D e b o W p y s Z w V m p w W J b U m Q t Q 0 L W b k a M i n i / k b J F 2 h Q R / N u 6 O N v 7 n a g D w t W R v y Q 2 Y P S 3 / z T / 9 t j P N 7 I 4 G K / C 7 / 0 F 1 o 5 d 5 z A v B T X d C 2 M w s i Q V T P 1 a 6 E l i 6 L E 0 h U a A 0 S N l O B E 1 + h 6 T F g 5 v Y 8 s l 7 t n J / g w / 2 k Q 0 + / 5 M f d R A E c + 8 G P l a g o 6 G 1 m K a h J T 5 y b x 4 L c X c f Q D q X y C j O e X 1 9 H / N t N Z N b S 5 H m S S E e g 1 D m w / T 2 P q L W I K s Q K q R e o 3 + q 6 9 X 8 o c 5 + U 6 k V A c P l 9 r v H D U k h V b 2 W F A f T u D a o 6 v S Y V 0 i p d 8 9 E I z M w J 3 N o W n 9 j w c x Q E c 9 0 v C F U n V 8 T C 0 d 8 7 n Y X A o g W J w n p w M X k j I 1 Y 0 2 n g V g G B l A r 6 L w x c b t I o Z e N Z K 3 U c R n 8 w 4 c K W 5 g 6 J Q 0 N y I N S j n V q K V N p b p 9 R F l o E J s a 7 J + E Y c b e z j 1 j v 6 D E 5 s Y 8 D f o + a I b S d L a a E A D l + Z R Y v L 4 O + 7 g X + c U y 8 v k 0 + Q Q e V K y c Q d 0 g I b S Q M L V X A T K R Y H L h S 2 X Q w l w d E H 5 B h m g L U y L 7 Y H f l k c + T r 9 A x D z X 7 I f l q j Q r c I 0 b 0 H X n x 9 W P P H 2 7 B 6 y V L 4 S D r s r m F g n s A k 9 4 G F h c C + I l f X s F H f / E V s U q W C 3 w 2 A 3 E H o h B u 4 M H W A i 6 e l X w i x t L 1 b U y 8 0 d L e 8 1 d I A X q 1 G J i R w u f s r 8 h V a X m 5 R K 6 U Q t W Q Q u a e B 2 O X W h T q 4 Y c P S Q E 4 S b k E 8 f q P v d Z 8 t 4 X g s y j 8 x 1 o + T L 5 Q h J 6 r G D V z F B l c B Z b n o L g 0 n U T p W 9 M W v J N h Y r a C 4 Z O k 6 O l + 1 7 a j q C 8 b Y B k s I D i X R H j 8 F G Z 6 q 7 B n i S 7 a N b g a l C g r B 9 8 + m u 8 e K H s R v J R A 8 R L 3 p k I W O w D y p m W M 5 9 e W 6 U Z p Q G q k G g j p s J 0 0 T B l e d 2 u y U Q 4 O K C N 3 8 t 6 v b P 0 M D T e J F Z d b l j 9 v 3 y 1 P h l K g O C m R k x P F 8 6 t k n d 6 q I H b V g W I j S J p t G O q G E d l Y D s l F L W q q N F Q 1 M + r a L O o F L T K T f T v l o H K B C u p 9 A d F B n F j L S 9 m r Z G U 7 w Z 9 z e I K r z n L w o h q w w e G z H 1 i v o U A 8 3 m R q + S i d 3 6 6 W q l h 9 v E 7 + g J M 0 M N 2 5 m i y k x U g 0 i D u d 2 i G a Q X A + Q Q P M j X w l g G N v T 7 e d 8 0 4 6 j g t 2 N 6 o N 0 t s 1 D d a v k Y b X W W H q z c A 5 Q I O Y 2 i A b J 2 t b t p A / x U e s Q G O l + + M t U D N p 9 B 9 1 w u E n q k y G d V t N 9 j k d R n 8 / + c I k 8 G L p + m q U 2 k i D g T M W h F e i G D z W E r D N 9 S 0 M D g 9 g 5 V 4 I K k 0 e w 2 e G x P x k M a i F y 9 + y b M / n F 6 E N e d D 7 i h E 2 u r d u S J B v b n S T E J m N W L 4 c w p H 3 W 8 p 1 9 r N 1 E t A e G M U W R B I D 4 Q l 2 d j O y p R g 2 r 1 M b 9 5 X I 0 g L H 3 h s T j b x 4 L Y F o d B 4 D g y e w o D V g 2 p g i 5 e V F M V A U O 8 v f T O 1 f R f Z F c G i B s h n q e G 1 Y 4 r R K L F 2 J o 2 5 K Y e T E A F K R D B J L d W i t d Z i c F V g n u V S t E b V y A 2 a 9 Q 1 i g c F Y P n 7 W V O s N g Q T I 2 e s R c l o y D s i 2 U A s W F 6 n v M d S Q C K a h 8 S S R u u T D 6 h l 0 0 d n Z e R 0 5 x e z q O n D T J x X a q G m k v W f 4 u h 8 E T y + R c j / M A o A H c r J R E d p O G X m u O R q k R 8 w g h d I V 4 + F s H U 7 e D M i U O g / v f e 4 h X f k S q + a f E r U w c r 9 m k g Z F N 5 L C + Q Z T q 5 G m s 0 G A a f 5 O s V 4 L o E t F w v d Y q Q t 6 W H h 0 s v S a U i B 5 p N C W U y m Z S k v y 5 i v q r g i f k 0 L + n / j v i e E + M v w i 1 M 4 Z e U j 5 M L 9 c f b 5 M F a P c 1 F u + u Y P L 8 m F g a Y i S q p a a e l 8 F r 1 5 Z C B Z Q y K Z i T Z h I A r e g f x o M n i x g d H Y L G E s L 2 s h p D E 0 y 1 S y g U 1 X D m h 7 C + s I 7 J 1 6 R I M g c z l q 8 m d z a O 5 j 5 j X q O l n l t c X M O R y S P I 1 y K w a 6 T v x 1 a y Y p u b u V m i m 9 k Y N J P T W I r q 8 H p / D n q T F s X N I n g r 0 i U D 9 X + z F v q X x a G i f A x q E 2 p 4 a V 2 + D C 5 + q Q q T 4 2 / Q Y / X B F i Z f H U Y P 3 Y C L + C 1 6 U m L E N F R V s Z 5 q a W k d p h 6 i N n q p I Z V g 3 4 y L v 7 B Q 8 Z w P R + K 6 L 1 d v Q Z m 4 a W 7 u z h B f z y G 9 W k P / R b Z v n J t X g b P H q 7 B 2 E r 7 Y M m D A K e 3 k w N u G c q c w e H M 4 s 4 v o a k i a x C y V y B E P 9 6 K R M k F j r 0 I X 7 a f P 9 M h r A 2 h k 9 C i n q r D w / I i e t C J p 8 I N Q q V R E l E / G y 3 R h a D k C / + R u a j i g o z Y s V L B 2 J w 4 j N f H Q B G d 1 N 0 i 5 k Z U z G 8 Q K V l 4 m z + W Y L V 6 D q H X O 9 D Q d I o u V M a F R L K K a q p E w 6 J B K V / G T 0 f + F W k M q g e D S 1 D G T n 4 J 7 W L p H s 9 M o K K 4 S Z p 0 L a / e j 8 E 0 7 R J o a + 5 3 c j 4 z w K i k t p x l u t Q 4 D x 5 0 I r G z C O y I J h b / X D a N e C 4 P K Q T 6 Y n f w x D a w 6 Y j m Z B g r R I s x E K z e + S K J c z o u 5 N P e o d A 0 y 5 V b X r N S Q R O t J Q Q S u 0 f F G W t a s m l X R v S T h 9 p l g V t m w V T e i V F V j m v z H a p x 8 q m g C W o c K / T 4 V N l P t y Q Q v i / a R d g A W w r q d q B 5 j x l M V N Q F G z 3 m p c 5 T W q 3 2 o 8 E T w s Y n T y M W l f Z 5 Y A y n B z j 2 X a e Y t Q z k q p 6 w E K w d B D o N k M I 3 e 1 6 U L Z I F i z V V C a 8 d E G b z G a 4 0 c c 4 Y V / T T s a s J K m e G l g Z C F 1 l e E j h r d 5 e i D j X w b 1 U i U q C J p M + 8 6 N O M J s Z S h 2 h M h e h g R 6 3 k U G 0 7 s C 9 6 4 7 c v C 6 9 6 9 k d h s K g b e I I E d / I k 3 v H D 6 J W v J U b 9 0 q F U X Z J 4 U Y C w v 9 U 0 g r R Z 0 k U u D W f v J K / S b 4 R g y 0 W + o z d f i u P O W Z J 0 Y f + m 1 H 8 P o R Z 7 X q S G x l c T q r S T W 7 k Z F 6 T J O Q g 1 u h Z B L Z j B O V I y F 1 F L r R y q Y F 7 U j l q 5 H s L 2 e I W 3 H m 6 x J y n R 3 O z S w c i O O p R s B Z A J Z c I V i p 4 s E j I S z U q x h 7 F U P + q Z 8 y A R z g o b L w l S h 6 z F r X K i q y P K X + s T 5 l b A P 6 Z B c q i G 6 F s V a Q Y 0 z / R V R F m 0 l q U O Q 2 E 0 x a y Q K b s T 9 r Z e b x O 2 G F x I o x k Z S i + 1 k S S y Z d l 7 9 c 2 g M D J D G 1 8 L r b y 2 P 4 E n T a k 2 y M D w n t S N g e i s i 6 w X h M 3 W D p s F 1 9 F r C y N / j H R I P C 6 4 D b o G P 7 J L U 6 G x 9 e F K 3 E 3 P k c 4 0 0 M 7 Y 5 d s m l m R k s h G z N 2 D d i / p / T b J O o F c j r I w m i y + L P u d q R 0 + W H T S V p w p I p R B S q e 5 X Y Z 0 E 1 + Z s t q n g o b n 0 A B l 7 V 4 / l l i Y o y b q d j O O r o E Q m m 3 c A b L z P i J E g Z o l G h t P Q 9 p j i R n J S B L 2 P p V l D 4 R i N n J Y q 8 d e L v 4 / b E 3 x f P G V x C z U W + m M 6 Z w 8 h 5 H u R 9 5 B f m 0 e v z I h 4 m 6 k + s g f u P V z 8 3 D F 7 Y i F K a J 8 h 6 1 W 0 i Z 4 + z H 5 b v r q F I l p 2 F M b 4 V x / z n A W z H l u G 9 W M T E x T 7 h j y v T l H z j X s x f I + o e y Y n j M 4 P R k x o U o A b l f m Y l v H 4 7 h 4 X b i 2 K 1 N Y N 3 A y l V e V 5 O B Z f F C Q 0 v a 2 l I r G Q l r h N F R P t m b I g l 6 + J 7 X x V e W K C W o h r 8 4 f / f v Z 1 l w f 9 h + 1 / i 7 A C 5 6 K 4 K w u t S f Q H O Q C j l p T Q f v l k G h z c r 9 U 3 0 D p u J 4 3 M M c H d 9 u M 7 I H g c q Z N p w E N I R c q r f 4 X 1 z W 5 3 B M J P l U Y L X / R / 1 F 0 V H c N a D D F 6 R y 8 L F w s O f W S E N q j x a 2 z K y B W N w I n B W b D g g w W j p T h e O + W k A q F p U U K a o X x Z a o i + M 2 8 k I X r W 3 a 2 U l 2 F r Q / w J u c 0 P s j 3 X M L w V v p o l Z e C 3 j 4 j u 8 G Q D v D D / x u h / m s c K O B b C 4 L T D F 0 7 h 2 7 S a 9 a q k D 9 0 D L i X / 6 b B b P l 1 e Q L C X x d H 4 J a 8 E U H s x t o Z + E X K P W o I + E T a U r I b 6 Z R H y l B O + Y G + d + 9 B j S a 2 p x n O l 3 / H D 1 8 E 6 T L Z + M 9 z J W 4 v g H E + Q D 1 u D o t 2 H l c h 4 V E o g c 0 d J c u I T N j 9 V Y + 6 w I 7 1 s p T L 0 6 S X R U 8 l H D N 0 n p 0 C W X i n m 4 x m w 4 3 k e u B 1 3 P G 6 M S n U i x w O X y e F 7 b u / 1 e B i / V w / + T Y p H V d 6 L f x f o X M Z Q W t k X Z J + 4 g B u 8 h J N E 4 a U A W V C E 4 7 S 7 x X p 9 z T C x D f h n I G y Z z q J 2 F l J G J E 0 2 w R J u 1 L 6 S w P F s T D h 4 o y 3 m t x j Q Y J N 9 J + t Q k s j l k F I k a Z h W 1 z r M K Y W M w D e X s c h n E + u l f X m w 4 Q J r 7 c B p O b p s v C z 5 O o V r B q 8 7 9 5 + o Y n l F J I f G + U 8 p J d A a v R e J 2 9 L 2 d E 6 t 5 G a 3 5 N u m v 8 2 Q V g 5 Y R O q d a B G D Y 4 t t 6 z D u K 5 + w r 5 3 B 0 e o L 8 r C F M D 4 + g N F v C 2 Z k h Y Q k Y 8 z e W y a f T o W f I h Z k P B u i 3 k j J A M + u E A z + d c 4 5 a j Q a h Y P s W M y l z W a Q t j b 9 t h 9 5 F w m 6 n H v C 6 y V q W 0 P 9 u l f p h U O S B M p J F F S b e G c D G 7 Q A M C p + d r X K g u W 0 p b 2 Z Q k X / w F e K l B I q H z / j 3 f 1 Y 8 j B Y 3 h s / 2 4 O y P H C U T n s f c J 9 K g F N s 3 0 q C z k A C x H y T n x f H G 0 w y e l K v W p J r R L 4 K t 7 F O y d C U S C D s d S 9 o R M f S 0 g h 4 z r 1 V R i U 4 3 o q d N W B j b Z J k 4 q i d B T d 9 p d m L z / C x 8 P O 8 k Q 0 k 9 G e z 3 K R d Z 8 v I P 3 o q N J 3 i z 6 d 2 0 s i t e 7 F b 3 R O 6 c G q Z m 8 Z L 9 Q S d s Z k 9 Y 9 V z C W T w V W L 2 Z x d i F z m R h 5 Q U S R W x a K q 7 w u n K D / L R 6 D R v X S q L y D 0 8 X 1 K p 6 B J L S l E N N F 4 f R a s D g O S s y s a y o e 7 d 6 M w o r W b m R M + 0 R Q Y a G R I D n G 0 U q W I d P z f D 5 f d S u L f / P q + c N 0 d m V q C K U k N b m 5 R 7 S O D s z A m 1 5 G L U a U f X m a L Y Z y u A p s c l L f q i t a c x d W a F r D o i t R f s c 0 i A 4 b 8 7 j Q e X l c / b 2 w q H D 5 m 2 9 Q e D w 6 Z t j R T E f l U l k k N K v o P T E B 9 3 M A P z 6 A k I r o Z 2 q N E y b a q r d S w M 4 w Z Y 7 T t 5 / 5 0 U g h 8 2 3 o w v w W E d 2 1 t r w x K 4 S R L v J 1 H N A h R x v U w M 2 X Q 0 W r q 2 t 0 k D F H z K a g 4 7 L M S v B A 0 p P R K 9 M d 8 B g W s K 0 U A Z / z h 4 X L z x c u L K B q b e k + 9 0 L m X Q G N i 7 C 0 E T H p R 4 a D 3 M p n D 5 E v p n 2 3 3 2 X T r q F 6 n / + S L z m s P M K D X L O A J m + 1 H 1 l b S d 4 s L N i 3 J 7 f h n W q h u X v l T D + h h 8 V c w Q 9 R m m V N S e 6 z l 9 h R U p i 4 i d L F l L j y L s S f V + 8 E s X k W 7 s H b i a V g F 5 n Q t k s K S n 2 T l k R M l L Z C M w W C 3 Q q M 0 I h + l z V w P r s F k Y v 2 O E y D 9 B Q r G H 7 d g M j r 9 n E s O z o t j a s P d i A d a w f y 2 k T P O s x x E d 6 R M 3 1 0 + Y 4 H u a / u v k n G Y c O m 3 e C 6 U O f g + c t O M + r i F 7 X C B Z q R O m 2 1 0 R O G N e k X n 2 8 J l Z v c m P J S b V M m 7 g I J u 9 o J 3 W W t E T 8 R c E C x V E n g 9 Y G r Y 5 8 H x I O f o h R S q 3 M l o + X j T / Y J H p H A t V n q 8 B O g q T n O l h 0 7 V y J l L / H I l U u l U S y r f J R 5 L J X V Q t U p I U r 9 Y r I w y v U U l D X z C L B s 1 q r o F T L w F j r F a / j a y Q s / S b x n A c u a 1 J + L j / 4 P e b z v L 1 K 6 3 2 e g G 1 9 5 7 C P + W Q M / X q T u F / O u u / 8 n N 8 v c 9 3 C u / 8 j q y s 8 j H 5 b T G 1 w u N s 5 Y C K K W i d r Y k Q p X Y F G r 0 a R x m y Z / A m u E d L Q F l F L 6 1 E y B 0 V g R h 7 k n C 3 + e M 0 B v 6 s M 7 2 A P F j / N I h s g z 3 O 9 D u e Q n p q y i t F X + k Q u n r P f i E c f E Z O I O q B 3 Z B F e C y G 9 q k d 6 q 4 q t u T C s F h v q P R E s f 5 J H 7 y S P g z J d J a d 5 O f D g 2 V 2 M D k y R o p Y s M K / l U l t y K K z q 4 J 7 S Y u 2 j C q w 9 R B I n r c g S h b u 9 p t 8 J M H W C 5 0 V 5 Y a N / y C E S v D M 2 M 4 w L C V y N 5 V E z u V 9 q 3 B 2 E l 7 Z Q S k y m F k l 7 S N o 5 S + b e 7 D I L B 5 x L 3 E Z W q f O n / Y K K 8 W J E B k / a y m W e 5 a A F g w d D t w z y T q w 8 W C F 7 z y k t L W 0 v g Q S J G o k t h 5 h 8 p W s + z I Z n L H z R + Q Q 8 R 1 u a N J I L k j a 0 Q d e Q g g q c 9 8 d r o T j H T 0 c d z 4 O t T G e S J 3 k f / d 4 z n P r h Y + L 5 Y f G y 3 f n 0 4 3 l y 1 K e R L K j g M H Y f T O l K G R a N D g u f b u H o t 9 o n y c W u j n Q P n G H A k N t L 9 B H d G d P d 4 p w d M b J u X l c / q m U u 8 U x a y V h G j M s W k 0 A l Q y l E q W 8 H X p l A f C W I r W d b e P V H X x H H Y / C E 8 t i l 9 t y / 2 y R U I z 0 1 9 N i y I m U o e k 8 j 9 n m S w R H D q i l G Q s z Z M l w U Z x P B O y W U Y g Y c + S E v F j 4 L 4 O j 7 B + 8 i y Z i / H M L 0 W z 4 s 3 Q h i g i y q j L u / P o s / d 1 c K i P 3 C n 3 5 f / P 0 q 8 a U F y m O p w 5 N d x c A 0 F y e R h s j C l Q D R H 8 m H 4 Y I g v I W J x W G m 4 c 6 Z z D U R E p D z A T v B 2 n W v a B j P X 6 x 8 s Y 2 J 8 0 N C C D o 1 D D v U n K b E x R N d 2 o k W p T s A f K x 8 u A G L T y 0 c 2 3 K m D K N L C m b I x 2 C B 4 k H A + W M 8 + K R B K F F W h l z 8 8 E V w k E A x C + i W z f S c h K S H / B / O z + M d z 5 X g e 3 m a T 2 N U 6 y Q N X k P q X h w z 7 5 M V J Q t y f d U k S p e 9 O c 7 q b J M s g h P a B p c W a / 6 Y I K 0 D k / M f W 1 h / s g n N w C C c Z h X i C 9 s Y O i H 1 7 4 1 n U Y z 3 s K U k 3 + Z 5 Q h T Q 4 X 4 q F I o w 8 G J K O j h T + k L N A I O 6 B C P J s M Z c J r q u x v Y d N d R 9 M Y Q 3 c + h r l m C W k V h J Q G W t w 9 J r w P H p U 3 T d v A S I z r 2 V F g s Y + T 5 l K M f B k 4 A W H n 0 J P r e 0 X G T j G V 3 r s X 6 k i y r Y j T Q W w 3 X 8 7 L 9 9 h D 9 6 Y Y K + c 3 B Q 5 0 X x p Q W K n b w p H z m g N 6 K Y v t g q Y r F 0 O Y G J t y U N x T l g v a M t 7 c 8 1 7 r L N P a U 6 s x g Y m Q x p f p t N B B z E 3 E + D O o 9 O v 3 i L N O v R L D y m a Z i I t n Q K F K O A G G L Z T f i t 0 z R Y 9 l 7 I q A R 3 T j 1 n F H l t L D j Z j S K s Q 0 Y h T P y a h U c G X y / T V l 3 D S B z f 0 f X 6 D 4 v O q w 8 G w / D 7 2 8 P 8 C b J C X O h e i a V r a R j O q j F o t o K n X R y K S q + z 5 F 8 d b f p X r J y W 7 5 I f a N F j 2 z o u t s M U S / 4 J K z E N 4 u R L l O s q X B S r q b t j c y u A w Y E + z H 6 + i a P v D C K 5 l I d 9 z L i j 9 B 5 u 6 X B 6 o I I U X S c r z / j D C A 1 + L U b e c K H C l Y Q 1 X G G J K D p d Y r a k h r N 5 r d v P w + g / 0 n 6 v h Q o Q m g 9 B l b a j 9 6 I 0 i V t N k t / k d K J c y w m f 6 u l n 8 z j 2 z p Q I a n U D 9 + X K 3 Y B U w D K S b u Z B 0 h j M q s X C Q s F E p l 2 4 u 6 E n C / / y f b c X v v Q R O Q y Z K u X R 9 4 Y W 6 / d a c 0 u c Y c z 8 N b o u C d P q f W m t E 1 s m F i Z 1 g z l y d y F l Y c p m s 0 L g Z N z / 3 c e i u o 6 u P i S i N W s d Z Q s k 6 1 e H i e g C 7 2 + r n P 8 5 D L h Y p A w W p l w o j + R G b s d C m c i X 4 F A 7 h 8 k t 8 K O k k i r m M m K d F / O S 4 C h a J z q F i a E h R c L C 9 C S T w G q F q N X V v w j X l T + P x z c X d 4 S J w Y P e f U q L S r q O G R / 5 V E 1 h Y o w R 9 T o 3 R A K m a d 1 3 J N 8 + 0 c t w u 6 T j h e p J o v B V O C c k O i / j C B 2 3 R k L p o O v k u V P X a S + 0 G j P W b s S x 8 M k i 5 j 7 f R i F b R G B 2 a 0 e Y G C x M i 9 e l i P B W U k P f K S F w L 4 z R 4 z 4 4 Z w r I F z J Y I X 9 L 7 5 Q i q H o N + e G l C i n t M a z c 3 h I h 9 M 1 n 7 V M b H B w p 0 r n k I j H h 2 V b 0 k I W J 5 5 5 s b j c i J F z K t v g q 8 Z W I 6 M M 1 o j p 1 I 4 b P u c S q X A Z r E E 7 j 5 + X L D K 4 P z p D 3 u + U a F M p 5 n U 5 w 6 e R M J g t 9 g x x Y G t R c G 2 T u 4 2 3 4 n Q b M B 0 s Y 7 Z F q c j N Y k B h s L d i H Y h 9 B a V U O g 2 y y f V 7 M 4 j P D M W I T m f V 1 6 h e 2 f I Y 6 a z v 2 0 a R M B d k 6 p T c O 9 v s O g y K 1 F 6 N Q k W w X a 2 w Z N F a a d 0 u D O 7 y O Y F q N K Z M L p + 1 E f 5 q n 7 2 l O u A b T r U h k j 4 n 8 J 2 2 9 r V 5 5 t d 6 y S M O + V R I I 6 c h e M f X Q A r d 7 N p v H w + 8 v 4 M S Z c Z G v 1 4 m N B I e r O X U o i c U r Y f I 7 i d R r o 2 j Q t Z / 8 z g R G L g 0 g V r V A a 9 A g t B L B 0 h f L I k D D M D i B L z 5 a Q + L G K l Z v J u F / v Y F n S 1 9 g 6 e k K 9 C b y r 2 Z 6 B f 2 U k Q 5 S H 4 n p l o p Y t P p H / 9 U K N m c 3 R R H U 3 / 6 N L V z 4 m 7 d g t E q K V O w S Q r 6 a j N x W F f M r J V y J G / B w W 4 9 g R i N W m n / V + M p s 3 q 0 F 8 m v o v 7 G L T j H R y u D C 6 k v 3 p b r o e p t 0 8 R x m P i x 4 T 6 L t l T g 2 7 1 R w 5 j s n R Y 2 E d K i E m T 6 Z y v E Z W 8 I k g 8 P C O + h C C 7 v B x g m 9 X S A t 3 W 5 e s 9 D M 7 Z 3 A C + f G 3 j w 4 h H 0 Y G J s F S 0 z N Z F / e k Y U n Z B m c i y r f y c w b g / D b 6 7 g f 3 8 Y n k W 2 s X v y 7 2 J 7 6 R + g f c o s 0 G o c 6 i 3 B G a o 8 c g j T A s 0 L B y I 9 0 j e s o S u f o 0 U 3 Q G F U h n d 9 t H d k S 9 f Z 6 o L b r Y V E R 9 U 1 G o K l I 7 b R w b Q u P 7 j y E q i L N J X K / T 7 7 V i 7 k r S 7 D 7 T R g 4 L 3 2 P B 6 0 x l C V / z Q L f m B c T Z 8 e x n N C L h Z z 9 U 3 0 4 + 6 0 R n P j u E I 6 8 7 8 X s Z y E c n T h N S r c V z t 6 4 k U A 2 m s f 6 0 w 1 E F k r Q 6 z m i 2 4 C + u a p y 8 O i g K G L 5 8 w 8 l J f e P / 8 U d 8 X f r f g V j Z 8 d E J D g d T c P Q A 1 w 4 p s O r w 3 m x 9 o k f X B T z q 8 Z L h 8 2 7 g f P E h l w 1 h J e S c P R K D d o z Q F b r W g r 9 J + 1 S e F t F D q w q J / l F N E Q 6 J 1 A 7 Y b f b k C 9 F y F R L E T 2 j V S u 0 j x j o 4 r c d C x b p D w c + u C 5 E l a y g R q U n e r m / 3 u C h t H Y / A H u f r Y 2 b 8 3 F Y U M v E t + 1 2 F 5 L Z M J Y v x 1 A O 2 m E Z L m P t 8 w w m 3 2 7 3 A 1 4 E n X e e z e Z E S S 8 B G u + r N E i K q w W k w h k E F o n m N F S I z W u h I i Z s I Y d / y G L D G F E / R j Z Y g M G l o / t t Y K G Y x 7 B Z R w K h Q r l Q Q / B h B t W I A 0 Z 3 H R q t F p l C E m p D W Y S p H w V 0 I s 9 v s G l 8 2 F V W 6 q D 5 T 6 L I 2 p I Y c A 5 C 5 1 B h 5 V Y c 5 V Q J w + e 9 8 A 3 4 Y S F L o k w 8 t 7 r N s H t t Y m u d l W s Z s l R q 9 E w Z U E y U Y X I b R O p X 5 c m W K P 5 f 1 I Q R 2 c 4 g H I 2 I 6 q 6 1 V F U U u t S r 6 f d E S T g 5 u e y K w u M c Q J 0 U R T j A K x t q G D k 1 i P / 8 v T 5 8 y 6 y H e 0 g a F 9 9 y q / H / + v E Z 2 O N q p D Y r Z M X K Y r v R r W e c c E 3 t Y j G I L Z l 0 G s 4 s 1 5 C i o n Y o 7 j 8 u X g Z f S d h c C Z 4 T c M R S o m K r 0 g d a v B y l D i Y q Y s p i / N w g j Z c G s p U o b L r u k R Y x C U n O 5 c R r U i R w d m 4 O R 2 d m h D b M b p d g G 2 i l F M U D C X I 2 y y S 0 P L 8 R Q z 2 r Q 1 1 X E D S D I 1 m G e i s 0 3 4 n w a h x q n U o I f k a 9 i e R j D Z x + O 1 T e p P C V 1 H W N C E z E n h f Q c 4 T P K Y 2 2 U G S R / C s d e n 0 H R / a 4 D D F v c t y J T o F a W 9 t A r 9 u L y H I S w 6 f b o 1 7 M y t Z o s D S e k Z 9 q y J K v U I b V Z Y b J p Y X R p s O q u o S + q h V r B S t O 9 V f x O G i A J 7 2 I X F A L x / l B 8 i E a 5 O / S Y L u z B M e A A U P H 2 z N J G N z D n d f 0 9 O o s + U d D Q q n Z v d Q i U 7 3 k M 5 M / H H D C M W p G e j t L C s t E S q 4 o a l V w R F e 5 l I X X L / E y / 8 R W C v H V M k Z f c 9 M 5 V G Q 1 c 0 j T M e W t W i X w 2 c k 3 + r i B k Q u 9 w v L I e P a D T e j 0 R u h c e Y y e H i a F W U U k s g G f d w z p r S z s A 1 I f L x N j G C f / P f g 0 T t Y 6 B / d R + i 4 p J M e Q F X c 3 D G L c V W t p s k 4 H r 1 9 7 G X z l A s U Y i w T p p m w i + K B c K L h 0 J Y m J t 5 x i P 6 X U e g 1 T b 7 c P G h m 8 r Q g N I Y y e a Q + r c 2 U d X k L O a 4 p C a 2 E U Y y r o z V r 0 T t i R 1 2 + J z I s 0 + z f U L 9 V C H Y E H K V g c d l R C V h h 7 K x g 8 3 k q B i a 0 m k E 9 U a O B 6 h J B y x J A z I o r q O O I P 6 Q D q G j n I 0 r V H 1 h P I b e r J u h Y x + o Z H f F d G e j U H + 6 h k j d e + C K F M P k W d H H 2 D z o Z q o 4 i + Y 2 T N y F t n h z k T y 4 j l H g 1 y j t n a 1 N T 0 P T N p T o N O r M w N U r u N j Z K A d o 7 q J j g I 4 a D B 4 x / 1 i 2 K Q c l 4 j g z V / 4 v E K B l 4 Z g d v S 6 q s 8 n c 9 C 5 2 D E S m t w 6 H 1 Y j 1 t Q z 6 S J F 5 V F u S 3 5 f K k i 4 G j K / d Y s + a E k N 9 l 6 A i 7 D A K r V I t G y 1 j q s f L A m i r 4 o w T 5 z K U P + G Z 1 e I 1 Y Z k P 7 0 q U R A y n W 0 Q X 5 S D e O T f V A P R R G N J O D 2 W u n U 1 B Z N 2 i 6 Q o 4 F e 5 3 e l i r a b D 6 P Q G F U Y P u X H s + t r 6 H U N Y / C s J G j J Q E q k N i W 3 0 / C M u U k B b 2 H s / A D m r 2 x h 8 i K d h 2 g h r x E L P C R 6 R 5 T v 2 J R t Z 5 k 7 Z / i w f / x V 4 2 s R K F 6 z X 1 5 Z g / c V q a H Y U m V V m y h m K v B a p f 2 J g o t R e E e k z o w Q R X T 2 9 C C 0 m I f R l y W u v Z t G 8 W 4 X v L T A N + k V i 9 u Y 3 + d j J Z h 7 p M H C I X Z p e 9 A k e V B S B C 5 y 2 Q 7 v 2 2 l m 7 9 Q 9 R D v S R W w / y s I x Q h Z p i F p Y D E i 6 A O o 4 W U j Y G j E 4 u s c R o 0 q 5 R n T T g l w 6 D x N v d y 5 H A A i V f B V p E p L I U g K 8 w d t B S + B l l B t Z 6 F V W F J M 0 g o t 6 m P z S O b e 2 A x j o 3 2 0 5 G D e S U b z u k H y L 1 e s 5 O F + x o 0 g + g F l X h a z I t x / k 0 H + m 3 R d M V t f h 0 A 2 I z H p D Q 1 o 7 F E s H i a b p 4 T E d Q 2 h 2 a 0 f R b J O v U 1 k l / 8 R d Q B 9 Z o s 2 t b f R o / X h + n 6 y U x 4 W x C 3 0 i I M P z c G v 3 t j B y b g A P 1 h s 4 M 0 z K g Y W I b j 8 X J z r P 4 T 5 u C n p P M I p Q D q l E G q n t I m b e 5 6 1 a N 6 g 3 7 E T t r M L H 4 y / y 9 z g r o 1 C 0 i Y j h 2 s N t U k 5 6 T C l 2 n d + a o / a Z 6 U M + U w J K 5 F o s 8 I 4 n C Y y / M Y J y s Y o Y u e 5 9 H s n i z X 6 8 h q M f 0 P u k Y k u b B m j 6 6 d 7 K H l I Y j a + k d s R e + F o E 6 q i / i n 5 b F Y 1 q A z l 9 K 4 O b E b / V g 5 7 X U g j d r r X t + b N + i 3 j 5 a 5 J w c B 0 8 X t v C V M l k M e P 4 u z P i f c b t T + 7 C 7 e j B 5 L k x q c P o P x Y G L n D J s / z W 5 q R r O U s 8 m g e c W 2 p g G 5 h + d u f M s o X a C y t 3 S P N d G C D 7 F d y 1 x O T L Q D 5 j c o k L 2 1 v E A B 4 c 2 J 1 I K l c c k i 1 S c D 4 i C u s r k V o p w j H G A k 8 v 6 M C c z s M L N u V 7 4 y y U T C 5 N w j y C C Y d E d 9 h q R h 6 R h T / b k F q G f s f U k v U C T / y u X E / j 5 B v H s H K b L O e r f n q d R O 8 b B V J Q p P 3 L Z O X 0 O X F c z o t k 1 z O W J f + E h O Y k + U x x U j L O E T t S i z m Y B r T I a Q M w k l / H w i h n m c h g e 5 Q l h e W z T Y v 5 q p X L E Z j M D q Q y K x j 9 l o 1 u q S p + 1 6 2 f i s U S l q 8 E 4 R o 1 E B 3 1 E 5 W L w q r 3 Y O v 5 N o w j Z R j j Q z C S J f 1 s y S D 2 k g p k e P v a 5 o + / B n y l Q Q k Z 0 a w a w 6 4 a D Y Q A w k T N 7 H 5 e M s 1 d p h L F R 8 Q u E 4 t V O K Z r P G 1 L r 1 P w H W l p V q 1 O I w o c 9 k / 3 t U 0 I M w b G + s U q U w F q 2 0 w g J 2 b m u T w X a z 3 O l N D W L U R R q D E d r Y x s 1 l S 8 L J s n C z m P s B O 7 B U p u d R W S K z W 4 h k 3 g p f r K a O K X R S g 3 T 5 3 f A 5 1 d i w J R q J 5 + u x g 0 5 U p V L G G Q s Z W L k K / A k U T p m q w 9 F l H e W F k D P h f M w + w l h d S 8 D Y 6 m c v 1 1 o 8 q F X J W X 0 J B y M V l g M Z T J O t o Q 2 4 i L F b 4 F 8 m O q J h v k Q 3 F R f b Y Q / F t / L 4 f c q + S f 5 r F t d K D / W B C a T I 8 Q x G w s D a P d I J i C b J i 5 I p i 5 X i B / 0 U C K z I S n I Q N G x 3 X Y e B C F v m K D x l L F / O d r G B g f E Q E R + d G I O q C r m n D r + n 2 4 3 D 0 Y O O a A Y 5 C 3 D + L M C P L F f U S J 6 X s c j G o t v W d V W o e O 9 5 3 a i s N G 1 8 I + p U F r E Q L D A b B M N U B 0 3 Y h H O R 4 v K m R K X 1 3 f 7 Y W v R a A Y v L 1 j 2 u 5 C 3 j Z E z j D 5 H Y 8 K K E Z o 0 P h 6 s X G z y L k S c E x q R d J s 7 A s a r C P k f z Q T a H n g 7 g e e 9 J V r h B t s e t G p T L d Y K E p 8 v H t G W E Y V o X M C O 8 K 2 R h + d I y O 0 I 3 e G 8 j z i t 0 i K X D 3 W z j w g O b e N O 7 K Q z 8 D m s d A R p A 5 h C 8 g D T o o u v j x s J E w M j s b p b e Q z k E X P b p R o U J i R r 2 a E r 8 j X 5 S Q K p R V U t K V a e V W r r A S C T 6 L o P d 5 U M k 3 k V U E 8 3 C Q h s D e Q K c T h M U 5 K A 1 j l w N b T o F g Z y 4 P T 6 r Z i 9 f Y a n A M O E T 5 n Y Y p G Y + S j m Z E K x G F y G B B Y D O L k a V Z Y N P D p v B w w W n 8 c Q p Q o u t 7 K C y w N g l K K Z F q N c 2 f Q c x X g B f J n q h N D s F r z s F T 8 U N P x 5 b V X V T K H y 5 / H y T c m i + T S Y / r U B G L x i I j s c p S W 1 0 4 5 e 3 u w d a U B 9 4 i J 3 I Q I C X I B p T S N n i Q J + W x Y L J e f P D u I Q q 2 A C r k U 9 U o D h U g B m Q 0 L F u Z L S P k P l / v 3 V e F r o X w M j 7 U u i i o 6 j H U x C V m m 5 2 p V A 7 2 2 B t K 3 b 2 P I f 4 w o y J a k Z 3 i / I p M V / W / X Y a m 3 c g K 7 g T U 4 J 6 R 1 W g r e D 6 h B m t M 2 a M f T 7 y 9 j + D v K 6 F F T o O r t Q Y 6 0 W q K j 6 o a B / G B p V p 0 z I Z Q T z i J B 8 2 Y V k 6 9 / 9 R 2 z n z h W c h W s P 6 I B 3 V O D f 9 K P U q k I o 7 G l A D Z X 1 z E 4 O o x g S k O + U G n P H e D l v W q V W L q z s W u L z f h K C s W a B q W e H F R F E z w N I 6 z 9 k t L i Z e r T i q 1 G e b W 1 r m y H R k 9 W h P q D t 7 A Z u u D A 7 R U H + U V q z G + u 4 a f e 6 B M + F Z c H c P o c W F 5 a g V f f B 9 u Q E Y 9 v B H D s Q q + Y y + K S y z 1 D r Y g b z 6 N V 1 A H q F F 4 / p y I q O I j 1 h A 7 O 1 W 2 6 l w a m 3 p a o L g 8 D r r B k a a 7 Q Z Y j J X E U 7 f J 2 + 0 l 7 4 2 m w g 0 z 7 O 7 1 p P a I Q w M e o N l R C u / M z r y G e T K O X q u K T 9 n 0 B W G t N v 9 Q l h C m S e Y 6 n L d i g y 1 t c 2 q Z l 3 X 7 b N Z 0 E 5 R 9 Q n T A O C N K 2 R t G k n e F W u E n I m O V e r l S E L E 2 t c d p 5 5 J S g v R 1 G C L d f X j W D F i I m L P q K 9 / U h t Z B B + l i C h q t B A I u q S z S F N / u W N + T J W b 9 0 n F 0 Y t P u N y y E L f k B C V y u 0 W m n 0 T H v z z l 7 d 2 C R P D P c b 7 e m k w 7 P C h 1 6 V D j Z x + G R Z y G 7 k f Z f D y G 4 b s 0 0 y 8 O o B G Q Y e B 7 R j + / D / 9 H H / v d 1 f x 6 t + 4 I U L l L E y s l E x m D q 1 X x c O i q m H t Z h 4 z 7 w z v C B O H w R m c 8 B u M D W A 9 2 C O U m 5 8 s r G c 9 Q g L t g c U n + Z C M l e u J N m F i q I n m f T R H D x K k P w h h Y n x t A n U Q N g a H 8 V P u 5 n b 1 J 0 J Y v r 8 s O s f u I E v 1 p t S Z h W x B z G t w 3 h Z X K n 3 2 4 Q a C C 2 m i I G F B Q x a v h b F x m 8 x 7 n K w T f c c z b R e l e v 8 L z f + O g S t / h Y 4 g C T L b V u 5 8 d a O 7 F u 8 E 0 w 1 e l s 3 W 8 9 l n s 3 D 2 t Q s n R 6 N y 2 B L U 7 0 U x 9 + H h 6 r f 3 2 1 s D 2 j X C e / H 2 Y u 1 6 X N B D u 8 0 G s 9 m P N 4 4 Y M X N 6 V C y 0 N B o N g g b L e X Z G A w d 4 V F h d W 8 M F G t x / 5 O d v I R l M Y v r t d i u t h H 3 I g H w u S / 6 o C c W c l O N X K V b h G + 8 V P j H v y J i P 0 v v U r D m i V U p w + H / 4 j f Z 2 e j 7 L u x R m s X W 5 A W 2 J r B 1 1 B F u Q 3 m k n + Y g 6 s Y v h s w 8 5 + J F A Y G t N v G a Q z s C M z y Q C U 5 t P A x h / S z q u H F 5 f v B L C e M f S E E 7 N + o S 3 h O W 5 z j 9 A f G 2 U b z / Q m B D R J E a x U c I P j V R w 7 2 Y Z J 9 6 L o V K t I J f P Q q c 2 4 s n W K X x r u p X g e B A 4 T 4 w X N E 4 s s T A B i b f / C X U C F w a T C q p 0 7 g 9 V U N H 5 V C S w T U 2 r h L w 0 o 0 I X q u M L V i B f C 6 G m K Y n I 0 5 d B + 1 E P B q f R 8 K + 4 5 P G N V Q M u j p b E H M / o K 1 J k k L t I e R t r N w o Y u W j a 2 b r l / v / w h v i 7 H x J L G b I i d a K a W p h 7 z F A z b y O w M H E 1 I 6 i 4 s p E G s f k M 3 F O 7 d 5 V X b h P D 5 2 O l I 7 d T Y q k I x y g J f T M b Z e N x E E M n / f Q d D s X v t p q R a B R e T 3 t Q 6 h F Z v 1 P f H c V s U I t B / / L O s T 9 6 L k W I 2 x r g D w B / I A L V i f / 2 V z 4 V f + / 8 9 + f J Z G q x m X k M P f F A p 2 6 K N C 4 P a P H x o c D a j e e Q 5 m 6 m c e Q N i U 6 w Z m O a K G e O 8 1 w T P y + o E i R Q O V F P X a M y C m o i g 6 k e K 0 Q x f D o E q t L I Q N + w 7 M x Z v S x e p u s j s 3 G 4 J u x Y e 1 j A 2 D k L c s U G b G Y N n l 9 d I g 1 f g 9 n Q h 2 I h D Z P J g l G 6 f + 4 1 P s / j H 2 y g 7 8 0 6 P O b 9 M z u 4 G C d b P K W g r N w J Y e y C N K n L 6 o n L e K V X i 2 j 0 a u E w S x Z h + W q C z G I W 4 + e H s H Q t g N T w M I 4 M r Y H L r s n Y C N d Q e U 7 f a V q c r W d B 9 B 6 z C J 9 s L + X U W R x 0 4 W o I W v L L e S f 6 n F r K 3 z O S q / D 5 Q j N K / A c s U H 8 g l K 9 z y f J 3 z o 5 j 2 G Z E v a R G o r Y C v + U I K r W C 4 N O d w p R I d B S u p B E T 3 0 5 g / u o m n n 8 a w N a T M P k P N U y c s 4 r N j R m y z 8 X C l l N L / g 8 L g 1 H V I z q S l 1 / z d 1 p a k h e O l x F c C u 8 S J k a R B F E O a O w H n u n / s m B L H s 2 1 G s F 7 1 I 3 t + 1 U S J i v W n p W x e H 2 Z a F E Q 4 f 5 j y E 2 c g O G 4 E 0 c / G G g T J o Z O o 4 d d 5 6 f j k X q h R 7 4 R 3 n m u f M R i c S F M y n q G W o U 7 I t f E 4 1 w 5 o 0 b q x 5 V 7 W y S s N f j P G 0 S k 1 D N t F c s 6 W J j W F L 7 X 2 s O n G H 6 t N T 0 y c M y P j a t 1 G P J 7 z + 2 x M P H 8 n A y V I Y + x 8 3 2 Y v 7 a E c s i A 1 e 2 J l j B 9 A / C N s F C M y U g M z g n i 6 c 4 Y I j f N y J e S M L t 1 y J G 2 D a 7 G k S r F U C C O f W 7 q v P A X d F q i G 7 o K + m Z c o t q O D B Y a z o B Q 0 e V u z 0 d E 8 X u 5 V h u j i A g N l o K Y / 5 L r J c i U j / e R M q C 9 c M f 8 5 X X y O 9 q 1 p + w 7 d U Y E O y G W n e x j x f b T p V y b j s s B y N / J p f I i E 4 I r t Z o t T s Q K Q T h 0 L u Q y 1 E 5 2 C 7 x H d K 0 S X V 0 g b z 1 U a 5 T J G j c n n f Y A X z e n R X E b c R C B U 3 g 6 7 6 N G S q t B 7 O H p l W 2 c f k 9 q H 5 7 j Y 2 v D 7 b L 6 x Q Z G z w 7 h 5 q o e r 4 2 W k Q o l U a g V 4 f P 1 t i U g 5 1 M F r D 8 K 4 s i b o 2 1 W U Y l A M I Q + v w 9 P P 1 7 B 8 J E B u r 4 K j C 4 d 5 p N G h P I t 6 y X w B 2 y h v j E C l X l 8 E 8 e P e V A r k s Y a M i F D l u G k s w f C a y D + X q X 3 / 4 9 f + V f 4 k T / 8 X f h H e q n d 9 h i o i v w 2 t k K c P n T p / 3 s f / + N P 6 v D t U x c E r W M 6 x 0 E F r l Y k v t c U K F 7 + r a Q o M p a v R I m m t H N 5 G X v x f 8 Z B N T K 4 6 z m x N 7 6 R R q N g p Y F G d 9 v Q o 2 d S Q 0 r A I C Z u Z z 8 l W l N T Y e Z 9 E t 6 m t e R S b T P v D 2 L u 8 i q O v D W y M x B D y 1 H k t r U o V m L g v a c a N T V Z e Q d Z b A 7 s l F H X F q C a G M e 4 q 4 r Y R k p U c G 1 U D G K v 2 5 q K / F a T B p M X h p F I J d H T I y m W B b L 8 r j N D M F j X 2 m h Z e o 1 U 0 3 o J 4 2 / a x f R I Z 9 R + 4 8 k W h k 4 M I L J G 1 n y t Q R b T I e a n Z i / P 4 e j b r c y X R C A J V x 9 R c x p e q 1 9 s o 1 4 w w u p v w G D T w d H c y p O R y + c Q e h Y j y z y E 6 y u G n T V j u / B / C 1 Q L n s U n O P O H W i W d G R 8 v G P D B V A m J O P k O b r f Q n o / u f Y H n c 0 v 4 o R / 5 I X q v N Y d B p E V Y J i V W Y y X 8 2 P / y B U 4 O 2 f C L f 9 4 l h I l T e B Y u B 6 G z l a A p 9 l J H 6 + C a q i A Z S E N r M C B D b M 5 s t i G a X I D L P o F 8 L o n J t 7 1 C U 3 e C t 7 W R t H J 7 w I P B G R x c 5 a g T C 9 f W 6 E M 9 p i 7 5 D 5 3 / 1 4 l y h a w f 3 W / o A V G n C 1 p s p d T o s 9 e x n t B i 1 C 1 F y 5 R I b x R h 6 t W 0 l T m W E V s i A Z p w k m A U i R o a c e v 3 7 u H I K x M k 8 K R k 1 u 3 k m 5 V Q s i / C O 2 U V 9 7 l + L 4 b x 1 8 m n 2 u f S O f e S E 3 g 7 r c 5 2 I A C v w w N d c w f 4 d C Q j l n t 0 A 0 d u t + 5 W 8 L O / c x X x i s Q 7 / + c / / d 7 + Q / H / F q g W N F s r e O + 9 3 R a C o Y z E b W Q e i r / l N T M C y 3 F Y h g 2 Y n p q C x U L U r u M 6 e Q U v J 2 z y m q J 8 M Y X e o Q H E N 6 M Y P S P V l C s T z d P V X Q c O 7 C c f r W P k V c 6 n k 4 7 P I X X + n 6 + J C z b y Z g P y Z y 0 0 4 H C 2 B H 7 z 6 R a 8 Y x 4 R Y m a 8 b N f z a Z 5 / u k 1 W q l + U U H 6 c d u / U h S h W V V 2 X d + d j e a z c D c P 2 6 i S G X F y k R U p y Z S T W y E q M K B R T s 6 2 D i 0 E x q c z g 7 B I 5 Z W v 9 Q R j D Z 6 Q E 5 l S B 7 t G 0 + 0 4 W P o 1 g 6 r 3 2 f E N i i e A S 7 M H H W f h P S r 4 Y l 9 C 2 N + s + 7 A V l 5 P A X F F W L u + I / G o H 6 f c K Z R g w e R V 6 f E o + 3 d T j Z X 8 F m U 6 C U U G / 7 8 G z j C Q a H / J i Y m I Z W 3 Y x U i Y E R h n 2 M a J R G 8 p n K 1 Q J R F B P p d 7 I v t R C s 6 l Z 2 x s 2 b t 3 b m Q 2 R w p I n n v s 6 c O o V j r 7 f o y m H B d Q u 5 i i r T t K 8 C 3 G G z n y 7 j 2 H v S k v W N W 0 U M v b b / R O a t 5 0 F M a U z I F X O o u D w Y G O D d 8 T N o r P f C R g q p 1 u D F m D q E I x H 0 e r 2 i b e a + H 8 S x 7 7 R f 8 8 a T T a J y + 9 / H + s P g r v V c j M 8 f B v D O a a n g T j 5 e g L n H t C O 8 + + E f / c Y c / u m d O H i b 0 p / / m X e b 7 3 4 z 8 b X l 8 r 0 s / I N a l L c y 5 H T u d p w X o u S I R n S Y 6 v E i m h 2 E m g a A W p 3 C o O 0 0 b B 4 r + h x 9 6 C M L l E o m 8 V u / 9 d v w D f t h I H K / + S A O 2 4 g K 1 U Z e L B n Q q C W 6 w R T R q H a i R A L G E 4 2 M u d n n e P e 9 d z A 8 M r z z G B s b x Y h v E k + e P 8 b I x P C h a g c y e H 3 Q 2 s 0 M P O M W e M d 3 Z 2 6 8 L H j 4 x c k H 8 j S t i r m 3 0 X Z N n A i s 3 B K I V x 6 H i 3 q Y y w 0 M H P U g 8 H g B R s 8 Q N L o M z C Y 7 E k U t L H o 1 H j 5 5 h I k x S U i 5 Z F p q p Q H v R L v 1 4 F 0 W G 4 7 E j r V 6 G t S J A i g y R E C j X o P Z v l v A + 4 n a i X g E 3 Q D T 5 + h S A c V Y F v F l L e w D e 7 e p O 6 r G z / w n M z g z I S 3 9 + S b j G 2 e h G B f d S V h 6 q E M 6 F F e 3 d B K u D S C j Q P 6 S q b k + i s G R s v X V d d y 8 e 5 X o o E U U 9 W + o a t D V W o O E a / h V 6 k W x x S R b I i 9 p 5 4 t v v N 7 8 t I V M O S T K W F 2 / f A 8 X X n 0 F N t v e N I W X W 9 R 0 S U y / L t H K r x q 5 R H P N k Q K z n 6 3 i 6 L t S v i F H I T m 5 l 4 M u 8 V K I B j E 5 + R o 7 5 p d J u I t 1 u E 5 o U M 1 o E b x b F 7 s b 8 j Y 1 J A r U T k 9 x 4 j w H I + r k K w 2 J o j g z H 7 Q o + P x n Y U y / K 1 E 9 r k + o J a K r B P s 8 S 9 f C m H y r t R B R i b 2 i n i v 3 1 u H q c Z O F 1 E L v V o u E Z y X m P w 9 i v e / 3 N 8 n 1 Z f G N F C h m A K 9 Z M r D 2 t z v Q + + V n y Y K V 2 S j A N t T e 0 Y c B 0 0 i u r + 6 3 z A j L 1 4 l 8 v I i C K S y q C F 3 9 D 9 e h 1 x n g N o 3 C M 6 M T + + u m I y m R L R 5 Z K G P 6 S 9 S Z O A y W r y Q x 3 r E F 6 d L l O C b e l i J z J a R Q r K f g U A 8 j 3 d j A c q g P p / w 0 2 D f z s C f L 8 J 3 w g n M V I 3 f L 8 J w c I e s E h D N Z + O y S X y N j 5 U Y E Y x d b f t D a 7 Q w c Z + J k 9 X l P 2 3 b / a O n O C v T k G w 4 d 7 x e R T 9 a F L J R K 7 D 2 N w E O w p T 2 Z B k Y X E q Q U V F A b V V D Z T b g b / u o s / N e J b 6 R A M S 7 o 4 6 J m g R L s j H + 8 0 F 2 o Z I E q p k p i j 9 d O 5 M h a W f a g a h z e z j W 2 k S 7 E B X 3 s h m K S j u t s H X d l e Q U u t w t O R d B B B q 8 X W r y 5 A q N 2 E P V a F a k M W Q y 1 B t 6 x H v R N d Q + / 7 4 d M U Q V b c y v W j d s l D L 3 a f n 9 i k S X 9 9 / T T R Q y + P o U i u Y C + Z p U p J X h A l 7 m e u b M s K s b G F 9 L I Z A s Y f c U v V t x y Z p N R E f 5 e / m I Z 4 2 d b p c W 2 V 9 a g L V p h P 8 q 7 l 0 i 5 d E u 8 D 5 O u j o l z I 3 T e r K i N z v N R c s C D I 6 p 7 T n E o s P L F O s b O t s L y M h 7 + 4 B l M r 5 z C e v w P N k f v s P j G C h R D S e d k 7 G W l l N 9 N k Z X i x X M N d R U m l 0 F Q E S 5 8 x B q v G 9 L p F N K q V f G c 1 0 P 1 2 X b X K C 8 k i n S s 9 n O n 6 H c b 6 5 s 4 c e J 4 8 5 2 D w S t J c 1 H y a o o 1 q L R a D J 5 w w O I 2 H + i Y y 9 h c C G N w q m U B + 6 7 + 1 y g 0 6 + w l 3 v z H i K Z X U D e 4 0 G t 0 C U u v R D 6 f F z U 5 G K H o K n w e i U b N f k x 0 8 Q P p O Q 8 G + W e y R W G L E V 6 J i C T Z 5 D L 5 o e P k e 0 G i d Y F 7 Z J V j 8 5 i 6 N I K C J g J T x Y O t h z n U t D H o G h 4 R 3 B g 8 6 U Q h V 0 R i q Q p 9 T x G u Q a c 4 r o o e v J C S / b / o R g y e I a 7 X I Q 4 r U K 1 W R Z 2 I D U s P 3 d O L K 6 I / C H y j B e q M K g j P V L s F 2 E u g O O r 9 / t R u A W Q E S i X 0 i e z r v c H F E 4 P 5 Z 3 D o h 2 A z t G d L 7 I d y u Y x c L g e X q z 3 7 + U V Q T J e w 9 S A P l Y 6 E r K b H 2 J v t / h n X h V x N a P H j f + + y e H 3 j b 7 8 G Q 3 M R n / P y n x N / G W s X / 2 d E b 5 f R e 0 m q v 7 4 f 0 q s F 2 J s b Q D / 5 v W U c / f Y Q t p / F E A m X Y d d a U C o T Z X Q M I Z s L w n f E h q 0 5 o n / n B s Q c X T Q Y I 6 G r w O o x Y s M + h j f H p A R m r n 8 e s o 3 h w k g F 1 1 Y M o i b f M X 8 C 5 X p B b E Q t g y 3 4 3 O U N s a S j S E K u J f r s n T Q h O l / F x C U 3 U t U A K t S V b q s f 4 Q e k 4 q Z U e B j a m + 5 / k 6 D 6 r b u Z x t G B / V N R v k r M b p V R J l / j M J i s J z A 6 0 + 4 P H c a P 6 k S i W o Z L e / A 9 v s w + V Y x f / X f / H j / + E 3 + 8 + e r L Y + V q k m g d 1 7 Z r p 6 g f X t / A X / 7 e x q 6 s c R a q v z n 6 n + C / G f 4 u n v z u O k 5 8 d 7 c w c c Z I d C O O U s R E l i o p s h b k k L X O o B V 7 5 n J m B u c O L n 4 W g + + 0 F q s 3 S c A m j k K f S 6 K / / z k 2 s 6 + L d V X d w H P e 3 T 7 r s d T R 7 6 j B Z 6 0 J a s r z X w x D w 8 1 b 3 o o k a H n l M w v a 8 g 2 6 x k I O J p s R a k s B + Y A e F n 8 d i 6 b 2 C f 9 v K l T f u 5 9 p v H / i 9 y + 5 8 J M n O R T K h z e K F / Q x w U E M T q 3 w j T 5 d N A q N 3 Q 1 7 C 1 S N B G r v s O x h U a E B q O t C z e a e P 8 f M 9 D R d 5 + 7 P Z C j p V g t K g t U O 9 u s W P 4 / g y P u t + Z z Z T 1 d w 9 L 2 9 I 4 f n f + 6 G S H D 9 5 K + d h d P S U k R z n 6 9 g 6 O K 4 s B j R D O C x 8 V w c D + b m F 5 r g j c i 0 6 o b w 1 3 h b z f W t I t R E M e 0 k n / P a K c E A P t n D h z 0 I x 3 w V W I x b I l p q 0 B u x G D y F X I l 8 Q 0 M C r 4 2 0 K 8 3 E d g q u f g e 2 s 4 9 h V J 9 G 8 l 4 c y 7 6 9 E 2 i / S d g R q O v X r u K 1 1 y 8 K P s v 1 7 x y O 9 q g K d 7 D g v f s M m s P g R Q V K K S T 5 U A 1 m n w a 3 1 / V I 7 1 H 1 s 5 t Q J W p V u D R f 3 q l N L K X F 0 o l O F A o F l I h W 1 k 0 x u A 2 7 5 0 o + / e Q z 8 X m 5 X E E 0 F h W 7 i / z J P / k n 4 H S 5 B V X d D 3 P X V j B z a Q x z n y 3 j y N s k T M 3 v s 1 / I W Q b 5 T A H Z Y B W q q h E / + d G C + O z X / / A Z 5 M o b 5 K O R c P T Y M D g z g L n V N O x E S x N 5 l c j 2 1 + s K e L B p x 6 v D Z d z f 1 O K E n / y b L k 1 0 b 0 M n N h V g 3 N / S I Z 5 7 e c V 0 a v A J 5 o M z K F b b T + S z x X H c b 6 K 2 k G 5 u 4 f M Y p t 6 R J u E Z X M / w V q w 9 q v h N x Y 5 A / a + / 9 A + R T C Q w O T W F + / f v Y W J i U g g R T 5 I m k g n 0 e n v x h 3 7 k j 2 D m 6 N H m T 1 8 O L y p Q j C F X F U e 8 U v Z C K a q G w V M X m 2 J f J Z 7 O A 5 J p i o w j v R U M O T m l t g X W 2 n J n 7 Y X O d T f d k F z J w j n W H l q W s b 6 + g Y x q D a O + G b I E L X 8 h E A i g t 7 d 3 1 2 T w v y V r M z 7 o w 4 W p T q v V j t W r W X L s W Y B q M P Z m M U D C s R f m r i z C e M 6 H z O 0 A o g M n U a c f j v a Q Y x / b W 5 k c J c s x G 9 L B a k x g n I S v l 6 i Z j H w l j j t r f r w 1 U R a 7 Q f I k 7 t e F T k W Y i i f h c D s x F 0 5 i p t e J R x 9 u I T z y H 8 H E r p L y p d O 8 M M 0 k N C 7 / P W i A v Q x e R q B k f E C U g + U i s 1 a C b c Q g B C m Y 1 m A p p k N J z h Y i 4 f n W k c O v 8 p U R D g d p 4 O 9 P K 4 o p L k 2 m F 1 t R W g 2 7 7 2 F 2 + z o e 3 V 7 A j 3 z r R 2 G 1 S h b + B z / 4 P t 7 / 9 j v Q q n Z T p V g 8 i l K x R P 7 J 3 k K y f D m F U i 3 5 w p u 5 z X 4 Y x N b w i / 2 G c W m 8 L D Y r C G b U S B f U m O 6 t 4 s q y g W h Z C R s J L V a + x v C 1 U q g 4 V 3 H q X R 9 m I y H M e P x Y v L G F D e 8 3 3 4 9 q 4 0 1 2 u 1 0 I k f z 3 6 4 R O 8 + J C J c 9 B W Y e l A A N b p 2 e k X f v s r d w 7 F q Z 0 R / 2 1 a q m G 2 V R r 7 6 p u M J n 2 t x Q M V V W K F H Y T J s b R / o u 4 9 M E Z b G V n 8 a u / + q u 4 f f s 2 x k 6 7 E M w + b 3 6 j H T 1 u D 6 o V 3 p 2 9 + / G e X 9 n E + N u O t v V D h 0 G W x u X L C B P j 2 r J e L C d / s q 0 T h V k + n j e I S k S X l 4 x i 0 7 I + 5 1 L z m 1 8 9 O O B 0 d 4 N L E t R h 8 W i o f 9 V w m C K I l x e h r p h E c O S b j h f r q a 8 Q v I b m Z c C N r v T j P i C t t t q h N W + v 6 o g i N V 8 Q e N O A S b 0 N 8 a V W t d J O W K 3 d l x C 0 Q U 9 + E v O o P a E S E 8 M T 3 n M 4 e m 4 Q v m k t T M 3 M 8 k q t + y 6 B g 0 M D 2 N 7 e X b h l 9 c E a j r w l J a G q G 4 c P B D w K a H F z b f 8 p g h e B U t Z z Z T U C y a + X d q W L T l Q b J Q y e 9 G E 5 I + V p 1 k t 6 j L x u R 1 + q t d / T N x U 7 A s W b b s W 4 Z j S B 5 1 U 2 1 t f x 7 O l T 8 Z q x t L g o / v K A 4 o f k Z E u D h L 9 / 9 6 6 0 L 4 / y f R n y b 7 4 q s F B l t i R 6 w K K l p A p y s Q 5 e R y U j v Z m D z q S F e 8 K G b D i P 9 E Y e q b U s E m t K A W u I 9 C N + 8 K 4 g q V J r d 7 x n T d + B c 8 w 0 1 e 4 + l B K c a H t i X A r w 9 J m P i 0 H B S 9 C 7 g Q M 9 C / c W h b + q R C P T m n + b e s e L U q G 7 Q N 5 Z 1 w s r w t v S 8 L 2 H m / t J / c c K L j X H W e 9 P P 1 r B i N W C z 2 N x r N 8 v I I 0 a z H 1 l X B p t 9 7 W + a d j x o R 6 v J / B v r q z i p 9 8 e h a 2 e x n / 4 D 7 + J I D n U L A h M A T k 6 x T P X Z 8 6 c F c L F 7 / U P D O D 5 3 B y m p q e x t b m 5 E x r m v x O T k 5 h / / h z x e A x 9 f f 3 4 i Z / 8 z 3 B k Z u Z L + V B K n N c k 4 J z o M k f V Q Z 8 E B S S B s g 9 2 n x r I R v K o 5 u t i I W A g s w D L Q A O m 8 C h 0 V i 1 q R S 6 c a C D / R 4 + 6 t 4 b K R h X O M e m c + V g R Z k 7 g 7 Y I K t Z N O K 1 n N f D k B s 3 7 v S d / Y U h r u c R s 2 N z Y w N N y a P + J 6 G D w X I 2 P x R k D s K K H E F 5 s 6 U f u w W n 8 5 a 3 9 o f M n I 7 o u A Q / t c z Y l L n m U t a 7 A Z j i A R 0 S B v S Q O h B E r W Y 4 g p a m x 8 0 7 A j U P e X S W B I S Y 7 7 b P D Y D 0 8 Z n j 5 5 Q g L T B 3 d P D 6 K R C D x e 7 8 7 f b n g Z g f L b 6 s J J V u I N R 0 6 E 0 J X o J l D s 7 5 z 1 Z G G w t l s I L h j J l U g Z t V q V r I k W p U o B h U A F D W 9 W 1 A P v z O t T 5 v O V s 2 X o O 4 7 5 o r g W D + G S W 0 r h e X J t V u y s 7 n A 4 R b k w X t 7 Q O U U x 9 1 k M M + 9 K 4 e T P F w 0 Y d h e w F G l X K l 8 L f h 8 F 6 u 2 J I s K z Q V G H M P A 8 x C Y c / m k f / W m g U i / g 2 m d x 1 A Y n m 9 / + 5 m F n l L 4 y 7 s G r U 5 4 X E i b G 8 R M n h D A x Z C H a S 5 h e F p 3 C x N W Q i p l 8 W 3 X T v c A R u S t b N u q k L I K l V j V V k o c d 5 A p S 0 U a D z g T n s B 0 u U z 8 5 x L u D M i x M 1 e Y x W J j i 1 f b q r I z N j U M W v y R Z v u R q L X M 4 c e k o N p 5 K u 2 V s z 4 V 3 C R O D h W m O a 0 w Q O J H 1 9 0 W Y f p 8 R j 5 c Q X E s h F U 5 h 4 F g f B m Z 8 Y g 1 V K B u G T m 3 G h P u b T G m B / z 9 a s 1 U 5 N i k w z g 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 N a m e = " E q u i p m e n t "   G u i d = " a 3 1 8 8 7 a 0 - 3 d 3 6 - 4 6 0 5 - a 8 e f - 8 4 e b d 4 5 0 f 4 c 4 "   R e v = " 3 0 "   R e v G u i d = " e 5 c 6 f 4 4 e - 2 0 8 2 - 4 4 7 6 - 8 f 4 0 - 3 1 f 4 1 7 9 b c a c f "   V i s i b l e = " t r u e "   I n s t O n l y = " f a l s e " & g t ; & l t ; G e o V i s   V i s i b l e = " t r u e "   L a y e r C o l o r S e t = " f a l s e "   R e g i o n S h a d i n g M o d e S e t = " f a l s e "   R e g i o n S h a d i n g M o d e = " G l o b a l "   T T T e m p l a t e = " T w o C o l u m n "   V i s u a l T y p e = " P i e C h a r t "   N u l l s = " t r u e "   Z e r o s = " t r u e "   N e g a t i v e s = " f a l s e " 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 M o d e l Q u e r y N a m e = " ' E q u i p ' [ L a t i t u d e ] " & g t ; & l t ; T a b l e   M o d e l N a m e = " E q u i p "   N a m e I n S o u r c e = " E q u i p "   V i s i b l e = " t r u e "   L a s t R e f r e s h = " 0 0 0 1 - 0 1 - 0 1 T 0 0 : 0 0 : 0 0 "   / & g t ; & l t ; / G e o C o l u m n & g t ; & l t ; G e o C o l u m n   N a m e = " L o n g i t u d e "   V i s i b l e = " t r u e "   D a t a T y p e = " D o u b l e "   M o d e l Q u e r y N a m e = " ' E q u i p ' [ L o n g i t u d e ] " & g t ; & l t ; T a b l e   M o d e l N a m e = " E q u i p "   N a m e I n S o u r c e = " E q u i p "   V i s i b l e = " t r u e "   L a s t R e f r e s h = " 0 0 0 1 - 0 1 - 0 1 T 0 0 : 0 0 : 0 0 "   / & g t ; & l t ; / G e o C o l u m n & g t ; & l t ; / G e o C o l u m n s & g t ; & l t ; L a t i t u d e   N a m e = " L a t i t u d e "   V i s i b l e = " t r u e "   D a t a T y p e = " D o u b l e "   M o d e l Q u e r y N a m e = " ' E q u i p ' [ L a t i t u d e ] " & g t ; & l t ; T a b l e   M o d e l N a m e = " E q u i p "   N a m e I n S o u r c e = " E q u i p "   V i s i b l e = " t r u e "   L a s t R e f r e s h = " 0 0 0 1 - 0 1 - 0 1 T 0 0 : 0 0 : 0 0 "   / & g t ; & l t ; / L a t i t u d e & g t ; & l t ; L o n g i t u d e   N a m e = " L o n g i t u d e "   V i s i b l e = " t r u e "   D a t a T y p e = " D o u b l e "   M o d e l Q u e r y N a m e = " ' E q u i p ' [ L o n g i t u d e ] " & g t ; & l t ; T a b l e   M o d e l N a m e = " E q u i p "   N a m e I n S o u r c e = " E q u i p "   V i s i b l e = " t r u e "   L a s t R e f r e s h = " 0 0 0 1 - 0 1 - 0 1 T 0 0 : 0 0 : 0 0 "   / & g t ; & l t ; / L o n g i t u d e & g t ; & l t ; I s X Y C o o r d s & g t ; f a l s e & l t ; / I s X Y C o o r d s & g t ; & l t ; / L a t L o n g & g t ; & l t ; M e a s u r e s & g t ; & l t ; M e a s u r e   N a m e = " P r o d u c t "   V i s i b l e = " t r u e "   D a t a T y p e = " S t r i n g "   M o d e l Q u e r y N a m e = " ' E q u i p ' [ P r o d u c t ] " & g t ; & l t ; T a b l e   M o d e l N a m e = " E q u i p "   N a m e I n S o u r c e = " E q u i p "   V i s i b l e = " t r u e "   L a s t R e f r e s h = " 0 0 0 1 - 0 1 - 0 1 T 0 0 : 0 0 : 0 0 "   / & g t ; & l t ; / M e a s u r e & g t ; & l t ; / M e a s u r e s & g t ; & l t ; M e a s u r e A F s & g t ; & l t ; A g g r e g a t i o n F u n c t i o n & g t ; D i s t i n c t C o u n t & l t ; / A g g r e g a t i o n F u n c t i o n & g t ; & l t ; / M e a s u r e A F s & g t ; & l t ; C a t e g o r y   N a m e = " P r o d u c t   T y p e "   V i s i b l e = " t r u e "   D a t a T y p e = " S t r i n g "   M o d e l Q u e r y N a m e = " ' E q u i p ' [ P r o d u c t   T y p e ] " & g t ; & l t ; T a b l e   M o d e l N a m e = " E q u i p "   N a m e I n S o u r c e = " E q u i p "   V i s i b l e = " t r u e "   L a s t R e f r e s h = " 0 0 0 1 - 0 1 - 0 1 T 0 0 : 0 0 : 0 0 "   / & g t ; & l t ; / C a t e g o r y & g t ; & l t ; C o l o r A F & g t ; N o n e & l t ; / C o l o r A F & g t ; & l t ; C h o s e n F i e l d s   / & g t ; & l t ; C h u n k B y & g t ; N o n e & l t ; / C h u n k B y & g t ; & l t ; C h o s e n G e o M a p p i n g s & g t ; & l t ; G e o M a p p i n g T y p e & g t ; L a t i t u d e & l t ; / G e o M a p p i n g T y p e & g t ; & l t ; G e o M a p p i n g T y p e & g t ; L o n g i t u d e & l t ; / G e o M a p p i n g T y p e & g t ; & l t ; / C h o s e n G e o M a p p i n g s & g t ; & l t ; F i l t e r & g t ; & l t ; F C s   / & g t ; & l t ; / F i l t e r & g t ; & l t ; / G e o F i e l d W e l l D e f i n i t i o n & g t ; & l t ; P r o p e r t i e s & g t ; & l t ; I n s t a n c e P r o p e r t y   I n s t a n c e I d = " L a t L a t V a l L o n L o n V a l A d d r A d d r V a l A d A d V a l A d 2 A d 2 V a l C o u n t r y C o u n t r y V a l L o c L o c V a l Z i p Z i p V a l F u l l A d d r F u l l A d d r V a l O l d O l d V a l C a t ' E q u i p ' [ P r o d u c t   T y p e ] C a t V a l T e s t i n g   E q u i p m e n t M s r M s r A F M s r V a l M s r C a l c F n A n y M e a s F A L S E A n y C a t V a l F A L S E # X C o o r d X C o o r d V a l Y C o o r d Y C o o r d V a l # # C u s t R e g C u s t R e g V a l C u s t R e g S r c C u s t R e g S r c V a l # " & g t ; & l t ; C o l o r S e t & g t ; t r u e & l t ; / C o l o r S e t & g t ; & l t ; C o l o r & g t ; & l t ; R & g t ; 0 & l t ; / R & g t ; & l t ; G & g t ; 0 . 6 9 0 1 9 6 1 & l t ; / G & g t ; & l t ; B & g t ; 0 . 3 1 3 7 2 5 5 & l t ; / B & g t ; & l t ; A & g t ; 1 & l t ; / A & g t ; & l t ; / C o l o r & g t ; & l t ; / I n s t a n c e P r o p e r t y & g t ; & l t ; / P r o p e r t i e s & g t ; & l t ; C h a r t V i s u a l i z a t i o n s   / & g t ; & l t ; T T s & g t ; & l t ; T T   A F = " N o n e " & g t ; & l t ; M e a s u r e   N a m e = " C o m p a n y "   V i s i b l e = " t r u e "   D a t a T y p e = " S t r i n g "   M o d e l Q u e r y N a m e = " ' E q u i p ' [ C o m p a n y ] " & g t ; & l t ; T a b l e   M o d e l N a m e = " E q u i p "   N a m e I n S o u r c e = " E q u i p "   V i s i b l e = " t r u e "   L a s t R e f r e s h = " 0 0 0 1 - 0 1 - 0 1 T 0 0 : 0 0 : 0 0 "   / & g t ; & l t ; / M e a s u r e & g t ; & l t ; / T T & g t ; & l t ; T T   A F = " N o n e " & g t ; & l t ; M e a s u r e   N a m e = " S t a t u s "   V i s i b l e = " t r u e "   D a t a T y p e = " S t r i n g "   M o d e l Q u e r y N a m e = " ' E q u i p ' [ S t a t u s ] " & g t ; & l t ; T a b l e   M o d e l N a m e = " E q u i p "   N a m e I n S o u r c e = " E q u i p "   V i s i b l e = " t r u e "   L a s t R e f r e s h = " 0 0 0 1 - 0 1 - 0 1 T 0 0 : 0 0 : 0 0 "   / & g t ; & l t ; / M e a s u r e & g t ; & l t ; / T T & g t ; & l t ; T T   A F = " N o n e " & g t ; & l t ; M e a s u r e   N a m e = " P r o d u c t   T y p e "   V i s i b l e = " t r u e "   D a t a T y p e = " S t r i n g "   M o d e l Q u e r y N a m e = " ' E q u i p ' [ P r o d u c t   T y p e ] " & g t ; & l t ; T a b l e   M o d e l N a m e = " E q u i p "   N a m e I n S o u r c e = " E q u i p "   V i s i b l e = " t r u e "   L a s t R e f r e s h = " 0 0 0 1 - 0 1 - 0 1 T 0 0 : 0 0 : 0 0 "   / & g t ; & l t ; / M e a s u r e & g t ; & l t ; / T T & g t ; & l t ; T T   A F = " N o n e " & g t ; & l t ; M e a s u r e   N a m e = " P r o d u c t "   V i s i b l e = " t r u e "   D a t a T y p e = " S t r i n g "   M o d e l Q u e r y N a m e = " ' E q u i p ' [ P r o d u c t ] " & g t ; & l t ; T a b l e   M o d e l N a m e = " E q u i p "   N a m e I n S o u r c e = " E q u i p "   V i s i b l e = " t r u e "   L a s t R e f r e s h = " 0 0 0 1 - 0 1 - 0 1 T 0 0 : 0 0 : 0 0 "   / & g t ; & l t ; / M e a s u r e & g t ; & l t ; / T T & g t ; & l t ; T T   A F = " N o n e " & g t ; & l t ; M e a s u r e   N a m e = " F a c i l i t y   W o r k f o r c e "   V i s i b l e = " t r u e "   D a t a T y p e = " L o n g "   M o d e l Q u e r y N a m e = " ' E q u i p ' [ F a c i l i t y   W o r k f o r c e ] " & g t ; & l t ; T a b l e   M o d e l N a m e = " E q u i p "   N a m e I n S o u r c e = " E q u i p "   V i s i b l e = " t r u e "   L a s t R e f r e s h = " 0 0 0 1 - 0 1 - 0 1 T 0 0 : 0 0 : 0 0 "   / & g t ; & l t ; / M e a s u r e & g t ; & l t ; / T T & g t ; & l t ; T T   A F = " N o n e " & g t ; & l t ; M e a s u r e   N a m e = " P r o d u c t i o n   C a p a c i t y "   V i s i b l e = " t r u e "   D a t a T y p e = " L o n g "   M o d e l Q u e r y N a m e = " ' E q u i p ' [ P r o d u c t i o n   C a p a c i t y ] " & g t ; & l t ; T a b l e   M o d e l N a m e = " E q u i p "   N a m e I n S o u r c e = " E q u i p "   V i s i b l e = " t r u e "   L a s t R e f r e s h = " 0 0 0 1 - 0 1 - 0 1 T 0 0 : 0 0 : 0 0 "   / & g t ; & l t ; / M e a s u r e & g t ; & l t ; / T T & g t ; & l t ; T T   A F = " N o n e " & g t ; & l t ; M e a s u r e   N a m e = " P r o d u c t i o n   U n i t s "   V i s i b l e = " t r u e "   D a t a T y p e = " S t r i n g "   M o d e l Q u e r y N a m e = " ' E q u i p ' [ P r o d u c t i o n   U n i t s ] " & g t ; & l t ; T a b l e   M o d e l N a m e = " E q u i p "   N a m e I n S o u r c e = " E q u i p " 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3 5 & l t ; / D a t a S c a l e & g t ; & l t ; D a t a S c a l e & g t ; 1 & l t ; / D a t a S c a l e & g t ; & l t ; D a t a S c a l e & g t ; 0 & l t ; / D a t a S c a l e & g t ; & l t ; / D a t a S c a l e s & g t ; & l t ; D i m n S c a l e s & g t ; & l t ; D i m n S c a l e & g t ; 1 & l t ; / D i m n S c a l e & g t ; & l t ; D i m n S c a l e & g t ; 0 . 3 5 & l t ; / D i m n S c a l e & g t ; & l t ; D i m n S c a l e & g t ; 1 & l t ; / D i m n S c a l e & g t ; & l t ; D i m n S c a l e & g t ; 1 & l t ; / D i m n S c a l e & g t ; & l t ; / D i m n S c a l e s & g t ; & l t ; / G e o V i s & g t ; & l t ; / L a y e r D e f i n i t i o n & g t ; & l t ; / L a y e r D e f i n i t i o n s & g t ; & l t ; D e c o r a t o r s & g t ; & l t ; D e c o r a t o r & g t ; & l t ; X & g t ; - 5 & l t ; / X & g t ; & l t ; Y & g t ; 7 2 4 & l t ; / Y & g t ; & l t ; D i s t a n c e T o N e a r e s t C o r n e r X & g t ; - 5 & l t ; / D i s t a n c e T o N e a r e s t C o r n e r X & g t ; & l t ; D i s t a n c e T o N e a r e s t C o r n e r Y & g t ; 0 & l t ; / D i s t a n c e T o N e a r e s t C o r n e r Y & g t ; & l t ; Z O r d e r & g t ; 0 & l t ; / Z O r d e r & g t ; & l t ; W i d t h & g t ; 1 8 9 & l t ; / W i d t h & g t ; & l t ; H e i g h t & g t ; 1 3 7 & l t ; / H e i g h t & g t ; & l t ; A c t u a l W i d t h & g t ; 1 8 9 & l t ; / A c t u a l W i d t h & g t ; & l t ; A c t u a l H e i g h t & g t ; 1 3 7 & 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1 & 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0 & l t ; / M i n M a x F o n t S i z e & g t ; & l t ; S w a t c h S i z e & g t ; 1 5 & l t ; / S w a t c h S i z e & g t ; & l t ; G r a d i e n t S w a t c h S i z e & g t ; 1 1 & l t ; / G r a d i e n t S w a t c h S i z e & g t ; & l t ; L a y e r I d & g t ; a 3 1 8 8 7 a 0 - 3 d 3 6 - 4 6 0 5 - a 8 e f - 8 4 e b d 4 5 0 f 4 c 4 & l t ; / L a y e r I d & g t ; & l t ; R a w H e a t M a p M i n & g t ; 0 & l t ; / R a w H e a t M a p M i n & g t ; & l t ; R a w H e a t M a p M a x & g t ; 0 & l t ; / R a w H e a t M a p M a x & g t ; & l t ; M i n i m u m & g t ; 1 & l t ; / M i n i m u m & g t ; & l t ; M a x i m u m & g t ; 7 & l t ; / M a x i m u m & g t ; & l t ; / L e g e n d & g t ; & l t ; D o c k & g t ; B o t t o m L e f t & l t ; / D o c k & g t ; & l t ; / D e c o r a t o r & g t ; & l t ; / D e c o r a t o r s & g t ; & l t ; / S e r i a l i z e d L a y e r M a n a g e r & g t ; < / L a y e r s C o n t e n t > < / S c e n e > < S c e n e   N a m e = " S e r v i c e s "   C u s t o m M a p G u i d = " 0 0 0 0 0 0 0 0 - 0 0 0 0 - 0 0 0 0 - 0 0 0 0 - 0 0 0 0 0 0 0 0 0 0 0 0 "   C u s t o m M a p I d = " 0 0 0 0 0 0 0 0 - 0 0 0 0 - 0 0 0 0 - 0 0 0 0 - 0 0 0 0 0 0 0 0 0 0 0 0 "   S c e n e I d = " b e 8 a 0 c a 2 - 3 c 7 a - 4 4 9 0 - b 4 0 0 - 5 2 6 e c 6 6 d 6 f a 4 " > < T r a n s i t i o n > M o v e T o < / T r a n s i t i o n > < E f f e c t > S t a t i o n < / E f f e c t > < T h e m e > B i n g R o a d < / T h e m e > < T h e m e W i t h L a b e l > f a l s e < / T h e m e W i t h L a b e l > < F l a t M o d e E n a b l e d > t r u e < / F l a t M o d e E n a b l e d > < D u r a t i o n > 1 0 0 0 0 0 0 0 0 < / D u r a t i o n > < T r a n s i t i o n D u r a t i o n > 3 0 0 0 0 0 0 0 < / T r a n s i t i o n D u r a t i o n > < S p e e d > 0 . 5 < / S p e e d > < F r a m e > < C a m e r a > < L a t i t u d e > 3 9 . 5 4 1 0 4 3 1 3 0 7 7 6 5 2 9 < / L a t i t u d e > < L o n g i t u d e > - 9 6 . 8 7 6 9 5 0 0 0 0 0 0 0 0 0 8 < / L o n g i t u d e > < R o t a t i o n > 0 < / R o t a t i o n > < P i v o t A n g l e > 0 < / P i v o t A n g l e > < D i s t a n c e > 1 . 2 1 2 1 7 6 5 7 2 7 1 2 2 5 9 8 < / D i s t a n c e > < / C a m e r a > < I m a g e > i V B O R w 0 K G g o A A A A N S U h E U g A A A N Q A A A B 1 C A Y A A A A 2 n s 9 T A A A A A X N S R 0 I A r s 4 c 6 Q A A A A R n Q U 1 B A A C x j w v 8 Y Q U A A A A J c E h Z c w A A A 2 A A A A N g A b T C 1 p 0 A A D f u S U R B V H h e 7 Z 1 X c F x Z e p h / o B N y z g D B A B K c x M m J O 7 s T d k a r L Z W k 1 U o q v + j V 5 X c / + k 1 l u + w q P / j R 5 b L L q l I o B 5 X W K s m W d q 3 d n Z k d T i A 5 5 M x w O M w A k X M O D X Q 3 G o D P d / o e 4 O L i 3 u 7 b A W A D 5 F f V Z H e j w + 1 7 z 3 / + e P 5 T 8 j e X l 7 c l C 7 a 3 t 6 W + f E v d 2 5 S e h o R c G Q r L 5 u a G / l t L 8 o 5 M y F n 5 / Z f L 9 O N M 9 M 2 G 5 G x T 6 r 3 Z s r W 1 J a W l p d a j / F n b K J U b Y y G 5 e C p u P Z P i k 9 t r 8 s L p K q n V v 3 m X W L J E r o 2 E 5 U L 7 h t S W 7 f 0 b q N M k J S U i S + u l s p o o k a b K L Y k E t / X z 2 9 v 7 j / 3 2 Z E i e a d u Q T f V R X J A v h y P S 0 5 i U G v X Z V 9 X 9 7 5 + O q f e I 9 M 8 G Z T Y a k B N 1 G x I O l s h y r E Q 2 t k r 0 e Q y o 7 9 O o L 0 l u b k o w G L S e O B j 4 / Y v q 9 7 k R V r + 1 T p 2 z 8 y 0 b E o 2 V S o P 6 / X 6 Z X y v V 5 6 k x z X u S m y X y c X 9 E 2 m v U 7 y z d V t + T 1 M 9 / P R a W 8 0 0 x C Z Z s y M j 0 m t T X N 0 p 4 c 0 H G x 0 b l 7 P m n Z S 0 a l V A o J K s r y 9 L Y 3 K L f k 4 6 l 9 R J 1 7 V M i 0 q f O / c x q q f p d 2 z K 2 F N D P O c l K o N a j K z L 5 8 I a U q g M K h y v 0 / 8 F g R A K h i A S 5 h S P y / j M h K Q / 5 + 0 h O W k K d G I i q Q c e A q w z 7 e + + W G j C l A f c f V S g 4 k j u 3 v p N n n n 0 u 9 Y S N L f X H p B r I X 4 2 G 5 c 2 T K S G c U Q O 9 u X J T 3 z f M R U v V b 9 q S s l D q 8 V U 1 A X V X r 0 i k r F z q K 7 a U g I S k o z Y p A T U u w 4 H d 3 8 6 g u q W E 7 O W u h C y p A d m h B o 6 T D f X U 3 e m Q P K U G U 8 j 2 3 q X F B a m t q 7 c e H R w f 9 p W p i c 1 6 4 O B p J U i d d f u P O V c 4 3 6 V m w l D c n g p K T W R b J l c C 0 l m 7 K W 3 V m 3 o C g 2 h 0 X Q J q M r k 8 U i 0 n 6 5 N y W k 1 M d m Z W 1 U Q 0 c V d 6 z p 2 3 n s m e q Z V S + W 4 y r M e w n a w 1 V C b q 1 C B 5 V Q 2 C X E i o 8 x / 2 K S O F 1 l B u c L J G h h 5 K 9 6 k z 1 j N 7 Q U u V q U n A 8 O G D M v n h u Z j 1 y J 2 4 e s / E 1 K w 0 N D Z r 7 c O 7 b e N k h / s z I a 3 5 W t V A c Y N z x c x f 7 5 j F b / Z N S V t b u z R X + d c I u f K r + 9 6 W C M f N 7 z r V k J Q q N f B z Z X w 5 I E P z w T 2 W w 2 U 1 K a 3 G S 7 V m e r U 7 o b X 2 h p q Y X z 2 R k L m 5 G W l U 5 x a + H A 5 r I X x O W R F M V h P q s 5 j A 0 T Q f 9 M Z k Z D G o z z H X w S + x D X X 9 1 O c w 4 S 2 4 a O e c R m R P U 1 K r 4 4 D 6 Q U 7 i 6 g t z x a 8 w Q Y m Z j g 4 Q v q K y q t p 6 t B 9 m T f s Z e K Y 1 s / k 6 p W b U U E l M X 8 S b E y F Z i 5 f I r 9 X A 5 C I b O I c b a l J t q U o J E 4 L 7 Y C a 4 5 7 t G 1 C C r L t u W O X V h h x c C 8 o 0 y d e b m l + T Z n t Z D E S b A o v C C 3 4 l p 5 B Q m z h n a 5 d d q 8 s H E d s 7 w T h B M p x n + 5 s m E 1 s h Y C M p 6 l u e U q Y w w w T Y 2 s 0 W j s h Y w O d E m N y f C M q D O 2 c O 5 1 H m + O h S R e 9 N K E N V n + I G J 8 J 6 y B u 6 o W 4 W y o p 5 V 3 + n 2 z p w E q l V d a O z 7 9 8 7 G 5 T U 1 Q x j w r R o q N m X d E i p O 1 q 1 J d z s e 6 U 6 q 3 8 4 N 0 8 V 2 H n y B L 3 c Y Y G 9 7 U a F M 2 5 g y V Q 1 t L m a Z k 6 r I l p p Z U + 9 5 W g l g p R p w Z a E t W b N 9 T k g N 1 H V 1 A c e W U u c O L X i u O a m F 7 / P B i D 6 / J 9 X 5 / 1 L 5 M N B d v y l P N a 9 J Q 3 2 N n p F X 1 O z N Y H N i F 9 p C c K E j v S U y 6 u J n 6 K P a T p n 3 z 3 d u K L M p p H 3 E G + N h + V Z N M B B N l M p 8 N H X 8 O 3 6 h D c b M x V M J f V 6 Y V B 7 Y f p f d L z r T u K k F m v O T V M O F i e k p d c 6 f V 8 e N X 4 t Q V C t z P B O M z e v q X O N H v 9 S Z 0 E J e p q 5 9 g 7 L G n O R k 8 j W q D 2 K G Z R A s K L M j o Q 7 U 8 O q J u L 6 g 2 L V f q Y P o V f a 9 U a n 3 1 M z E g X C x 0 X K D 8 z j X m 9 p / y I X 1 9 X U p L y + 3 H h 0 M 4 6 M j 0 t F 1 w n p U G D a V / x e w / D 8 G x 4 L S M k a r 4 J N h T g D n 7 X X b h O V k K V Y i o w t B 7 a O 1 V G 1 I R S T 1 P u a a T X U L 2 s 4 r k 9 b n A 2 X K 3 9 q Q V h + C 7 4 f J 1 Y B 8 N + 4 9 4 V S r w f y G 5 V 8 y y K 4 N h 9 Q x 7 w p Z W 3 V S + U B B P Q m g c Q h i V K r x c U a N D T / Y / a p L D y N 6 g i L 4 s 7 6 2 J u U V F a k / W G A 6 o v H t 5 8 Q L j n V F j e s K d V 4 / V n 4 i f P 9 0 X I 9 d O 1 + r a 8 W x M s 4 5 3 5 D T U M b M Q F V e 6 N j Y I 0 z A D x x U q n V C z U 7 M H k S h R h Y D 2 s Y 9 3 5 r U U a 9 u 5 S j C q Y Z N 5 S A G 5 L o 6 M K I 2 2 R J T J 6 4 Q r K k Z n 4 v j x u Z W Y Q a f n c W F e f 3 / b L R U P u l X p o + a n R E s W F z f P Q / L 6 q K m o 1 a d 3 6 d b 4 9 J d l 9 g R J s B U d Q 6 c k B r H 7 5 y N e Q q T V 7 Q u H c E M l 8 x + T n n p S 1 1 J P e j R L N 9 T A 3 R b P c t j / E 7 M O C K m f o U J j D A x g W A d I U y A M N 2 / e 0 v f N z B J Y b L 5 g Y 9 l M k M 7 4 t q 8 r / w t p z D B S 1 0 J 7 Y O 9 q 4 6 / X S k Q y E m g Y E F d + G + V O U e k y g 7 q m / D v / d m Q V v l R N V j R Q i Y K 1 a t O I K Y H t i g q G D v 3 F X V g Q V u U y i / 1 j Y 2 y u r o i C / O p A Z o r m G 7 m 4 j i p r K q y 7 h U O w u b A A G B A A Z r p Y y V c W 8 o c s o M W 8 g K z F 1 + S a O e K M g c N z s 9 I R 9 y a y N B g 2 b J i H Z s O Q L h 8 J Z F b + 1 U l i M D A N 8 E c B A h L B u x R y n T g d z n h u w k 8 3 F U + E X B e u r p P q r E Y 3 h F q / C x M v F E 1 u f u F z 8 X E c / l p e + D v z 1 r X M W e B i i q z b j E a 3 B P q N a A K s T v P N G 7 I i d q k n k E M G x u l a h C p m U q Z H p x U Z s 5 8 q K q q l v q G B h k b G b S e K S y b S f 8 z p l + a m l v l 0 4 G I / E Y J 0 I D l J G M C v 9 s T 0 9 E n c 3 G g b y a k z R U 3 E C Y T n L k 1 G Z Z r I x E d x S o t S Z 1 w B h O a z + m f f q a + m 3 w K X F e D j g A B k b R s w c k n Y I B g v O 8 R 3 S Q C Z w e H v k l N o m 4 C m A k C H Y x e v t c N 0 g d w / + 5 t q a i o k u c a F + S L g d R r z T m w + 6 q F 5 M 5 U S t D z C p t X K w e b 2 Q Z z z o 2 O m q S + 4 F z k 7 r q k D q n n + 3 P I y b g l U s H M 2 I V k Z H h Q T n S f s h 4 V F k K w z O I M f J x z g j z g D E c j Z E 5 W l p e k o r p W R w T L 1 S B 1 + 9 U M n k 2 l r Y g Q E r 4 2 T j Q + L N o C u D a Y n s 1 K W / r V E n Y + U j 4 G g x U t x W f h D 9 p 5 o T 0 h z d X 7 r x d u A A G Z B q W x s o X v c F p G T m 5 9 + 4 2 c O / + U X B 2 t k u / 3 J O U j N W n g o 3 G + v 3 8 m L u N j I x I O R 9 T k l j m 5 6 4 f 7 y u I a V r 8 p Z w 0 F B B / Q P h E X + x J w O L l w 2 O f 4 X N i x J D p z h a q M a T W z O m d c A 8 5 o P L 4 3 x J o v g d I 8 V a g L J k K J X Y 6 N z q x t T 2 i / q 3 w d O / i k T o L h s L b x e S 9 + q h v 8 j U m P 5 L A 9 I m W E C b A w S B r n I k y A V g W 0 h 1 O Y o M / S w H a I 8 F I l E y n N X p g g k z D B s 8 + / K O G I M q F F u R 1 K i N 5 T G h S f 5 5 U T C b l 8 b 1 n a O 7 o K J k y Y y 5 x r g m t 5 C R Q w 2 0 X U x c B 8 c 8 L M O 7 Q Q 1 A 4 e p T U E J H h s d 1 a z 4 Q 3 l u J 5 T p p F X V L C i s l K i y q f K N a T u 9 r a 6 + s J X H D i P b 1 m d F 3 v u i I B C b / O u 2 Z d w s T p n J i f 0 8 W 6 q i 0 l w w k B C m J y J X 7 g u D 5 V Z N u M y 0 a 0 q v y z T Z 2 E Q h N w t M M 2 6 M v G d o J m f b U s o D W U 9 c U C Q / O 8 p H 9 g z W V H F 0 7 A 1 o s b J q v V M / u C 2 k A 4 J q 4 k q b 4 E C o l G Y f l 6 g o U 4 r f 4 o B g J P n l m E u F A 2 N T f r / Z D J z k t V J v 8 t s i o D m w l w 0 o A e O G / s q P N T L i I o a v w b I n R A o 6 V J O + / D i / u P C e O a c p + o R d k E Q 0 y V c n R B A I r K G y e e E H I 6 f z 3 r n T E z 7 g H Z M u U + n 8 q G d U H / X U q D k s 4 l O j l s 5 L 6 w m A + e 5 s 6 N D 1 t f X 5 K u r l 6 1 n 1 Y S l Z o D E R l z W o q s y O T 4 m k x N j + j o v L y 3 K x N i o T E 2 M K 0 s n J o s L c z p t M j 0 1 I f F Y T O b m Z t X 9 S Z m d m d K W 0 M z 0 l P W J a l J T 5 i S 5 w 4 K X H n m B / f p C x 0 b O p k W 2 8 I M 5 o e k S s 0 4 Q e K c L l q s P R R U E k S d 3 k d o L G p v Q e V R p B B K W V K A Q 2 H m R C J P 6 A H y q F z v J s e y G 4 h b n 5 6 S u o d F 6 V B y Q Y L U H N 3 S o 3 j I J C 0 l c n Y b r I x H 5 3 q m 4 r h K h 8 P Y 7 d b 7 P N W 0 o 8 y t V j o X V Z I f g U j y R c g d I W 3 R 0 5 p 9 b N D 4 7 O a s r w 6 k k + 8 G p C g d V S u 3 i t G X C y z / K l k g E e 4 L q b v 8 C 7 B b P K H V 7 M g 1 k + Y H I l 9 9 3 o o n O K 8 2 C V v p 0 I K x D 5 d j 7 5 q u J i P b N 7 D 1 3 y e S u c B U L Z 2 1 F q C d q Y 3 p i 8 J N f J B e J Q P g l o k 4 F y W z g n O G X o 2 E r 1 Z j 2 q l a h W L a i o l K N i 7 K c h c k + k g j 4 x B O b c n c q q I U J L U 9 g 5 t A E i p z U q h o o O K / p x r g z z O o H E s 1 u h E J h r d L z I V P V t t M R H 1 / K 7 Z S y F M I k v P G p 7 J C M Z X m J K e m C W G x v U h t f 5 / 5 0 U G f s q V 1 z k k 1 u K l e Y A J q r U i H x p s C M r i 4 o t Q V A w C 1 s T R m Q s 5 r + / k x Q n x M v s H a A C D O a v U s J F g E r c G o n O 6 Z C J R f I u 1 E L S M S Q E r B P h 6 p k W p n 2 R G F n 1 X c T I 8 j t 6 u f I W r J U S z F T t w l M T N p y L D y V z s H 1 4 o F y x L 1 o 7 + y S a e X A 5 8 r K 8 r J 1 z x 3 W x d g H S S 4 V H 0 C l A D z T m t R F p X Z M 0 p m w t E F Z 6 / p / g j y f q Y u L N u i i j E s 9 3 W o L U x N Z p f j 2 i 0 H v w V l I G O j k p G L r 6 / q x P W G O T 0 k 0 z L m W 6 D Q h f c u H Y 2 K g j I g 6 x h d c a g W d A S 1 c C C p u v t Y T 0 s F q b Y o W E C h T Z k S w 4 0 2 r N I w S M X z a Q x E o / K c f 9 M S 1 Z v q 4 L 6 I v M N G o a a X q x 5 d T h 4 D m 4 t x z c r O B v B Q 5 L o N b T q y l r T 2 j Y H h B 3 Z 0 X a A y K V h k k B o o v q V r Y 3 N p / H H a c p i g L 8 o A Z / p r y n + z C w 3 0 G U o U t Q F B j a U 7 W + 7 y l f A k i g x y H f c D x F T j L l P a 8 p b S F f k 7 / e / A 4 a + m A Y 6 N K Z l J d 8 w n r u j v h + B B C j t c t 6 U 9 B s N P 8 5 X e / 4 a h I z x X O 2 d z a / i / G L H X D X D e K Z z m O Q x E o / I r l 9 R I p D 2 3 J 8 8 q 3 o M y I E h D c g J N q V k E I T C 1 b t p D k 7 b D K V 1 K 4 D 5 n q m h q Z n 5 + 1 H v n H L V H M N 7 A e h x C s M w r G y 0 k h o D H S Q d T I C y Y I Z m k 7 F I 0 G b K Y M U S o n R L h G l M Y C T G c G B x r L / h N Y E G h K d A 6 S i s r 9 J V s M u L P K 1 6 B g u s 2 m R a + o m d 9 w c z y k 6 / z c K n D g W a X B 7 T + I t U n U Y u 6 / S i m y S S E Y v n G U N 7 F u 6 o Z L E T C l T I D G J X K N p X I o A k X i i 9 W N F 9 p T q v 1 d p a 2 w O 7 l P T e B n y h E 3 + S m n S s + E s z Z r z Q o K u H 1 O Q 0 N T 2 o H s R n P r / u Q f l 4 i 8 g x f 5 l l O h V R A G s w Q D o W W p h N 1 8 m p t f 0 U X F u h z H g i Q u F Q i U N K H 9 7 V r O Q A 6 v 1 w p x 5 z L Y M k G x L x B y 9 g L r x C 7 k p l Q K M F c 3 X Y 7 b w H l H K A 1 Y A 0 x g N 9 S 5 c O P u V E g L H O e J v N q k 8 i 8 J t W N d Y L r x N 0 L u 5 l w j H J i s j B + u A e O S d V N O m E x 3 V l E o f 8 9 w a G F z w N 5 l s F 0 8 G d 9 z Q n E + t U O n L j Z V A u t K 0 u 1 m V D r Q b v Z Q P C c L E 5 O l 0 S y L d k I O g V o 6 v 0 y M j + q s e i b w U Q h 5 + 4 U 8 W T D o P 7 L l Z H R o Q L p O n t b a k s i o v b r c V F a / d i J V d I z g U Y B s 5 + p I R F s N F I 3 6 W c f l F y w N j m V s Z F g 6 T 3 R b z + 6 F w W q f H O w w i O 1 j I x M I x K w S E l Y 2 O C s o c C 3 8 j a L s w Y U x w Q 9 7 q Z j t M h w 8 D H 7 U 4 i 0 1 a 9 j D 4 6 y 2 5 N B w Q p l d n c L k 5 e i n l o 7 s f S 3 C l A 6 0 V D Z s J P w J S T b C B C U l + Z 3 6 j h M n l d Y P 6 s g e A 5 j y J H J A D E h O y Z v 4 V e q C M z M 7 h Q k Q J o i x 8 q 6 A G M F 2 M / k M V 4 b c S y S 0 t e F D m P i N 5 q g Z A + P q N z q 1 8 U f K V 3 f 7 Z b z q W e V 2 Y C F l e 8 3 s G G H 6 Y j C i y 5 l Y 4 g G H K l A G H d l T v 0 x f f A v M l T 6 l O k P K 9 0 D Y 7 C F T B o a r j 6 U + w 8 u 8 Y l W x G z M z 0 9 Y 9 f x B 6 P w g o H c q H W 3 c e y m q s V G s j z i P F r w l 1 j q h b w 5 Q 2 w 0 t H V V 0 g m k p N X 0 u 1 2 7 D L n 1 D Q 4 8 I o q F A n I e u E K O V e s d g P J h w C S f 8 O Y A I l Q u r 8 n V 5 B I X 7 t r Y m Q X j h I L g v B e k d p m 2 x g P J q z 1 l 6 b 1 E t S z F q r Q z X 5 n L A e 6 E I 7 l Q G p x 9 i 1 L C 0 A i k Y p U w J y K G v K / y M 5 n A 3 k J 6 h o t m O y 2 3 6 J R l e l M s 1 s m y v j o 8 P S 0 e V u E v n h P / 3 n / y b V J 7 8 n b 7 x 6 Q T v 4 x p 7 P B n w I T n 0 2 J p Z f q O Z O l 0 B l H V a 6 f J E X m I t U x 1 O 6 N L d a K o 2 2 E i a 0 F H 4 S o W 1 T k p Q O J p S 3 T q f 6 U w B L a d z K z 5 x Q a G u W 5 t s r 9 1 E E j 1 S g u J C E R z k 2 E y 0 j V / H p w 7 B M D N 6 S z s i k N D f W 6 e d z w c t W z 0 a o H v Y 9 k D N n z 1 m P C k d i Y 0 P C W Z R F 2 d l Q 7 7 1 6 b 0 n / / 4 c / + b E e Q J x H L i 6 / y q 2 8 i w L b s M t Y I a m a 7 U T l B Q P a R O f 8 + p 6 F g i J f + 7 o x J m k m Z K c L Q B E A Z V 2 5 c q I u q a P K L O / H 7 3 f 2 a 3 y k A m V g b P / g d G z n g h O C / O W 1 S Q m G y u S n b 3 h 3 H U r H / O y M N D S l 2 k k 9 K i i w p N Q l X 0 i S l r n 0 z v j o k y / k 3 J l u a W l p l p H l C l m L b U h l e V B 6 m v Z e Z G Z O u v 7 Q n M Q + w e B / z U Q D 2 j L A 3 G q r S u q i W 7 f m I 3 7 g e z B B i Y z 1 V M 9 K f V 2 N 9 Z f 0 k D 6 Z U l q n X W l a t w m Q 5 S k 1 t o p 6 J 9 + O p 3 K a w G R C 4 y B W Y b u B Z i Q s T v 1 d L p i 1 a V R y 9 D b v R h s N u X 1 q g c E H + P s r c / L p r Q V 1 c p N 6 x l y e G Z E X e u q 0 J s n l x u y d u o / A 7 v / 7 Y d w 2 1 U h x e z 7 b 2 9 p a 1 P X 5 9 9 6 + K P U N 9 f J w Y F B u f f 5 3 E l j t l 4 9 / + Q + y t B L V W t j A b E 2 h r R m s / G V k K S A r i d 1 y J g I C 1 0 Y j e i m + e S 5 b + B 6 W o Z x p T K q B 5 V 8 o v 1 A + E Q v 0 W O / m F i O h Q s G r c p / Q v x E m f C F u X s I E m J m Z k u 5 u t C g f j a S 7 C a G 7 C R M U h Y Y C f m J P 3 Z L 8 8 t P v J L Y 6 K 9 v K X n v 5 7 Z / o 7 q P Z V k / A n N J Q 4 e p W K Q 9 u K S f S e v K Q Y d l A e f n + i o F s W V 5 a k p r a W u v R L m g E 4 3 8 a q O z 4 q 7 / 6 H 1 J f X y f v v v u 2 l K o X 3 P r u t r z 0 0 o u 6 j o 3 b w F x A v n o w L 2 N 3 P 5 e G z v P S e u I p K b E t K a G q n e r 2 f J i a H J f W t g 7 r k T c E m 1 g + 3 l 1 H G k H 5 v G m E w Q l z B s v 3 C f s T / v e C T z Q i l K 4 5 Z y b c u l D F 1 N A k u n r e W n 5 f N A I F R p 0 a H w e f g E Q b 5 T X Z o h O 4 w X L t m z l 9 J p O r K h T 0 0 z Y B F D u 5 t I s m u m m a N h p Y p 1 N T u 9 e X p A H J 6 Y b U r G k H I Y t v 0 O t v W 6 5 d u y 6 1 S h A R r o W F B R k f n 5 C J m R W Z j 4 X l v X e + J x P x Z k k o s 3 T o 1 i V p 7 3 l Z q m p 3 l 4 M 8 3 0 E 5 U 4 k W W K + W A + m g K L m t o 9 N 6 d D C w / N 7 u J 8 1 O T 0 p 9 Y 7 O e N B L x u C z E Q 9 I / V 6 7 N P K L I f g I V X n h N M g i 1 b W g V l 0 B h 4 z s X n l H W z 7 q i b J m f o 9 1 x K u f E Q j J 7 X o S F f P l 2 V 6 V X A 1 H E 2 2 p 2 p S / C u Z b 9 y z W 8 f J 9 s w X x 1 r u t K l x x 1 0 1 y E 0 z G d N p N K W E v 5 r L 1 v X l m Y k d F 7 X 0 j P S z / S S 8 c N J M d z O f 9 0 o 6 K B D h q I 0 h 0 s j j N N K e E 3 X Y / y g d 9 D D s h M w u n g G K j U Y Z X w J d 1 Z y v p D F p j v Y Q l S f c W 2 s n x S r Z 2 D p a l e g j S O 0 e v f i k m g c C i d O Q E i M q w N y p Y J N U O 2 W z P k 4 u K 8 1 N U 1 6 P u F g F J 9 w v p m Z s K O d 1 v Z y j L r Q r U h c x M q Y F k M q 3 r T 4 W X m c P h o M u M z s W R 8 e v i O l A S C 0 t L V q 7 U 6 v 9 G r o 1 E 6 + s e W p a e z R k 9 e m N z k a h j I 7 C p C q R E r h Z 0 b Q 7 A U h q i Z 1 0 R h 4 H g / H 4 j o Z O r w 8 I g y q 8 s k E m Y D i 0 j a C Y y J B q 3 m B a F w U 0 m e C 0 w S u e v A A 8 C t U j x T u 1 8 v U g s M U y B M m E 2 F o k l p N 7 u a d x M m Y K l 1 o b A H G Q x c / E z t v 3 Q C N L m m P k C N J v 6 3 Q T 7 F D i u c 2 0 4 9 K / W t 3 X L / 2 s 8 l u r K o T Z r 1 L B S U 6 e 9 X k l j Q p h a W A M I E C M r r 3 X H p V d r c 7 Y y x c i C T M A G 5 y h + c i S k f N a Z N 2 U 8 v f S 7 X r n 8 j d + / d V 5 P n k v W q / X z y M L 3 / Z D d t / e 4 g Y + f Q l m 9 k g 7 M i w l 6 j l g 1 1 j o W B + C D U l x 0 m z J i F g j S A E 2 Z U s y z D j V / f Q e u o E R 6 s U C O 8 V E q S q f 4 Y Z P o x Y U h k u k X 0 w u F y O f / a 7 y g f M C m 3 P v 9 b v R + V X 6 h c I c x 9 6 u Q J + d x R M Q 9 M R D S V s X d e M l D t k Q n q 8 x A m r J l f / v J X 8 s I L z 8 t P / / A n 8 s M f v i s v v v i C X L l y 1 X r l f t h j C y o c y X 7 D v M 3 H y l a g O I s s k y k 6 g b q U Y R b x i 9 t S D Y o 1 h w b 6 t f l 0 G M R i q U V 2 h a C 1 P X P E z E B A p r 9 / Q J 7 v K p U P z m / o p i i y u S 4 1 9 c 3 a f K P a H 1 i 2 j W A 5 / R A G E / W U 5 7 r r 5 d R z b 8 u N g b W s z h k 5 I 7 R d c / K u 9 c x + y p R i H V 3 0 N / w Y 2 v g r r I b G z I u o 9 w 4 O D c s P 3 3 8 v 9 Q I b a C 0 v E p u p 7 3 v R s n r S K U N a r / k t 0 A Z e i T V Q d A L l 1 i U n F 7 w W B p 4 8 3 e P q i x w E 2 1 6 7 k e U A g Z V 0 2 C 8 9 / R N 6 e k 7 v N J h k 3 c 4 H T 5 f I s 4 2 L e 0 x V + 4 A y g o X A o f V o g E I o + o M L V V I b v 6 2 0 w c e u Z q e T L f U a 0 / b s u a d P 6 Y 5 B X u / r q s t 8 f u 5 Z q 7 G Z F D p q d 1 9 / 5 8 5 d q X R Z x F i a x m a k d g 8 h w f / C 7 + R 3 s v S e K L K u I 7 T e S s 4 J 3 J b r Z 6 L o B G r a W t + j W z l l u X b J D g 0 5 H j X 5 L M 9 w k k i k 1 x C E 0 Q 0 r y + 7 + Y o U a g A g 5 m j P u U U V v F z j E g F r I H 7 z 5 k j z 9 9 D n 5 P / 9 0 W f 7 u + p o O c n C j 0 o J I p 3 H k x x e p + i 7 V E T h T / N r S 2 q 4 + M / W h M 9 O T + n 8 / k H x l d 0 a a 1 z i H d S y e k G e f e X r n c + 0 Q W E k H E w U T B z u H f D O e K l c 6 2 5 z U i W 3 k n u g o i 2 C B 1 7 F t U z Y U V Z Q P i J T Q K h c S 6 q K H w + 5 1 V 8 x 6 5 B p M 8 W q k L G U q m t n Q R M W 8 T v q + 3 n g H Q F I d w / L S g r p X I o F Q U M r L K m R 1 d V l p z y 1 9 v P h Y 6 2 t R P a u X W U E U Q u 0 l g Y B U l F f o q h E m F f I q 7 A J i d u Z L h 9 t W L u l w F r E 6 C 0 S J y J k G L 7 H 1 N U n M 3 p H X X n l e 9 3 x o t 7 a j M R s V o A m 1 e Z m G 1 d V V v f d v m X W 9 v G B i N Z r C y f T 0 t C S T S d m s O K E 3 o r D z s 5 / 9 r f z R H / 3 U e u R O / 8 N B a e k 8 o 5 e t E / k z A o C / j s b i 9 1 B F Q l f c b B P B R S 1 Q M D M 1 K b V 1 d T o 3 Q q 8 9 N F e b 8 i f C t i i e F 2 6 L + L g Q C O r k 6 I i c 6 c 1 9 j 1 U / U D J U K E 3 p z K V 5 M a E E p D 3 L N l l U d G w F K n V e x 8 l 7 Z 2 k H x m Y E a j Z f L J H l h W m Z H r 4 l Z 5 5 / V 2 r K S 7 Q A 0 V b Z 4 P T H 3 F h c X N g J G t E v j w l l f G R I J 2 W p C H H L o x m i 0 T X 5 9 t t v 5 e L F N 1 1 T K l 9 c v q w m g Y C 8 8 c Z r 1 j O 7 8 L n s 9 M j 6 J T t D 8 6 l 9 e i k y Z p E i Z U 4 E P c h d Z U v R C 1 Q + p F t C s K l m / 0 C g c G F t N w q Z h / L L 6 P C Q 3 s o l G 2 5 + c 1 0 W S k 7 I R n m 3 U k O z s l 2 W S o j j j t j 3 D C a P h O P N R P X g + v / T k U A 0 P a 8 z y V I M A j 9 5 K y w J B C l g s x T Q r r O J G l 3 R 7 Y T X f / 7 5 F 3 L / 3 g P 5 g z / 4 P b 3 j i h t 8 5 k c f f i T v / f A 9 d V y p 5 j b q K b 1 V E K o I Q a E q n s A L W y m Z H T s M 1 A W S p D V b 9 W R L 0 Q k U O Z 0 f F E C g j O n n Z v I Z H v b d l z N n e 6 1 H e 1 l e X t K V 4 g w Y T B 0 o U 2 Y Y e z t p s 6 y k V C c R E U x M T 1 6 H 8 M T W Y 8 r c T G h h x e T 0 o 0 k L C a 2 E a Z 2 W D V N z K 7 K Q q J T R l Q o J L n 4 n w e Z n d T 6 p t 2 l T O h 2 D m y r r 4 Y W g r C 7 P 6 9 U A n B P K f y i / M j A h Z l M J g d b p 6 3 s g i 6 s b E g m o L 1 b X L r 6 R 1 I I a D o e U A G / J i p q c 3 n j 9 V a t Z Z X r N c f f u P b k 1 s i Y d 5 9 7 U / p y B M i 3 a n J E q s I f F G S r 0 P f x 6 L O R Z h O u X o h M o e n M X o r + a n 8 J U Z l p M q Z r a 3 Z w V T j s n p B A + V q F K j 7 I B v y 2 Y Z R T z 9 i T b c p b s 7 I l 7 o m 5 D z r e 4 X w P y h K x 2 T c T X Z T 2 6 K L U N 7 f p 5 o r N m T 2 A 2 i n b 6 N l 5 M T E y q y W t Z e n v 3 r j m 7 2 h e X 1 8 / u T k b D A w / l 5 J k e H b 3 1 0 6 z y v / 6 v j + X k C z / S 1 x E R e V u Z r i G P S 0 p r O 9 O k J V / y H z U F J o 1 C y Q o / S V X 8 K 7 T Q 2 O i w D P Q / k J W V F W U i b M m k m u W B 5 i b 5 k K 6 n 3 0 G B M L E O y y 9 M H s + 0 J V P C t J W K b v U 2 e x + 3 u T z B U E T W F l O 5 P p K 0 b K K H / 0 R J E c L E G q V M 3 a I X F x Z l P b Y u 5 8 + b M q f d W 2 / b 3 s d G 0 x v L w w 6 + k Q H t + c t 7 S k C 2 1 S R h T Y q E x + 3 C R D C C q g z M V 4 I O h R I m K D q B 2 t t j L 3 d W V / w 1 t o y U l U t n V 7 e c 7 j k n 1 d X V 2 l R r 6 0 z V A L 6 s T J l c O 8 F C 0 O e 6 E X a D n M i x h b M b T B I J q z F + O p b W 1 W C 1 7 k N p I h V u V + P X E 9 M v k M E 6 P 9 G n 7 7 9 t q 7 8 0 L Z W p 0 / P 6 + a x 0 / e 8 / / 1 o L 0 5 n T p 6 1 n 9 7 K 2 u R t d Q z s Z M 9 b N c q A U i Q J c l n J g k m K G N 3 S m T H n a j t n 3 x 6 V d M w t Y v x z e 3 S 6 0 k B S d Q B W K b J d N 2 C m 1 N l l j Y F G m k y v 2 q u 1 0 V K q L 3 m 5 L W h Y C N L R 2 / N P k Z e 5 M p z Q w u y f C d m n Y t S T I Q G F p h X r L O 2 e V z 6 j O z V Y y J U h u u V T 7 9 j a E 4 u k F / p v + i K 5 3 + 8 3 d m I T r T 0 t 7 e 8 p c d K O l a v f 9 H b Y g i 1 P r z 6 + l d s h k 4 Z 9 R X p i j Z R W p l d 7 2 + l A m E L Z O P U i K T q D c L k 4 u r E e j 1 r 1 H B z 7 U o w R T i T y d F 2 + e T A m E G Y j b o a q 0 N W w E G l 7 p w n z a l h P 1 S a l t 7 X E 1 w Y D O u v 9 4 U + S / / M 1 V + c U / / U q + + f w X c u v K L + T P / v p D 6 b / + C 6 m r T 9 8 b k b V k B h M J Z O k 6 a Q / A V P t E a c u v R v e b 9 h v x N Q l F U v 4 z K w H Q R m h F V i T b z c O D o K g E i i R i L v J E s 0 P n t p i 7 j Z 6 y J 1 O 2 3 S + F + h z Q + R o C J t Y A 5 r 5 5 n L r t P r b / 3 c + K 4 Z 3 u s y U B W b U 6 7 7 p B + y + T H 2 q q 2 J L V + T H P e r c v B k N y 9 8 r f y 6 n n 3 p L e V 3 5 b e l / 9 8 c 7 t D 3 7 6 U / n g f H q T d G o i t W s K + 2 A x M Q A L / O Z m p n a u d a o v 4 3 4 C g d C e 8 j L 8 J X q i e 8 h + Q S k q g c q U Z f e C H g L O J h 6 U v D x q q A g o F N T n 6 Y i V N b i 4 b x 6 n b r u P 7 X / 3 4 0 v t g m B a d z N Q V h K V V 1 6 + o B x + 9 x K m 3 1 I C 8 1 J P r c 5 J v d 9 L u c / u 7 X S j / + t M + s J O V / c p v V A y H a w 8 z r e R a K 4 U l U D l u 4 r W T j Z b e T K D 2 W E g F g I z u H N h d H h Q L z d h K T m a 5 l D M R 9 Z M K e h c l A n K f 1 7 u d d 9 B k Y q D z / q 2 p W + u P G M N o h f N r W 3 a F m 1 q a d 0 p M m Y p C o n r Y q a o 8 l B e z T Y o l M y 0 m 4 U T S p b 0 R X m E F L J S A q F C P O 3 N V P z C e 8 f U Q A y G Q 1 J R U S W r K 0 t 6 B q + q r t Y m 4 j d 3 R m W 7 N C j J u u e 1 2 Y d W S T c X x G I J + f O f f S z / 4 k 9 + p I / p w 7 4 y 9 R 1 K i 5 Z s 6 S T t R P 9 X U t n Q I X / 0 / Q 6 J e C V / M j A / N y M N L r W L J r F c r B S V Q L k t g T f Y m y j 6 Y X Z m O u d t 8 / 0 m D z O x t r a m K 7 w L R T 7 H t b y 8 K N X V t a 5 a c 6 e p v t J Q C G y 6 0 q F N J T m X v 7 g i F y + + r q 5 J U C 4 9 D M v 8 1 L B M P V R C V N c q T d 3 P S E d 9 m b z m H g 3 3 B U K O N n I r D S O q 5 x a I K B Y C / + y f / 6 s / t e 4 / c q h q r t 4 c 1 T M q 6 1 o o + a G + i 4 h P S H n D m H E x 9 X g 5 t q 2 b Y q 7 x O L a u x o G y / d V 7 K E a l 8 B V f g F w M 7 + U z j J + x o u x x q t D 5 b J q 4 p O z s b W 1 O U f W t H X p 1 m 1 G O b 3 W 1 v y a N 6 Q i o Y y 6 k L U 9 V R 6 6 l T J w P q i j c B J J 1 Q j O L a i I L 0 A x z f 6 8 H O 7 H E t n z 0 9 Z S s h H v k 7 n h c + r 7 8 u T Q j R D 0 v y C t P t c m b P Q G d A k D 4 O a f r 6 t y y 8 p f z H 9 W P o + p x S n C 5 n l T T 8 2 1 2 f 5 P j J J e E h u e a M A V w v R g X t V W p X Q S Z X G m U U 2 w U X e k R + 7 L a E 3 F e p I Q u 9 8 G q L 5 S 6 y M v K f 6 I Q k v 5 / h e Z R l B 5 5 Q X A i X f X I l 0 O l 8 l T L h l S X B / S 5 N d q Q c 0 z l B Y O c i K F 6 V n 5 1 K y n 9 N y 9 J Q 9 s Z a e 7 q 1 Q 1 r X u 7 a 2 D m n 2 e L U v G 6 f w 7 n 8 Z r R E z r R V 6 E a o g w u s Z S r c Z F U o i k 6 g / K y p g V x 6 3 r m B Q L E 4 7 5 0 z c Q l Z B Z 2 5 D g w n B 1 F t z n 7 B b H G a D W g B s 1 4 s e z g n + 8 8 F + R 1 M d H v e M B + T l F 7 o T U 0 t E g q H d b G x 0 c R U M + B D b 2 x u y + e D Z d J Q s a l 7 U l A R X o w U n U D Z d z Z I R 7 4 a y g 5 J Q s y e 1 0 8 q k 6 h E m R J q Y E R X l q V S m X 0 L m B r K t 6 i s q p E N N V O X K D M u H I r o G V 9 X l Z c G p L q 2 V l a W l i W 5 q W b x i k o 9 k 5 M / 4 X M Y i 5 h b D O j 4 e k w N j s 2 d f o G 5 s B a N S k V l d m u s 8 p k g s n l v r g K l z 5 O C 9 w 4 O 9 M l a s k x m S s / q i n e 2 J S L 3 Z d 8 I o J g p O o H y s 0 A N C i l Q 7 H Z 4 a y K o h D l V U n O Q L C 0 u S K 2 j I 1 M 2 Z K t t 8 t W 2 h T z P X s z N T k u j 0 k 4 w M j Q g n d 2 n t T 9 9 d y q o r 8 1 R o u R / X 1 3 e j g Q P e B T 5 h D o x S l v 8 g G P r Y o k U P d k u U X f D r 5 A s L M x J b W 1 9 Q X x N P 5 A 7 I / G a L X b / 7 s Z 4 W D f H P K q U f H Q r u v 3 m u e J w n M H P J l z m F Y u L i 8 p E y y 2 Y 4 D Z Q a D r C D u U H S S 7 r l Z x k 2 s z M k J / v l C I b M 4 6 q h p q a / Z s a + M E s 9 h x c C O q d L I 8 q R T c V 0 G 0 0 E 7 y C G 0 5 x I T l o Y Q J C y f m C M A 0 P P r Q e e Z O v M A E 1 g n 7 J L e e 2 r b s h m Z X T 9 H c 4 y h x Z 3 Z q v K O X j V + R D o a a A W p + 9 2 v N v Q e 3 v P N F A x 9 4 Q h y 1 P g d I p A j R m 0 a Y d K s D j s Y Q 0 t 6 Q q W o j o u b X j P k r s E a i J 8 X H r X g r T I a g Y w W Q 7 i v h Z S e w H O k F h P m a C F t S U Y a U j 3 b n 0 Y + 4 R B b X 3 k g c + k Y A G W 9 p U q 2 M g D D 4 5 s T u + P h u M 6 I 0 B g u p 5 s 2 G a 2 Y j 6 K L P j Q 1 3 6 5 D c 6 q 4 0 D + + X V K 3 K i u 1 u X w B P y p Y d a N E o V Q l x + 5 3 d + V 1 / M g 4 R F b p l C 5 z R X X F t Z y M o k s W N 8 q J s T I b m Q w 3 Y t u V I I v 8 b g 1 i b N F f V b d R m U R 7 i d p S F U s 6 e D F d B V j u o R z i H V J 8 6 9 q + y g u e z C R h P O i u o 6 + X Z 8 d 0 8 t 0 h b U c U 4 e k d B 4 O n Y 0 V E / P W Z l Q M 8 j P f / 4 P 0 t / f L 5 2 d X X L 7 1 i 3 5 + q v r U q k u x F f X r 8 n g w I C M j a X W q R w k r P H P p H 8 Q O K y 2 j T w 1 6 G E K E 2 T T 7 y E T l F z 5 Q p 0 o h A m N 4 Q Y a x o 0 F Z a q Z 9 y B M C A e J Z T Q N O T h 6 c X g J E + 9 b X J j b p 7 l m Z 2 f 0 t Y v a u h H R q u w 4 C B M U X Z T P T q a I 3 6 r S U E S h S H Y e d v + 7 X H H b j T B X f G u o D L h t 8 J 0 p G o k 7 g D n o 5 o u m O y 7 T 0 Z f V t m + f i W s t h 6 B + O n y w V s 9 h U d R B C c y 6 j Q w W H R e U 2 X d x f t 5 6 p r g p x J 6 7 h m w b d d q X l R t o t 2 a E C S F C 4 I m 6 Z Q r t U x 7 k F d i h s N U L s 5 K 2 s S y u m 6 q g s a 6 M H g 9 h g q I W K G 3 6 b W c 2 / 7 i w d Q 0 N M j s 9 Z T 2 T m U c V 1 N D 7 N R U I U 7 L j F 2 o f Y 8 q H s 2 P M R v y o p P o 8 t K e J u q W D S Y y q f C c I Z S S S 2 e K p K E t V j C 9 K Z 8 Z J 8 y h R 9 G F z J k G / Y 5 / V n X M z 0 9 a j 4 i S b f Z Y y Y V a y Z k N Z 2 a 5 P Q 8 m P C Z A Q l M j U w N 8 J m x e Y P b C Y o M i N b S h z z w 9 s J 0 O I f M j a p e O 4 s C N Q / / E v / 4 P 8 9 r / / o b 7 9 6 F / u b m Q 1 O z O z Z y Y k E n i Y s z s T a D b 1 d Y 3 N L f v 6 E L j h Z a 4 c N F 6 B g V w o N R 1 T s q J E R + z m l K m 1 R K W J z y o I J y Y i X F Z W L n E l V J z P 7 l N n f J u 0 s 9 F S a f X Y X e M o s x O U + L d / 8 a f y 5 9 E / 0 0 / W j N f K 9 X 9 z U 5 3 0 W f n r v / 6 f 8 v T T z 8 i N G 9 / o R p A I U 0 d H p w 7 D E r K m 1 O R H v / 1 j / b 6 D B P P A K Q I E J b w G a K a 1 S N m U 1 B Q C Z m 8 G X C F J t 9 1 P O v K p J + S 8 R V e X l W m Y e 4 G v 4 c p w W F Y c / T y O O m l / D c m 4 E y e 6 5 a / + 8 i / k 7 p 3 b 2 q E k R z U 4 O C A P + / t k Y m J C r n 3 p v a d p I c l W n y B M R K L c G F 9 K L Z w 7 T B B 8 h J w K g p H h Q a 0 h 6 J l H c 3 / C z 7 l A P / K x k S E Z V b e l h X k 9 0 K c m x 1 O P F x d k c W F B f z b f S S Q U Q U I g a A / A / 3 z 3 v d s 3 r U / b h U k T 0 5 S c G T 4 f / 6 / S p t q a h O z C x O v Y A w u r g P s E K 7 i P F u T 8 Y x K y / J 5 9 s f T j 9 T X 9 m L V i f u o 2 j x o 7 G u o f L / 9 f u T p z W T + 5 t b w l / / p P / p 2 + X y x g 9 t F g 0 U 4 6 D W W w h 3 C x V P u m k t J R H 5 b y 8 N a B L 9 W w k 2 n 7 H A Z x t m Z o t u 8 h d z Q y N O i 5 4 0 i 2 k L 9 C S N n w L l v o I P t g N i h T x y T / Z C j q P J Q T v U L U u g 9 + B A r s y w N y 2 Z C s E G Q y M X M R K M j m f b x 2 S J m e p 0 7 3 W M / k B q Z m K B R U 3 5 u b l s c v 5 s Z O H g / n Q t p i O C 4 c K Q O W q F A u R o L p 8 w 3 N j 6 g B 5 o Y S 6 n T 4 F Q p 7 h Q H 4 q e c z U K S a j z B h O v J 9 + G 3 5 N J / B M m D 7 T b Y q O E 7 C B E d K o I B 2 Y r n A g M W e z 2 Y A F p Q c t I 8 b b B b 2 w L Z e y E w U f m C 3 i 1 y h 4 1 J H V / d O w h e t T x k V v h r R w m y O A 2 h d x k 4 e O Q U q i 5 g j + X N y 0 V J A i H c m i + R v I a H I O B 1 + B 2 R T 5 Z a c t e 1 s Q V M T P 1 D z 2 N x M g / 7 U 9 x B g I O A w P T W h H 5 P T s l c 4 Y E q n J p / U 6 8 l X m W P k b 2 h 9 f h P L + S m W Z s L S y W H 1 H j 9 m u N l q 9 K C b 9 x 8 2 R 1 O g c p U o x Y m T p 2 R h b s 5 6 d H h 4 R R w N 2 S y T s S s 7 f D M / U C W R E r 7 U m 3 n M t j 1 m h S 1 9 8 u x B E 6 K g q a 5 S q d f z N 4 Q G Q V x b c 9 / R g + Q w G o z 3 E s l 0 w n W j s p w b Z U f H k S M p U B t b J X p l L y Y D O + V l S 1 n F 4 Q d h N j N U E F C V j Q Y g P J 0 d m W c X + o F 7 B 0 S 8 T V G a U j p B y K q q a j J q 1 B P d p 3 S P C Q N B i O M q R H a O r A V r h g G L 0 5 j x 2 P f V L 4 U s U P W N D x 8 K D U C / c Q P L J 6 i 9 o 5 y H X B C Q B i D X x B a m Y D a H 8 4 K B 3 9 b e Y T 3 a T 7 p t f 1 a X v Y W b z 8 1 k 2 t G w h X z l 2 F J A v s p z e 9 W j w p E V K O c w o D I d R z e e 3 r L K a H o d F L m s 1 K 1 v a N T 1 d R s s 0 l P / 4 / O Q U 2 t t 6 9 B b m F I p T o + K d G b f 4 g K 7 t X t r 8 V D I e 6 B X p 2 m 4 g l n n 1 F I 8 X I n v T h w 6 L L 7 5 n N y Z C s n i e u G H m p 8 O w 4 f N k R U o N z i 9 l x 6 W y U x 0 7 6 x t N z V m p 9 M v B z 8 o c N h z p c J K n D q 1 E Z q 2 s q p a a z I v 0 g k F A p F u D 6 t M 5 U m Y k U Z z A k q 4 K r I 7 y L O x G n I h 2 x 1 Z D o N j I 1 D 2 y f K 7 i b 0 z s t l N g g G U T 5 P J f E i 3 R i h f K P e h 7 A d t N D s z p Z e l o 8 0 Q N N M s x Q 2 n h n H i J z e G 5 q S M y G D e g R l + 0 O S z o f h B c a Q q J Z x 8 + F 1 U 1 h P 7 B w U D p T 5 6 V Z Y X F 3 g k 8 y s J q a k I 6 N q 3 p q Z G e f H F F 1 M v P E T I 2 W Q K n e f K y s q y 5 2 4 h n A s v w V h d X Z E q p e H S 4 a f 1 8 8 L 8 r D J P U + 2 l k V E 2 p 2 Y t 2 0 H D N x S b j j q W A g X n m 9 e l q y 4 1 y 5 L r I I G I E z 0 7 O y u f f P K p v P z y S 9 L Z 2 a G j a 4 d B u o G d L x S 5 t n d 2 W Y / 2 w v d S D N v c s n + T a D 9 7 a K H x m n T + K j 0 E S 0 a X y q V v L r t V x M e N Y + V D 2 b k 3 o y Y J a w C b b D z b U 7 a 0 t M g f / / E f y o k T X T I 5 O S k / + 9 n f 6 q p 5 v / k c B i g 5 I 4 I b r H D l f S x q p H E J S 8 c x v W a m J n R 3 V 3 o 1 I M T T U 6 n n D 4 q Y M v m 8 0 D s 5 u g g T + N k D q 7 z c 3 8 Y E + H e H K U w H N D f l z b H V U H C q I b m n q g D o / f Z S V 0 L i G y W 6 d R W w t u v e v f u y t L Q k r y j N V V 3 j P d B o p 7 a 4 s C j x R F w J y 7 Z e q r C 8 v C q v v f a K 7 g 5 1 m J i t U p N K B W + p u T H s i K B T a k V 0 0 W u p y t L S o t R m a B j j 1 1 Q l 8 I O 5 9 7 h z r A U K n P v F 2 p 1 l t r C 5 e G p v h c L C w o L c u n V b 7 t / v t 5 4 x b K v B W y q B Y E B + / y e / K z W O 2 f 3 q 1 W v S 2 3 t W 6 g 6 4 Z 6 G T L 4 f C 8 t r J h K w q J V X l s F 5 J E t v z W k 6 m J i e k N c N e U 3 4 7 K x 1 G E O I o c O w F 6 q 3 T c S m 3 5 S u c F 5 7 a u B e t h o u Z m J u b l c Y 0 e z v d u 3 9 f 6 p V A Y V Y e N t H o u t K Q e 6 8 j J V b J z a R u s Y a p G l U C V l f f s L O Z 2 d L i v N D S m b + h i d i i k 1 1 N + D v m 4 L z V l 6 8 l w + b f 9 6 Z C M n L M q s Z z 5 d j 6 U I b P B v Z O 2 3 b h g m w 2 w s 6 0 k O 5 8 b 6 9 e 2 v D r X 3 1 o P X N w j D h 2 Q l 9 b 3 d 9 H o 7 6 x U f t P F R W V + t j Z + d A I E 9 T U 1 O n l I A R L E C T 2 a G p W w k N q g R I j A h Y I E 8 E L a v O o O J + Z n t Y l R S w F A X z D h Z X c q 9 i P G 8 d e Q 8 H 5 l g 0 5 Y e 2 h e 3 0 k L A u O r D 2 V z 4 V c v X v z 5 k 0 5 d + 5 c 1 l 2 E D h K q F j 5 + E J H z 5 f c k W X l W + m 0 B h F M N m x I O b u t l I f h B 5 1 u S 6 n z 5 z 5 v F l D / 6 q W P i e l w 5 9 h o K p m y 7 4 L 3 Q u T / a d l u Z L I W k p + e M 9 s W c 0 C l o a n J S l p e X 9 1 Q Y 5 I u f p D E L + t 4 8 t S E T 0 i v V Z X v 3 x h 2 c D + i 9 s U x Q 4 Z 6 6 j 2 n M l p y A F u M x k 5 E b x V g C 9 K h 4 L A S K O r I B a 0 Z m I 4 K z z X s H I H 2 1 m c E z 4 X d j A k y s b 7 6 5 o V s M G 4 g k z s z M 6 H I e f J Z P L n 2 6 p 8 I g W y b U M b O N K Z P F p Y E K + d W 9 i P x a 3 e 5 M B W V s M S C X B 8 J y Z W i v A F R F t u T Z t q T c G A / 5 M n U / G y j T L Z O / G E x p H z T 7 v e n C T j 7 H j c d C o A A T h 1 m W W f h U f V L e 7 4 1 J f f n W T j 3 Y 7 c n M A y U W 8 7 d d K f z 4 x z + S G z e + V b c b O m d 1 5 c q X 0 t n Z q f y W G q m t r Z X f + q 0 P 5 M a 3 N 3 U Y P h f Y K R + h u j k e 3 C n B 4 Z c g T A j V q t I q K 7 E S G b Z 8 L V Y 6 r y Z K 9 e T R q d 5 L k 5 R M M M k k H K 8 b U Z / v x j n H J P W 4 8 t g I l M E U b J p h w u b I 0 K s G R N K 6 7 4 X p y + 0 H e i 6 8 / v p r 8 v R T T 8 u l S 5 / J h Q v P 7 V u T d P H i m / K P / / A L 6 5 F / N t V x o p H 8 c H 8 6 o F / 7 S V 9 Y a a 2 Q D C j z b i z P T k P 4 S 0 7 9 d l J N U k 9 4 T I I S T k J q P L 3 T k / J h d s L o l g P x w f n 0 W o i o V j a C h X m X r u R o b m 5 O B y 8 y J Y W H 5 o P K b A 1 I J L i 9 r 1 F L V h S o x I D k e G P F X h M Y 7 f e d D 0 1 / n H n s N B Q Y Z x s + U K a f H W Z z L x H N V p i A V t b p a G h o k F 9 / + L E W v H Q M L 5 R q E y w v Y S o g t W X 7 / c n m K n / l W 8 e Z x 1 K g G J I k L L k x k K m Y s P P R / Y i O e j l Z y 2 H D 6 e Y M S V 6 0 1 w f v v y f 3 7 t 2 z n t k L O 6 I T X I j 7 8 H k O E 7 c d J o 9 b B 6 N c e O x O w S s n E j o g o Z u Q q B s D 2 l l + R P + D Y Z d d I e x R u 0 I S o r R H C X Z / n 7 P c S X R E k j x P s X H N I 4 T u R v E d / c H x 2 A k U u R S 7 y W d 4 7 9 x + Y X F u U 9 n k 2 O X P D w s Z N o J b X V 2 V U D i k y 5 W + + v o b 6 9 l d y B G 5 H e + j Z j m + f + h g k r 7 h m J w g e y / 3 6 P J Y K u n f 9 K e a L L J O a i 6 a O g W Y K 9 0 N e 0 2 / 7 y a C O r d j Q K O l d h 3 Z P 0 T m Z t 2 X o W e q l q i w l p n T i O X C c 8 / p p i x 2 Z l a L 8 x J x C p Z s F S f T 6 j g J 2 V c 7 z G c 7 5 c H j L 1 q P p U A B P s l H f W X y 9 V h 4 J 6 l 7 r n l j 3 w z L E C B Q k V R a Y m x 0 V A s A 9 W x O G h o b d L 6 J 9 V E 0 0 M c / A x K 5 C K E b K y s r O 0 s r W l v b p L G x X r 7 + O p W 3 M r R W e w / Q R 8 3 D + V 0 / s 6 V q S 0 4 2 7 F e l l Z H d 4 1 9 X 5 7 y n 6 R F 1 7 j 0 k H l u B s k N u i i A E t n 6 1 r c m I H c Z 9 Z 1 d q V W x L a 6 v W J E Z o W C a B L 0 b D E 3 J N C J F 9 D Z J d Q O y w v Y 0 d A h g v v / S C 3 L z 5 n X z 6 2 e c 6 p N 5 W u e 6 r t O h R g H b / d j y 9 L x V 1 m I b 9 s 8 c 7 r P 5 E o C z c g h A G B M 3 Z U x 1 T b n F x U d / P F P L 2 6 g p L x Y Q T m p 6 c 7 T k j F y + + o b / j 2 r X r S u N l 2 / z y 8 M D U s x c b 0 3 v 9 c e a J Q N l Y t n b T e + v M f r P v i 4 G w 9 q n s s K O j / j / N C l + o q n J f 9 s F S C i O U d n g + U B r Q y d 7 n X n 5 L q q o f T a c m v x D o M V P K Z a v u L x 1 s S 3 R c e S J Q N m q s Z C V r p p w F B Q Q w i P r h T 3 E / F 9 B U z t 4 S J i h h w P 8 y v f I Y d l e H j o a J 9 O V w W C 4 P q X P j I S v m 3 A L b E h 1 X n g i U j R G b 2 e f m Y B u u q s E D V E 1 4 + U d 2 M N 0 I a C A o 5 j 3 4 R 2 D f I 5 d t Y f C / T M 1 f s Q 4 7 l o I 4 Q b u v 2 r r G 2 g m q n 9 P m C K 7 Y G 2 I e J 5 4 I l A 3 W A Z H 3 g e b K L U / T J K o G z k c P U q Y N Q s L y 8 X R + F A n h p u Z m H d U D 3 t P Y 2 K j 3 w D U C y f v Z F s Y O l e T F i J + l L n a C J d u 6 M t 6 O E b 7 j Z v 4 9 E S g H l P o g L J g o F z q S c r L e X V N h 9 n 0 x m N I u d A X y 0 l Q s N K T 3 H z d n E K K u v l 7 v y w R E C Z 1 C m U 5 L H j b 5 l B W x V I S e 5 2 6 f k Y / 5 5 z T L i 4 E n A u U C w v J R X 0 S q w t t y r i X p u T w e T f X V a M r H w Z R z 2 8 n C h N a d r C w v 6 / / N h m m s i 3 I u Y C w m X y N X v 9 F O I T 7 D D v O P L T t R F D w R K A + Q g 0 v 9 q c H + X q 9 3 D d 9 8 t F T 5 D 6 m B n 4 j v j Q 6 S n 8 K 0 s 4 O Z h 5 D Z I 4 M s j U c g M 2 1 N 8 4 T 9 c J 1 Y h V 0 s P B G o N H C Z 4 h s i H 9 r K j 9 y 4 O h T W y y o w 6 9 A 0 N O o H r 8 t s T / o C Q Q t 7 c K J Y M Z q 6 t X p T N 7 6 h y J j b 2 z 1 x + f 7 p u L y j / m + s K r A a 8 s F h 9 F H 3 y x O B y g A 1 f 3 7 m P / J U B B 3 I H Y 2 O j O r n 2 G 9 2 f H x M 3 z f g N 9 G k h W Y t B v w n G k o O D u 7 d R v P h X P F o L B Y 2 0 h 2 K 9 W N P K W G i t w T 7 c d G J l / 4 U N G o h w P B S R 0 K / h v 4 V u V A e O n y B L C R P B K q A f D 2 d M u + 6 T 5 4 U 9 q J F e B o b G n W L Z w I O C B K 5 K P p K 0 H z S D t 1 Z T 5 0 6 p e / z G i K D 9 d t 7 h f F R 8 o M z c d 3 s 5 s Z Y S B c X G z p q N n X f i S 2 l J R b X d z X F m y d T g v V M 6 4 b W b G 4 L E t 1 Y 3 z j a Q / K J Q B k I G e V 5 o 4 + E g U a R C A a l R E Q A S e g i S O S Y e E x b Z y 8 Q P s z H s y d b X L 8 n r 1 s O 0 B 9 + a C G o 1 0 C x m R 3 a y s B 2 n 3 R G + r A v o v 4 e k a 9 H w z p Y Y O i o 3 d S a L Z S H n 2 P / v m L n s e w p c Z B c P B W X y v D u M S 0 r 7 V R j h c s R M K e v h O n X 2 t a m w + u U K C F s r J F q b k 6 t v W J v 2 v m 1 w s 9 7 y F Z V e E t O N y Z 1 j o h F j G t K O 6 S L x B H 2 5 u / N l Z s S 3 9 w N x q S D 9 M P r 3 b v B G n J r U 6 u 5 5 9 f Q d i w A L V a e a K g C c 3 9 m t 1 R o Y m J C A s G g 1 k 7 c j D B R N W F A m A C N R c J 3 f m 5 O v T a h d 8 a A l g L 2 a a C k y q x Y Z h O F N 5 R Z x r K L F z o 2 9 P 3 3 z q Z v v m m E D S 3 l R 5 j A 1 E c a y O 0 R w G B n F C / N g 7 A j t G 4 U s z D B E 4 E q M M + 3 p Z Z k s A a q v b 1 d B y k I i X M D a v X M M h A w J U h o M f a r 4 m + s j S J a O D I y I l 1 W C + l 8 q Z Y 5 v X E C v Q i d o m D 2 x j q o P X H p L I U g G F O Q A A Z m J H 6 Z G 7 z O u U / y U e G J Q B W Q O g a r l U t y F r 0 a i O j Z M X k q z D w E E P C h 2 J C a Z f H c R x D y 5 W x X t Q 6 K O C E H h l 9 3 b y o o 1 T l G 5 t J h c k R E A 9 l D 6 u b 4 3 m J f A h f c 0 J h e C f S j x B O B K i B E w d w G B T 0 h + k d T k b 6 y 8 n K d 2 M U c T C T i + j k S w G i w k Z F h 7 X N h + u F P 6 b y W E r T S r Z j O + + Q D F 5 q g C A I E R B H x 6 c r V 8 c D I U n D f J g q F g B y R 6 Z C E + X p B m Z c G Y 7 1 R x U / z T c L u 2 e y G U n y I / H 8 R M m x / W J x I Z Q 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 N a m e = " S e r v i c e s "   G u i d = " 9 5 8 3 8 8 2 9 - 2 5 9 6 - 4 a 7 5 - b 5 d 0 - 2 a d b f 8 1 3 c 6 b d "   R e v = " 1 0 "   R e v G u i d = " 0 5 d e 1 6 2 f - d 9 4 4 - 4 9 7 a - 9 f 1 7 - 1 8 a 7 b 3 d 2 6 9 8 a "   V i s i b l e = " t r u e "   I n s t O n l y = " f a l s e " & g t ; & l t ; G e o V i s   V i s i b l e = " t r u e "   L a y e r C o l o r S e t = " f a l s e "   R e g i o n S h a d i n g M o d e S e t = " f a l s e "   R e g i o n S h a d i n g M o d e = " G l o b a l "   T T T e m p l a t e = " T w o C o l u m n "   V i s u a l T y p e = " P o i n t M a r k e r C h a r t "   N u l l s = " t r u e "   Z e r o s = " t r u e "   N e g a t i v e s = " t r u e "   H e a t M a p B l e n d M o d e = " A d d "   V i s u a l S h a p e = " C i r c u l a r C o n e " 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 D a t a T y p e = " S t r i n g "   M o d e l Q u e r y N a m e = " ' S e r v i c e ' [ L a t i t u d e ] " & g t ; & l t ; T a b l e   M o d e l N a m e = " S e r v i c e "   N a m e I n S o u r c e = " S e r v i c e "   V i s i b l e = " t r u e "   L a s t R e f r e s h = " 0 0 0 1 - 0 1 - 0 1 T 0 0 : 0 0 : 0 0 "   / & g t ; & l t ; / G e o C o l u m n & g t ; & l t ; G e o C o l u m n   N a m e = " L o n g i t u d e "   V i s i b l e = " t r u e "   D a t a T y p e = " D o u b l e "   M o d e l Q u e r y N a m e = " ' S e r v i c e ' [ L o n g i t u d e ] " & g t ; & l t ; T a b l e   M o d e l N a m e = " S e r v i c e "   N a m e I n S o u r c e = " S e r v i c e "   V i s i b l e = " t r u e "   L a s t R e f r e s h = " 0 0 0 1 - 0 1 - 0 1 T 0 0 : 0 0 : 0 0 "   / & g t ; & l t ; / G e o C o l u m n & g t ; & l t ; / G e o C o l u m n s & g t ; & l t ; O L o c   N a m e = " F a c i l i t y   C i t y "   V i s i b l e = " t r u e "   D a t a T y p e = " S t r i n g "   M o d e l Q u e r y N a m e = " ' S e r v i c e ' [ F a c i l i t y   C i t y ] " & g t ; & l t ; T a b l e   M o d e l N a m e = " S e r v i c e "   N a m e I n S o u r c e = " S e r v i c e "   V i s i b l e = " t r u e "   L a s t R e f r e s h = " 0 0 0 1 - 0 1 - 0 1 T 0 0 : 0 0 : 0 0 "   / & g t ; & l t ; / O L o c & g t ; & l t ; O A D   N a m e = " F a c i l i t y   S t a t e   o r   P r o v i n c e "   V i s i b l e = " t r u e "   D a t a T y p e = " S t r i n g "   M o d e l Q u e r y N a m e = " ' S e r v i c e ' [ F a c i l i t y   S t a t e   o r   P r o v i n c e ] " & g t ; & l t ; T a b l e   M o d e l N a m e = " S e r v i c e "   N a m e I n S o u r c e = " S e r v i c e "   V i s i b l e = " t r u e "   L a s t R e f r e s h = " 0 0 0 1 - 0 1 - 0 1 T 0 0 : 0 0 : 0 0 "   / & g t ; & l t ; / O A D & g t ; & l t ; O Z i p   N a m e = " F a c i l i t y   Z i p "   V i s i b l e = " t r u e "   D a t a T y p e = " S t r i n g "   M o d e l Q u e r y N a m e = " ' S e r v i c e ' [ F a c i l i t y   Z i p ] " & g t ; & l t ; T a b l e   M o d e l N a m e = " S e r v i c e "   N a m e I n S o u r c e = " S e r v i c e "   V i s i b l e = " t r u e "   L a s t R e f r e s h = " 0 0 0 1 - 0 1 - 0 1 T 0 0 : 0 0 : 0 0 "   / & g t ; & l t ; / O Z i p & g t ; & l t ; O C o u n t r y   N a m e = " F a c i l i t y   C o u n t r y "   V i s i b l e = " t r u e "   D a t a T y p e = " S t r i n g "   M o d e l Q u e r y N a m e = " ' S e r v i c e ' [ F a c i l i t y   C o u n t r y ] " & g t ; & l t ; T a b l e   M o d e l N a m e = " S e r v i c e "   N a m e I n S o u r c e = " S e r v i c e "   V i s i b l e = " t r u e "   L a s t R e f r e s h = " 0 0 0 1 - 0 1 - 0 1 T 0 0 : 0 0 : 0 0 "   / & g t ; & l t ; / O C o u n t r y & g t ; & l t ; L a t i t u d e   N a m e = " L a t i t u d e "   V i s i b l e = " t r u e "   D a t a T y p e = " S t r i n g "   M o d e l Q u e r y N a m e = " ' S e r v i c e ' [ L a t i t u d e ] " & g t ; & l t ; T a b l e   M o d e l N a m e = " S e r v i c e "   N a m e I n S o u r c e = " S e r v i c e "   V i s i b l e = " t r u e "   L a s t R e f r e s h = " 0 0 0 1 - 0 1 - 0 1 T 0 0 : 0 0 : 0 0 "   / & g t ; & l t ; / L a t i t u d e & g t ; & l t ; L o n g i t u d e   N a m e = " L o n g i t u d e "   V i s i b l e = " t r u e "   D a t a T y p e = " D o u b l e "   M o d e l Q u e r y N a m e = " ' S e r v i c e ' [ L o n g i t u d e ] " & g t ; & l t ; T a b l e   M o d e l N a m e = " S e r v i c e "   N a m e I n S o u r c e = " S e r v i c e "   V i s i b l e = " t r u e "   L a s t R e f r e s h = " 0 0 0 1 - 0 1 - 0 1 T 0 0 : 0 0 : 0 0 "   / & g t ; & l t ; / L o n g i t u d e & g t ; & l t ; I s X Y C o o r d s & g t ; f a l s e & l t ; / I s X Y C o o r d s & g t ; & l t ; / L a t L o n g & g t ; & l t ; M e a s u r e s   / & g t ; & l t ; M e a s u r e A F s   / & g t ; & l t ; C o l o r A F & g t ; N o n e & l t ; / C o l o r A F & g t ; & l t ; C h o s e n F i e l d s   / & g t ; & l t ; C h u n k B y & g t ; N o n e & l t ; / C h u n k B y & g t ; & l t ; C h o s e n G e o M a p p i n g s & g t ; & l t ; G e o M a p p i n g T y p e & g t ; Z i p & l t ; / G e o M a p p i n g T y p e & g t ; & l t ; G e o M a p p i n g T y p e & g t ; L a t i t u d e & l t ; / G e o M a p p i n g T y p e & g t ; & l t ; G e o M a p p i n g T y p e & g t ; L o n g i t u d e & l t ; / G e o M a p p i n g T y p e & g t ; & l t ; G e o M a p p i n g T y p e & g t ; C i t y & l t ; / G e o M a p p i n g T y p e & g t ; & l t ; G e o M a p p i n g T y p e & g t ; C o u n t r y & l t ; / G e o M a p p i n g T y p e & g t ; & l t ; G e o M a p p i n g T y p e & g t ; S t a t e & l t ; / G e o M a p p i n g T y p e & g t ; & l t ; / C h o s e n G e o M a p p i n g s & g t ; & l t ; F i l t e r & g t ; & l t ; F C s   / & g t ; & l t ; / F i l t e r & g t ; & l t ; / G e o F i e l d W e l l D e f i n i t i o n & g t ; & l t ; P r o p e r t i e s   / & g t ; & l t ; C h a r t V i s u a l i z a t i o n s   / & g t ; & l t ; T T s & g t ; & l t ; T T   A F = " N o n e " & g t ; & l t ; M e a s u r e   N a m e = " C o m p a n y "   V i s i b l e = " t r u e "   D a t a T y p e = " S t r i n g "   M o d e l Q u e r y N a m e = " ' S e r v i c e ' [ C o m p a n y ] " & g t ; & l t ; T a b l e   M o d e l N a m e = " S e r v i c e "   N a m e I n S o u r c e = " S e r v i c e "   V i s i b l e = " t r u e "   L a s t R e f r e s h = " 0 0 0 1 - 0 1 - 0 1 T 0 0 : 0 0 : 0 0 "   / & g t ; & l t ; / M e a s u r e & g t ; & l t ; / T T & g t ; & l t ; T T   A F = " N o n e " & g t ; & l t ; M e a s u r e   N a m e = " S t a t u s "   V i s i b l e = " t r u e "   D a t a T y p e = " S t r i n g "   M o d e l Q u e r y N a m e = " ' S e r v i c e ' [ S t a t u s ] " & g t ; & l t ; T a b l e   M o d e l N a m e = " S e r v i c e "   N a m e I n S o u r c e = " S e r v i c e "   V i s i b l e = " t r u e "   L a s t R e f r e s h = " 0 0 0 1 - 0 1 - 0 1 T 0 0 : 0 0 : 0 0 "   / & g t ; & l t ; / M e a s u r e & g t ; & l t ; / T T & g t ; & l t ; T T   A F = " N o n e " & g t ; & l t ; M e a s u r e   N a m e = " F a c i l i t y   W o r k f o r c e "   V i s i b l e = " t r u e "   D a t a T y p e = " S t r i n g "   M o d e l Q u e r y N a m e = " ' S e r v i c e ' [ F a c i l i t y   W o r k f o r c e ] " & g t ; & l t ; T a b l e   M o d e l N a m e = " S e r v i c e "   N a m e I n S o u r c e = " S e r v i c e " 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5 & l t ; / D a t a S c a l e & g t ; & l t ; D a t a S c a l e & g t ; 1 & l t ; / D a t a S c a l e & g t ; & l t ; D a t a S c a l e & g t ; 0 & l t ; / D a t a S c a l e & g t ; & l t ; / D a t a S c a l e s & g t ; & l t ; D i m n S c a l e s & g t ; & l t ; D i m n S c a l e & g t ; 1 & l t ; / D i m n S c a l e & g t ; & l t ; D i m n S c a l e & g t ; 0 . 5 & l t ; / D i m n S c a l e & g t ; & l t ; D i m n S c a l e & g t ; 1 & l t ; / D i m n S c a l e & g t ; & l t ; D i m n S c a l e & g t ; 1 & l t ; / D i m n S c a l e & g t ; & l t ; / D i m n S c a l e s & g t ; & l t ; / G e o V i s & g t ; & l t ; / L a y e r D e f i n i t i o n & g t ; & l t ; / L a y e r D e f i n i t i o n s & g t ; & l t ; D e c o r a t o r s & g t ; & l t ; D e c o r a t o r & g t ; & l t ; X & g t ; - 7 & l t ; / X & g t ; & l t ; Y & g t ; 3 0 7 . 4 0 0 0 0 0 0 0 0 0 0 0 0 9 & l t ; / Y & g t ; & l t ; D i s t a n c e T o N e a r e s t C o r n e r X & g t ; - 7 & l t ; / D i s t a n c e T o N e a r e s t C o r n e r X & g t ; & l t ; D i s t a n c e T o N e a r e s t C o r n e r Y & g t ; 3 7 & l t ; / D i s t a n c e T o N e a r e s t C o r n e r Y & g t ; & l t ; Z O r d e r & g t ; 0 & l t ; / Z O r d e r & g t ; & l t ; W i d t h & g t ; 2 2 3 & l t ; / W i d t h & g t ; & l t ; H e i g h t & g t ; 2 9 9 & l t ; / H e i g h t & g t ; & l t ; A c t u a l W i d t h & g t ; 2 2 3 & l t ; / A c t u a l W i d t h & g t ; & l t ; A c t u a l H e i g h t & g t ; 2 9 9 & 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1 & 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0 & l t ; / M i n M a x F o n t S i z e & g t ; & l t ; S w a t c h S i z e & g t ; 1 5 & l t ; / S w a t c h S i z e & g t ; & l t ; G r a d i e n t S w a t c h S i z e & g t ; 1 1 & l t ; / G r a d i e n t S w a t c h S i z e & g t ; & l t ; L a y e r I d & g t ; 9 5 8 3 8 8 2 9 - 2 5 9 6 - 4 a 7 5 - b 5 d 0 - 2 a d b f 8 1 3 c 6 b d & l t ; / L a y e r I d & g t ; & l t ; R a w H e a t M a p M i n & g t ; 0 & l t ; / R a w H e a t M a p M i n & g t ; & l t ; R a w H e a t M a p M a x & g t ; 0 & l t ; / R a w H e a t M a p M a x & g t ; & l t ; M i n i m u m & g t ; N a N & l t ; / M i n i m u m & g t ; & l t ; M a x i m u m & g t ; N a N & l t ; / M a x i m u m & g t ; & l t ; / L e g e n d & g t ; & l t ; D o c k & g t ; B o t t o m L e f t & l t ; / D o c k & g t ; & l t ; / D e c o r a t o r & g t ; & l t ; / D e c o r a t o r s & g t ; & l t ; / S e r i a l i z e d L a y e r M a n a g e r & g t ; < / L a y e r s C o n t e n t > < / S c e n e > < S c e n e   N a m e = " R & a m p ; D "   C u s t o m M a p G u i d = " 0 0 0 0 0 0 0 0 - 0 0 0 0 - 0 0 0 0 - 0 0 0 0 - 0 0 0 0 0 0 0 0 0 0 0 0 "   C u s t o m M a p I d = " 0 0 0 0 0 0 0 0 - 0 0 0 0 - 0 0 0 0 - 0 0 0 0 - 0 0 0 0 0 0 0 0 0 0 0 0 "   S c e n e I d = " 6 a 3 5 c 4 2 a - 2 7 7 5 - 4 2 b 6 - b 2 c a - d 2 e a 0 8 9 5 6 2 e b " > < T r a n s i t i o n > M o v e T o < / T r a n s i t i o n > < E f f e c t > S t a t i o n < / E f f e c t > < T h e m e > B i n g R o a d < / T h e m e > < T h e m e W i t h L a b e l > f a l s e < / T h e m e W i t h L a b e l > < F l a t M o d e E n a b l e d > t r u e < / F l a t M o d e E n a b l e d > < D u r a t i o n > 1 0 0 0 0 0 0 0 0 < / D u r a t i o n > < T r a n s i t i o n D u r a t i o n > 3 0 0 0 0 0 0 0 < / T r a n s i t i o n D u r a t i o n > < S p e e d > 0 . 5 < / S p e e d > < F r a m e > < C a m e r a > < L a t i t u d e > 4 1 . 0 9 8 4 4 0 8 4 3 4 6 0 4 8 7 < / L a t i t u d e > < L o n g i t u d e > - 9 4 . 3 3 7 7 3 5 3 5 2 7 0 1 0 6 < / L o n g i t u d e > < R o t a t i o n > 0 < / R o t a t i o n > < P i v o t A n g l e > 0 < / P i v o t A n g l e > < D i s t a n c e > 1 . 7 5 1 8 1 0 2 3 9 3 0 2 9 0 3 1 < / D i s t a n c e > < / C a m e r a > < I m a g e > i V B O R w 0 K G g o A A A A N S U h E U g A A A N Q A A A B 1 C A Y A A A A 2 n s 9 T A A A A A X N S R 0 I A r s 4 c 6 Q A A A A R n Q U 1 B A A C x j w v 8 Y Q U A A A A J c E h Z c w A A B K g A A A S o A Y q y P w k A A E I u S U R B V H h e 7 X 0 H k F z 3 e d + 3 f a / s 3 u 3 1 3 g 9 E I Q E Q A A G w E y R V L V m W L N G K 4 s S O r V i 2 Z + T x 2 J F l M Z b j x I o n j u U a x W N F 8 S i y x r b i U C J F S x R J s 4 B g A U g Q v d z h D t f 7 3 l 7 Z 3 n f z / f 7 v P W y 5 t / X 2 D n c A f u R i 3 7 4 t 9 8 r X 2 1 / z z C l X n I r A k c 4 Q W U w x i v G 3 3 5 8 y 0 u G O k P w O 0 d z s H I 2 M j N C h + w 6 R 2 W y W 9 2 4 8 l h b t V F v f I L 8 q H O 6 g h t 6 d M N G j v Q F 6 j 5 / L j H H q q Z i n a l u N / A l 1 4 B p o N f K L J J y f M d L + 1 h C t L C + R r a Z W 3 l s 4 n A E t V Z l j 4 v i m V v Q 0 6 9 L J 7 2 w u q s r i d K g 9 S C q n W h A C E Q 3 N O b X U X R s V r 1 + / b q Z o T G y S h n / 8 X r 5 m N e X y D h n D 1 6 5 Q e / d O u j R f z t d j v U e w M T D w b d H K 2 w X j v U k j u f h G L / u 0 V K 6 P 0 4 p f R 3 E m L E 9 Q S w 2 N D d T c 2 k q j o 2 O 8 r y h + L Q o B v 1 / e K g 4 V z E B 6 L R 5 E D / Y E 6 U B b i C o q L f K 7 m a H G T K c m j L T E 1 w b X K B x i Y c P X I R w t j h D A T I D F F K d d j W G x f T P g 9 G v o 7 J T h B v E X C z P T i 8 J M w O G O o H j W 8 X U / o M J M g M 5 Q Q U t + I 1 + L q G C 6 r Q Y t H 3 u Y T 6 l o h g K f g K l A N C 3 V / E u a G J 1 l i T z r 0 t L A o p l a m p v o 2 r U h 8 n g 8 8 j c 2 H v F 1 X m g w x m N 9 L I G T f s f j c c l b + S M a 0 5 A 3 p K W D r U G y M j O Y K m w U Y 7 l e C s m K Y w N B 3 i x A c E K j + M P r P x c F E G T t 1 R F h G V h k 4 Z E M v 8 9 H 3 d 2 d 1 G K N k t k Q J 9 N N P P 9 M M L I g B o p m K A U z q 3 o h U W z m u F D V e r 7 O 3 T U R i m o r 6 M i R + 1 h L j V M 0 m p B G G 4 n K P L R J o b B a q + W t / K H V x I V Z Z G U T C b g w 5 q S T 4 y a q L l u n a J f R y s R 3 s z G w Y J C 3 1 B E r 8 F T v a o g I g Q b r I B 2 h c E j Q U I h / s 4 2 F t 6 1 s c + i p E M C M B d b N U P A f F G m F f 7 1 h N g F Z 4 p y Z N l B t b S 1 N T 0 + T 1 + s V 7 2 8 0 n C v L 8 l b p 4 H K t y l t r A X Y 5 x Y y C a 5 C O v c 0 h Q S D n W G u H T S 3 U U h V V J R Z 8 d c S h J 7 s 7 / 1 t R X 1 E a x l w P V v 1 a Y a W k I 8 h m r c O r u U F g p U B V V T V F I x G K B D z i m u 5 u j F C D Z e s w V f K Z r p u h g L P T R n m L p Q m E J 1 9 o + A s m k 4 k O H j x A V w c G W W J t P B G 0 t L X L W 6 V D Z a V V 3 k r F k F 1 P J 0 b Y m e Z z T b f p 8 b q u M k Y h v g Z L X i 2 Z Q r P U Z V P 3 f e C P L D N x N l j y v z 6 V 7 E u p M e d m A k L k u i O h p X w h j T A F h + 0 6 d s 4 1 Q q i W E h H W U B U V l W J 7 0 a M t W A N u F H C v k 8 + 0 J L c F G m q e f S f x 4 / z r b 4 6 Z x P 4 5 t 4 5 q a m y 0 s r x C b r d b 7 N t I z E x N y l u l Q y Y f C k 4 1 b P 4 H u z N H v V a Y m S B R z Z X 1 f G 1 S P 4 X r B I K 8 v m g g q 6 l w 6 r C x + Q h T + y C b 2 T i O y i J + Y 7 1 Y 8 U v n N M z n c H n e I I 5 n Z 2 P 0 R h C l l P B 4 E v Q D 4 d N T G 6 F m 9 q l u N t K 1 t L a c n b x S Y N A u a a k Q O + Q d b O c + u Y M d T G O M 5 j 3 l d O D A f q G l I p H C L w A k e L 5 R p b a O L n m r d D A a E t o 3 G Q Z d 7 u t W U x G l M r 6 + 5 T F 7 y p W P s O Z C K H x y V S c C F W B O N f M p G / Y x I y E K a W P z D + H a o 5 0 h f g Q F Y 2 l i m x s J 7 K 8 P i 7 T J v p Y Q 6 d h / 3 A h o Z Y E E E o L 1 4 w 9 p W V P d n P R B N m h 9 J Y r W R J j o R x w 6 a m L b V o n C Q O 3 H + A I b y q r I Y V + k w Y E B 8 v k K C 2 0 j l A o p n g + m J 8 f l r d K h U E J P x s U 5 A 1 W w U G m r M 9 + w C y E b t N q 4 E B L t V R E R 4 T I y c 6 Y p s K I A U 7 B V c 4 2 O 7 Y i Q / i b R W i n O Q w 1 l 5 e X i 2 R X U s L + p o Q m n L m 9 B u 5 k o q S U + t m y g A D M o g n r n Z g x 0 h c 2 A B p a g N o u J H n / i G J n L y + j E i T d p 0 e E o y K f a 0 R C m a Z b m 8 R x x c V t t n b x V O k S j x U f U q t n 0 2 d s S F g 4 1 s 6 a Q r K f Y H B 5 Z 1 F M V m 2 w g v r u b S 6 d N Z q e n q L 2 j m x l W Q 4 + x G V g q k 6 j R E h H R t X R E 2 B q Z Y 1 N f w Q w T O f a V G j E m K I / L K b Z r y u P U X M W 0 w 7 S w M b p w f S i 5 a z v v 1 r K Z p 6 V m t n P v Y W K 5 7 t C L H E x F R Q W 1 d / b Q 0 a O H 6 e y Z c z Q x M c E M k t 8 l g c M 7 7 9 L d s N k z w Z 0 l I l c s y s o r x D N M s 2 C B k a v O G o k I F a a E m Q g z D Y w 0 s m Q Q f l C p A K e 9 o b F J f i V h d 1 N Y a K 3 1 A M c a j W l p m f 3 B d E C 7 B i P a G 9 d l x q m n U + N G c p e 4 k k G r 4 3 u / s n S D X n B M e 9 m 8 b K g s j c A o J U r O U D G W H K 6 A j m r l 0 O 4 e Z q r x J T 2 9 M m R m a W a g S m u 1 y E / Z 7 f l r q Q o m i o N s o 4 8 t 6 + U 9 6 t B o S m / n e L 2 S M w z i m V 4 p 7 P e V S J y 1 u l q Y j i s + L S 2 4 d S K r D u 1 V U 6 L w t 8 / n o Y D P R 3 p D q m k M s o Z f t Y c Z q 1 j g u B 3 M T O m u A Y I t 9 z S H q K s m c s P E R 8 U D g j Q W 8 / q Y W A 0 W S z X T i 8 R A O B I k t 3 F e z e x i 2 F Q q K 2 4 W S s 5 Q A E K q o 6 y Z A B 2 f P c p v g E 6 + + I q e B j O l R 7 6 y A Z 8 8 y N L 9 K p u R m a D Y 2 Z m A W j g / a z u 1 v F E m V F X Z x D O Y o 8 1 W n E T 0 e X 3 i G d r C H d Q K P 7 O R H / m f f W Y g 4 W k 0 m q n S k j m p D d M P Q a L H + g I l S y 6 D U c F U 6 S j g l h a E 1 v Y O p q V U c o V / D Y G 9 l S o n N o S h A A Q p 4 E 8 B f f U R q m U p g s g W A G Y y G g 1 5 m 3 z J g D T K 9 C 2 3 b G d n A m r h / G y e o N 5 w U c W E U Y P T u S J v E R l z 3 D g k O 1 H 0 m Y 4 q 1 l A Q H j D 5 7 m a p X s o c z c T o M O n 1 2 T W 3 A g i F Q + 0 h e q Q n S H f D H O T j g K R H U A T E m S 8 O M z P l c w 6 4 v T D / C i n m D Y c z a 9 O p D G m R M j 5 9 H D / O Q 4 3 J N x N F V 5 v n A 5 g 1 + 1 q D I p Q K k 6 + + P E i t 1 h B d P n e K 7 r l 7 N 9 X V 1 R W k p Q D U y S F K p v a t Q M B P Z n O Z / K o 0 w A 0 2 p J l S m f D u h J H u Y 9 M 0 / a b 6 f F 5 x X F r Y e i p A s A I h d B f 7 i P A 7 c U n y I f D l Z Q f V 1 J Q u E I O K j U x m N Y 4 J P l 9 r V Y S 1 a 3 Y t h 2 T 3 0 I J B C C 0 E X d K L X U F w C H n D B 8 K 2 c r m 8 b j f N z E y I B G 5 r e 5 c Q u K F Q S B Q I A D N T E 7 y / U 2 w n w 8 V M C 2 G 2 5 N P x b 8 X Z R L 1 5 4 f Q N Y S h o I P e K n Y I + F 5 X H l 9 j k 8 Z I / X k H R o J u q z B H q b a + n A / v 3 Z C S w Y j E + M k x d v f 3 y q 9 I A z r D N V n z r B Y D r k e 1 c B 9 i M 1 b N 0 x Y 2 o Y + J L 9 6 1 G 2 Q e d W N H T A 1 0 B N m + k f S v M T G g r 0 a S Z Q e s B f L w z S V U v C g w s w A 6 2 I 8 c l 7 8 g B B J H A V L A I 1 H D N r q e p V b 1 w A V r Z H F W 0 3 d z M N G t b H d U 3 N t P k + A j V 1 E m t O F q d k a L h A F m s V e J 1 J v h C S N U g Y Y 6 L F B d / A w J 4 M 7 F B D B U l F z M U K A Q 3 X M c m i U 5 v Y K L S k 4 Y J q 6 l a R w f a S x + h g T Q z G t U T s c U C 2 q V c j v Q V C 4 R 9 o 3 x N D C p J Y v h z U y s 6 v l Q a a q u O r C k p g t k 0 z A T S V y c V j w L 2 + T m q a 2 g s u U C 6 M m c Q 1 S 3 p u L s p R E 3 W N C 0 j 7 q 3 8 o g B A k 1 z m v 1 P F g s P O f w t B j d 7 a C E X Y E v D 5 f G S t S j A N C B N / Y s G t J U 3 Y R V V W S 0 H + E v K A D t a E h f j M 6 8 W G m n z Z A C e 5 1 N g I D e V y r v J N L r z i P B k w X Z C L S o / C 5 Q P 4 o u l M F g p H y G j I z 2 8 q B K 8 P S 7 W J 6 U C E 8 / 4 u q W d J Q S A C j c Z m K p t b X T W J Z H 4 u C I Z i j d x X F x Y C A k 2 q Z X x Z Z q c n q K U t 1 Z w b t B v I y Z 8 P w h f n / 0 M s g 3 c 1 s l Z j s z M b l t j k m 2 Q h V a a P 0 b S r 9 N c p G 0 o r 4 t I A m / u + 9 j C b K k H a U Z 9 6 E W B e A F D P I 2 z S l E K K 1 N b X y 1 v 5 o 2 z k G S o f / p 5 4 G B w X 5 L 0 J F B M 4 W Q P + D X 9 A i v Q B M O E k s 0 S S 9 N n + x A T 7 N E i S A 8 F g g B y L C x v C T A C 6 i 9 X g Z R M O / l U y U D 6 F 7 m H 0 f U G V j P N x I l e l B C D w H T B D O s B 4 d 9 W H R V 7 x 0 p y R m U p S c 3 X 1 q T k 0 A I X F a N p D 5 z S e E a 2 s N G W 2 b J D 8 f 2 P E T A s e r Q i E 7 W y K U M c m t 7 p s K E O t 8 A W t N E o 2 8 n y a K X G d i Q o X H L 5 B l y 0 i i A o J w i G W S p d Y V S M i i I s O R l O i h b m A A M J 6 e q 8 0 7 i l 5 K w F z W Q m C H E w 0 o m t X B i Q z z B z w 0 a u s F f A A 8 a j B Z I j z + W v p 7 V E 9 z b p N T H i N 8 j u b i + S 6 B B z v q Q m T K A O C v / T u l F F o h A G + d 4 g a o o s b W g 3 V I O l A b W N 1 W Z z 2 t Y b p i f 7 A j c i p j n 2 n Z c e i 2 F a A v N b 9 3 U G 6 j 5 8 f Z 4 s G e a e q D D k u a M p r / P c 7 a 8 K 0 u z E s N B + A n j Q w V T H m a T H Y c J M P o e J u N g m G F l M l X L m R T z i u I R 0 7 v M j P o E K 5 t S p K Z / j m I C m M f h e U L q H c C A 5 x u t m j B m g T r 9 c j o k S F R A + h n Y B g 8 4 M U r U x t A V l Z W S Z b j p k S u Y D j 8 r i d 7 F R X 0 + l J o x A W j / Q G R H 4 O c y c U P N 4 X Y L 9 I f s E Q m o t P A 2 c y M T Z C n d 2 9 Y v 9 G I V N Q A k B N 4 v 1 d k l A Q w o 8 1 F O 4 t n H 5 0 a X f a o o K 5 I D y L p d 1 w O M T 0 o B O V E Y V A + K H L O m q p R q G w O j m j 5 Q M F 3 M E N V l g b q q E A h I Q 9 f K F R b p 8 M H 5 s K y L 5 3 s n Z C w Q S k N n j g n p Y w t f M + m B T I m R z p z I + Z A D B R G W s U r 8 e d M y e V D F / / Z 8 U j n Z k A N L e V A s t L D t H m g n N B W z x a H t B O n o z 0 k D W u B 4 h z d m Z q w 5 k J Q H 4 O 4 X r 4 K e n y K J p U R 4 n 3 o I m Q t E f u p 4 u Z C e 9 C K 6 V 9 r S B 4 3 C 5 m 0 B g F A 4 U V U I N 2 O m u j G Z k J q G M h j U 7 q j c a G M x S A 6 o B p p 7 r d D x v c w w 8 0 2 Q E w + 0 B 0 M B e U q F Y h 0 O n 0 V G m x i o h f K Z C c 2 C 0 W Y P S G x m Z h N K G 9 A t U a y N H 0 s 2 M O g a I A B J 0 O 5 N Z a W k v f O K k G W A 1 g l l A 0 T j v T f F 5 o p f T u G w i I 5 O L Y 9 S I S i Q h N L o m R B E R Q h 0 3 5 2 Z n 1 9 b t B q 2 4 0 N o e h 2 L 6 1 w s R T A a Q y H F g L 2 9 Z z 7 D M 5 W D W X A j W 1 d U L i r R d K 6 d F 6 s b g w T + g 9 6 2 d C b W L n W s m P o A x J g V r 1 h n + T x g c A M L X 3 t 4 R o x G F g f y h V A E L Q p R M k g i u j S 2 y W y 6 / X i / q G J r L V 1 N H c 3 L S 8 R w K C M Z N s 8 t a v w 3 9 E d D G b B i s V N o W h A I d w V N W Z C h h h x h J B C J Z O h V Z 1 q w F a Q a 8 3 C F M L u a R i U Q o N B T S 2 t M p b i H S R I F w A h a T p 5 n A y K r L U 6 G 0 E U O u X b u 4 p Q F Q v G Q g w Z O t Y z g Z F 2 6 k F n C J s X S D N o E R Y M d u x v L K S D M Y 8 M 8 s q Q M l a c 1 o u b S O w a Q w F i B B r B u B G w n d C 9 h z S p B R A h A 6 a y q D X U x y O W h E w m 0 o z q H N h b l b e 4 t 9 k Q k y W 9 m A o O P O o n B 5 M K / 5 F O c 5 m A 9 E 3 q 0 o 0 D f c n G d k E Q S 6 g A R K h c M z 6 S 0 f f X b t F I n x + d k a 8 d j u d V F V d Q 1 O T Y y J J j h I k r 8 d D c 7 P T t D A / J x L d y G P B d 5 7 m z y D a O z U x J r 4 3 z Z 9 F s A N A 4 C K f G s T 1 4 K Y l d t M B h x Y O 7 s H 2 k D A h i p F 6 m Q B B h / x N f U P C Z M C + s z M R 2 t 2 o F 4 n F T C h F Y h d A g 1 y l X D q D q N S b o 2 a h s R H Z V B o B U S o T D D O h J l V F g E j y G b a 5 E X h t 2 C y O F c c C c + n h n t T k 7 n q B i c O 4 D 4 1 8 / h i b o I b V l W U y s m Y q r y i s W g X D g u C 7 2 8 o i Y l j O w I J R v M b 2 R m J T N V Q 2 w I 9 C h A l Z b u W U Z Y 2 / b s C E A T O N j w 7 L e 4 i + / I K P v n 0 6 S F / 6 k b c k S e V c Q H B B A Q j 0 o Z 4 A 7 W s J i / y J A h S L V p p j Z E + a l V C s Z i 0 F c J y 4 d t 2 G w T W J + X y w m G M 0 G u 4 3 i o H V g j E K U K 9 Y K D M h H T H J w g l 5 s d e G T f T 2 q E l o X K V H b y O x Z R g K N w 5 S s L Y i K p g L R K 6 Y f q L 0 p A T o 7 O 4 T 4 5 r x 2 7 5 Q g o v C a v U 2 M g w l q g 3 U p 9 X x I e S M 8 1 3 2 J Z g H V Q Q g h n E 2 T R R E b + L g B P R P H e k I s g Y 3 i P 6 t f I H j f 5 O J G A N k s g E R T p Q h 7 W w o 3 R g A R F C R 2 0 P l B v w z A 9 u W t Z U k a g Z v m b B 5 L i C n 0 V k d F s W S a P O 4 v q g X z I T u X + S x S n U Z E K h A o a 7 H u U I P d E k O N q S k C e N u M y B Z s 6 w H m a Q s R h C j Z E b B J D v + 1 q Q q 7 b K K 1 K b J Z G 0 K D V 4 q L Z 4 J S L r r 8 k 0 E M n B 8 G I + G K o d c X 0 N b B w b V p K d H 8 j 0 l t V Q M x o G j 5 k 8 B g h + Y B 4 + E + d w m 1 P V t C Y b C l F H 0 s q B a A h l 3 J B F R J Y E p S p B g Y R Z 0 m K F e C t p B b x M i Z x / r D d A 3 P l l B f / m J 7 O a E N U f L Q L 5 A X k y t 5 b / R G q M h h 1 4 U w W o i T m q r W B B T Z h X A h 0 o G Q t q 4 N v C 3 U L 6 V K S J X S i B A k C + g I W B e Y b R Z P l A 7 f o 9 s B i v 3 G 0 J D E S T I f a 3 K g Q x E A Z c w 9 F J + D 9 O K l S n G C n b U h w V j o 0 I l W R h t F L Z M U A I X F l 2 9 m I u O m y F K k x i o z 5 p 2 6 k T k q Z S Y n 5 2 i p p b c C d N S 9 E M B S E y i 3 Q J a M h 0 o i + n w / D k Z H d 8 R r 3 2 t X 6 W w 7 Z N i G 9 / T p Z X i 4 P O r b B r i l 9 D W k Q 4 Q z i x f M w Q 8 S s F w f j a T U Y G S D 0 D s + E + t j i 8 f Q H B i f I L S 3 Z 0 N b a z d M B g m E w G D j j A E F I G I E y P F h 9 w L w Z b Q U A C k E I a B o L I 6 u Y 0 c t j v 8 j R T E 1 h 9 t q m 9 s E R I u F 0 q m o Y L B j N U b 9 Z U x M i x / X 3 7 F h O B + R 9 7 i a 7 K 0 S i f H 2 Y x J y s 3 h 8 / 3 M S G r M B E A I o f U B Y 7 1 K g Z X l 1 K L V b E D h q z U L M 7 m C q C B X 5 3 K E 0 c 9 N S 7 W O y U A B L d I q y H s l A y Z f t j u o V K E g A d 1 d E x b C e q O x Z R h K A e a 6 T b v Q z 8 I X i 6 8 W J B 0 k 7 g z 7 G V D n P z 7 1 C l V d f Y A s g 0 8 y F x Y n B Q G Y U v k w l K u A m s B s Q E 4 s W / O j r / u v 5 S 3 W C K y h g E A w T N 5 g j E 2 g s G h J y O N w B V A F D s 3 U Z C n + + i R D r b U i G z I p R T D M R R a Y 6 C Z Q w 5 V 5 9 e s D Y Y J z R 0 / W A 9 1 B k W L J h f r K q P g c v o d R 1 6 h S Q S W O 4 q / h + p R C e 6 d j y 5 h 8 6 c D J w p / q r Q 0 L K X R x F j c i S j + j / S S 1 G c f E Z 2 L 6 B p p v T 0 j 2 w h A X y c F c O R 5 o F q M 8 0 2 A 9 i E T C o o V D m f O n i j h L U N H S L s k 5 a L S / f / 4 U d f b d T V X N f b S v O Z y X K Q U B B M f c X C I f H D V 0 L a 0 d 8 q v i g U A T g k B l B h a S f B p G + f i Q J k D 7 i q J R k y c z J S f 5 Y a l g B D X e R + A D L S O Z g J 6 r 1 m o 2 s 2 W m w T V Z 9 b G w Z q 0 m C R t p B j v a U E q Z m 9 q y D A X A u T 3 Q J i 2 A h o v 5 1 o i W u p Z + m f a U n x H v P z f / N X L 5 c j v M w U C Q t H w n p d k O O j L I D X o o x t Q y A e O 9 T E B m X s N 3 J d / Z D U L r 4 T t p k 4 j w t / H I N q E I b e D 4 v h K q x + c j V f d Q 1 D N P h w 7 c Q 9 1 N 5 X w c O B b p k Q 2 o n 0 T r C / J a A D 5 e L N m 4 n M 6 U 1 v R S 4 u S Y i b x y I A F 5 O P Q 8 J d 8 O a L X 3 J k 1 r g g 3 Z A P / 7 A b n V J B O Q K R l c Y P e C t V Y p s a U Z C h C R s a C D j n S z Z D O b 6 Z 9 e u k z 3 7 2 2 m z m Y r C / L 8 N A f W p y o v L x c O v i D Y I l r R C 8 H c z B Q 1 F 1 E h j p X 6 0 m c L 4 v w X F x 1 0 7 t x 5 k e Q 1 l Z m p o 7 2 D 2 t v b x D m B U X B O y Q w G a X x 8 2 C T q I h V A G m M i U + G I 0 / z s L D U l 1 S J m A l a 0 R H N f 8 r R a E C x m Q u x p Q r A p l d S u L e p F f S D W 7 s X c i n Q f S c H E s o 6 G W S P l A z R k d l Z L o 6 P T w / H J g N y D 6 e k L s 0 / H h k G p K t G 3 P E O B i D z 2 Y V q y T 1 N 7 V Z T m l / 2 0 c 9 8 R 2 l U m m W r W z t w S R o m U K T 5 T L u m + X v h 9 3 u y m X Q b E 2 S f M p A l h / o X 5 z u M z U 1 N T d O X y V T p y 9 L A o y w H D N T U 1 U G V F J Q V j O n r p v I t C P h e V V d q o 3 F J z Q + N h h c l i q g V Q t p W r U x j d 1 2 A I + G 8 1 b J I l N 0 o i I o m R c s l A M + J p 1 j w 7 m Q H T k 8 Y K Q e I u Y Q T 2 2 W k T F Z L f R k k X V i P J d Z u R / 8 N U Y q x v J p P G u r H l G Q p A 9 U S H N U B u j 5 v t X R 0 t v 2 I k 7 0 U p u 9 7 / c R N 1 H M s u v b D O L 2 a r Y x p T O B Q u T V u 7 j O l V v Z h W l I y Z y Q l q 7 V g 7 P y 4 f o H W h u b l N f q U O a D J / I E C D g 0 P C b G 1 r a y X 7 g p 2 m 5 x 2 0 7 D e Q r r K R K q w N 5 H M v U c i 7 S k 0 9 9 1 K 5 t Z p 9 F q 0 o 9 Y H k R p N j F k s 3 B U u O B a q t y 8 5 Q H m a k f O e o g 3 j f G j X T 0 a 6 g 0 F o O + w I Z 2 f r Q M R e u e P g + U 4 v o T s B x 4 n 0 M J w 3 n 2 Y G A i g g U 7 S Z r J 2 j s J a + G L G z Q o D B Z A X w w t J 8 g w W w v U d v Q t m A o 4 H B 7 6 E Y 4 9 t 2 v + 8 g z K 2 3 b + n V 0 4 N c S D K K J h 8 i 0 + H c U a P i 8 v E c y m 5 S R W + s N M s A 0 Q I U 0 W k w w p x w 3 I 7 3 q G k S e 7 z T X d B T y X X w W 2 j Y a 1 9 O Q X U O z C 8 x A c R M Z y q y i 0 R L + n 9 e 9 T L P X z 1 J l d S P V t v S x y V j B x K Y R + Z n 8 l r y J 0 8 L c H D U 2 t 8 i v 1 4 8 L s 0 b q s o X I G P f x v T C K + 4 M R a 8 m 5 O j A o E v 7 I u S H X l C 8 w I h q t / K j l Q 5 R z l T U c Z k p g z g W E H y o 4 U A w N 6 r k 0 q x f l X u h N W y z R c E z d U 5 / / y h / I 2 1 s a k F T K A M j q H h 3 N v C 1 p q H 1 f M J K x Q r o Y m v A 8 W Q e O k d 5 7 m o y r P 6 F Q 7 W f F f v Q 0 m U x m c a P c b h f p D X o R n C g G m P O G G 9 J Q G R M V D W D y d F t 9 b n q q 6 A r 1 R Z b W + S 6 + D e L z h 3 X 0 z r i J f P 6 A 0 D i 6 s h q x X 1 p z S k M G c w V V 1 b U x s U Z o 4 u J x w W x 6 Y x l V m L W q L R p r g e B G V F y / U g B + i x i g 4 p u j V 1 8 5 z u c 7 R 8 s r T r L Z q s S E W B w z g A g g W i 0 w G Q n 3 P r k F P x u W / T o R N U S u C x F C 1 P N B 8 O F 1 m B k H 5 U c w 8 z C 7 B N d r d y M i q 8 i B l o a h S q P n N g G w w x V U N m n p i T + r F I / K + o S 5 Z 3 J 8 V 9 7 i E w t L v T R A 8 t A W V C 9 D E u J R D N B t C 3 N J w Z q k M 6 O + q V n e K h y N B X z X x 1 L 8 / S v T r E S Q W t B R T C s F N E C I m M e h E K H B a K a a x k 7 q P f Q R 8 j k X a f T 8 K + Q p Y O G 7 A D O r 4 n + u B x h w i Z x S j W 6 Z 3 n / / L D 3 0 8 A O 0 Y 8 d O 9 v 8 a 6 c K F y 0 J T p Q O G R a 6 w d r J A g 2 8 G E y 8 d Y C x o o w 5 b R J R u 4 T P o n s Z i 4 a V K L w D b h q G 8 Q a l Y N h s C z V + i u B 7 h X Q 2 F b D 8 t 7 W T A 5 0 g m C E h b 2 O 0 w i T Y C + O 1 i g T K f f L D i d N P c S o i O 7 m 2 l a t b Q K C F u q D b Q g z 1 B M Q c R T H U f M 5 V C b B A o 5 R U W a u v b R x 0 9 O + i 9 8 0 P k 8 u T 3 t z C l F u O 0 i w V y Y t c d O u q t i 9 D + F j 9 d u H i J D h 8 + K B i p t a 2 N q q u r b z Q B p s O o j Y t K C Z x G u i W g A E u R 5 g L u P s x 0 V K G D F F C Q f Z l N T y P 7 V I h C l g r b h q E i f B G U s H c 2 u H a + T s 6 7 z 5 C / R a o 2 A D A v O x 3 w C d D N u R F Y z + h m t H u r S e p 0 G P m U e p s M o p 0 e y / z c V W U X o W e z L v F d J I E f 7 w 8 I R x 1 j 2 T D f 7 s m d E T p 2 b y M 1 V R n p + P E T N L P o F Y W 5 k N i Z L i 2 Y E W u e B I N + 4 b f l C / w e f C A D U 1 l f n b T e M A Q G 0 h h g I g X 4 / V B I y s G l 4 1 4 + N 0 z A a r d F x b R Z + K x 4 K A t j d 7 L / i l F 0 m Z g t E + C f o e j 6 M p u U p c x F b R u G g o g B Q 4 H Y F u Z n V d W 6 h L h Y M R y f X V 1 h J z 0 U F E Q Q C K w t r m 1 Y h 2 m W D S C 8 I P 8 9 H C u e Q S g Y N I I o I 5 7 R o o 3 j k v Z J n x H f k 5 / T B z 6 m Q w z 0 T K s A b 2 2 R o n C L C 3 P i d 9 F p r A A 1 f 3 u b w 6 I t B M 5 5 h E z 0 x N E + a m v v o F d e f Y O e f 8 9 F b 4 y Y x A O V A 5 h d h 5 V A I L m V S g U L + 3 U m U 5 l I P r v 5 t 7 M x v d E / Q m b P G b E e F + o O Z W t b Y G 5 u n j o 6 O k Q Q Q g G W M F V M 8 n S A C R / t 9 b N 5 G x f V E T g 2 a D z U + y E U 3 8 8 M B V 8 Q w Y i t g O 3 D U H y 9 c R O + / k a I / v B k F f 3 G c 1 5 B o B E 2 F Z D 3 w Y D L q c k J w U h w b p F 3 s l b Z x H c q L V W 0 Z J + X f y g B N B u u Z w 3 d T A h H 4 N N I H H / j m Z k K A l h I Y f G Q t 8 U n 8 C x t 4 X y y L R y H T y J S a b W u D X q A K B u a W o R J i + V z l G m 1 K O v B U j u Y + I q c y 4 U Z A w 0 u m s h h 3 E u a 6 n 5 y 2 k c p 5 H M L x k P 9 G 9 r z L 7 D k x n q 2 y W V A A F I O l q p q M c U J K y e m w z R z n P T T p 0 k 7 N 0 x t o R f l v R K w G M D I y C i 1 t j a n M R C q W K K q w 3 T g P y 1 7 4 2 J W I N I T d R V R 4 Q 9 h z L f y E / C b E J j Z C t g + D M W I M g F O O R M 3 2 O 0 N i N U 8 z G X l I v D Q 3 t E p w s W K 9 F N C s H i u Z 0 J L R 0 V l J T l X S 7 8 u b 0 1 t / Y 3 1 o P C M Y 8 A z m B z P S L Q i d C 9 9 R t o H i N d 8 / E b W B G q 4 9 p W n S f / p w 1 T 3 5 c / J e z I D v + 9 l A o U m G R y 8 J r S F g i 6 W 6 i j x e b Q / Q n f t 6 K M K W y s N n H 6 Z 3 r / u E c Q J w N 9 A y w N 8 V z X A Z D b o j T Q z O S 6 S 7 w t z M 0 J A 6 H w J w R V Z S E y M c j q d f B y D L A i s 4 p E M s 9 l E T Y 2 N Y p l Y l B o B s E D Q e X C K B Q F p 9 G Q y o L c p Q v 3 1 U T r c G R K z R / D A c U K r b h V s K 4 b S M W F W l y U I o 8 p S I R g o k 7 m Q j L n Z t X P L w X i Y i g Q T K R 2 i V Z 4 J R U w z Z S 2 G Z 2 g G a E I f P / A d V K x j 3 B X e Q w U D n q E V V p e X 5 F 8 p H G C 6 e Z W B j l r 7 D B 2 6 / C y V B 9 2 k n x x m i s s d U I F m f u 1 6 G c V s e 0 g b d p I m F h J F o S g 6 B h D 1 O t K j Y Y 3 R R u 1 7 H q a l m S H y s G m F y m w A / w 7 Y M / s X E A y t H V 1 Q j S z U K u j q 1 Q F 6 3 5 k w o 0 + H 9 t K V K 1 f p 8 u U r 9 N q r x / k H o 7 R n z y 4 h a J K B 1 2 3 t r f z Z K z Q 8 v S q G t 2 B A z L J X J 9 r j Y T Y m A 2 Y g W n 2 O X z e L V v u t h G 2 T 2 A X P P N Y b F A 4 o J p s a 1 e L V G Y A V 0 p G F z 8 R 4 Y B I k U 5 V c C x g J Y 6 g w / h g m J G 4 4 9 u E Z j A O g R A i S G R o S 7 4 E R l M 9 i 4 b C W t u K n v c L n W 5 P c Z a Y u / 9 S 9 p I t F K M 7 n 4 f n h F e m i Z I E y J x 4 R N k 0 s T I 3 V O r E U a D p Q o O p w s s l 8 9 W 3 q u / c D 1 F R F Y k w 0 t E W L N S p W k 8 8 E n L v D 4 a C z 5 y 7 Q w Q P 7 b 1 z j e d Z Y T c 2 J + j 8 7 + 7 1 d P b 0 Z A z b Q b j M z c / T G Q I A a O 3 e L A t f D H e i 2 T Z A n y o / g 0 2 H d p 8 1 e S C 1 f b C u G O s Y M h e V A F V S F X p e 3 2 K Q w H p O 3 1 m J o 4 A r t 2 L V H f q U O a B 2 3 2 y 0 W f 4 a m i f H d a 2 b J X Q z 8 f h + V s R l a L K Y m R q m 9 s 0 d + l U C M 7 a D o 2 b c p v u c g a Q 3 6 n N o Z w 2 7 Q b O h c X a G o o Z o e 7 o 0 I r Z Q O B C O 8 / i B d P / M S 9 R 3 8 E P X U Y x W L i E g O I 8 L m H g q T g S 2 D q p 5 U b e X x h 2 l i f J x m Z 2 f o 6 O G D Z E k a y h n g a w B T H I A 2 R 1 X / k s N O T S 1 r r 2 m A + X V 4 U U + n T 5 8 l W 1 M 3 N T b U i d 4 n 5 d Q w u A Z 1 d 4 W s 1 X u z s G 1 M P l x b T R I z p c M Y T R 3 f m 4 z + n b u F J M 2 G c v b B k F S F L 9 b I / l Z I x Q z M F 8 6 V Z X m r O N Q 3 q E c f E Q 0 z H H q I j G V l p G d m g h b N B j A P w s M x n U m s a K H G T K g Q Q J e t y c C + X H m V M G E x Z R V m F S o J L v y V l y 7 8 b Y D e / 4 a f l o e k E d I o C 0 K 0 8 I X T y z T j 8 N L D D x 5 N Y S Y g O R c H 5 o J 5 m L 7 g 3 L V F A x 0 f M d P b 4 2 a a W e V j 9 S 6 T j s 1 w A x + n w k w 4 Y p Q q b Q d m A r Y N Q 2 H I f m Z Z z G a S N v P c B 0 w u y i L I V V G s d g J M 6 y y + R T F q T v A J d X T 1 0 C R r M z V 8 + c c + + t L z L n r 5 m p M M g T n 2 i 9 Q F C h o 3 8 d 6 D P V E y V l R R O O C 7 k e M B l J p J 4 M 2 L i / T M i R m K X P t t e v n d K Z o f v U A t H T s J u b N 0 m O V I J R o r M f U V U L Q p u r L h J 2 E p V E w l Q r A T U b 4 Y m 7 V 6 g 4 k 8 r J G w C A H m Y r z F P t J G L 0 F T S m w b h i p T k a 4 w 8 5 z G R 8 V z T J O Z i B E 9 K 3 R x Z / h B x S J W Q P J T D U b 2 5 Z a X F k X 1 w D K b S S B K v E a 1 A n J r q E 1 E B T 3 2 W S y p E T M A V + p 3 O o 7 T N / e 8 Q H / c 8 x y F K n q F 6 a Y G s b q k x c 2 + C l M 2 + 2 c G a C o 5 K A E c / G 1 J q 8 T 1 M Q o 2 a O l X 6 j 5 G n d r X 6 A v 1 H 6 f 7 7 z 9 C P c 3 q N X 5 K F c o 0 o o D 8 c 7 / / k o + a l 4 + T e e I F e o t 9 t u R O X A D + q L m 8 W o x 5 w 1 9 H / 9 P V B e S d C p S E N x n b h q H Q M K a O 3 K e A z L y U 8 8 k f 9 Y 2 F z V F I h l N O f C 7 a 5 0 W g A r 4 D I o L w Z b B 6 O / J m 4 j 1 m P D w j U Z s M B D 4 Q e h d R y L o G w q I H e I 3 Z f t W 2 W r E i S G V l p d g H X y 3 9 3 E C C 7 W Z p 5 R F s d 0 b O C 9 N P j T h r / u F L V P 6 7 n y b b r z 9 B 4 d V R O r Y r 1 b S q a j H R X V / R k v u B E / S p / a n R y 9 0 9 V m Y + + U U a y t h 0 B l r b O + m L z 3 n p Z 2 v P U F n o j 0 k b c p E t O i f e S 4 b J X E 5 t u 4 5 Q u Q k l Z p Q y l G Y 7 Y V s E J X B p H + 0 L 5 B y c m A k g a k T h C s H k + K g w q Y r B y v I S 2 W r y H z 2 G 4 0 M U z F Z b J / I 6 m I E O P y 4 f Q I u h + R D R M 5 h U C n O V s S b Q h q W Z f s 9 H / x X L H R M 9 1 B 1 M 0 T 5 l v 3 e U f u R 7 R X 7 F D L L n u 9 T 4 7 7 5 A M R Z S 0 B h O j 5 / O j v h p 4 v o l U e L 0 y Q 8 f p a q F X y K L b 5 g + f / 1 F C s Y l q + B 3 H 1 y k t o Y u s a 1 g a d E u A j 0 V 2 n k K s f / 0 t Z O 7 x P 6 P 1 A 3 R Z 5 q u 0 f P x X x S v F Q j 2 4 X 8 K l H t b D t t C Q + E a q y 2 A n C / g Q x W q o d B e X i x A j I U A z I 6 W e Z i m v T t 2 U V w 2 l / I B t B i 6 d i f H R o W m W 1 1 e F h r Q Y T 1 A 5 1 x N 5 I k a q S / 0 t i D Y 5 B Z 0 k / 1 / s Q 9 0 V H 4 l 4 W 8 7 f o E u z W j o u V M r 9 O 3 n 3 q d / f O 4 N Z v R p 6 r v 7 K D 3 1 8 Y f I U l F G s Z 5 / J O f d 7 / P f T V y f w O i f k 2 H 1 J / I r C U h F t L N A 6 m 4 K 0 n e v J J o t f + L Y Q f b 4 2 q A L j m y 7 M x O w b f q h 9 D E v B Z 3 T o r V 8 f n Z a j O S y y + Y S b p 6 L / Q q s X I i l T l A l g C g T G A m P l S U H 7 z O K c h n l + y Z 2 p K E V Q M z 2 h T m R 9 0 G r N 5 K 3 P p 9 b l M E o z n S h c L l d e f c 0 q U E 4 9 E x c y H H l A 5 w D B s 1 A S 6 F s C R G 1 6 u k f U 7 P J Q 0 b 2 j a o M Q f J a d 1 G j J Y n R 4 1 p 6 8 / R n 5 B c S x r q J u g L n q d 5 / j k L 1 9 9 O O j h o 6 s r e N + h u 1 5 O B r h A l R m J d h Z M Z H i m H C b W S t G K f P 1 f 0 1 V c T n K G T 7 u P R D c d w T r x j u U l v p Y U a O 0 N k F a e G 6 C q O W r I 1 7 t m w e a b 3 Y N n k o m H t Y 6 D l b V T F W 1 + j q 6 Z d f 5 Q c w J I a 2 w E l G d E u J B k 6 M X q f O n j 7 p R Y H w e d 2 i V a J o s K h e Z l 8 L P l I + g P a d n h g T G k G B s h C 3 g i H T U W F G z k 5 P i p I r F B D H V s r J 8 Y a N z h 2 K U c y 3 Q n v K Z + n D z Y l Q v L P r Z 8 W 1 y Q R N c I q s w 5 8 Q 2 9 e q / p 6 a 2 n e x j z R F l i F p X 9 j 6 O A U b f 5 0 q Z 5 4 W 6 y n P e i z U Z 3 q f z j d f F C t X Z i 5 w 3 r 7 Y N g w F R s J q E N k Y a n l 5 k W p q 8 i N C B d B k 6 P f B 6 u f V 5 j j 1 1 k k B A q U y o h g U O / U o G d C e K H T N h S B r V A g B m H 4 p S d 5 4 j M q v / 5 P Y 9 P X + L F / A V M b A u k t o t l S A m Q v t s / 8 o v 5 I w Z n l k j S 9 X P v U 0 K z c 9 + V v / i 7 x H I R + N W F Q u O v U t 2 l X + Q 7 E n r i 2 n 2 d 6 3 q H X 4 g H i t 4 D n T l b w 7 c L c b t g 1 D o e o Z X a j Z g H b q T E n R T I B T D 2 L E 3 L e 3 x 0 y C a a E N R 4 Y H h I Z w O V 2 i n w o m I d o q 7 t q z l 6 5 d u S i W x p m a H C W r 1 c Z m p U / U / j W 3 t Y v 2 d y S J U X G x t L g o 8 i t N r R 1 M v I W t 1 Y v 2 j j V M o g I w P q q + K y v X h s + B T B O L o N X S f 1 v n Y V N 4 7 i 2 x H e j 8 K D l c I a q p q x O v A e v A 4 6 S J S s X E I d v P M F P 9 v t g G A d k d D u p e k Q I c h u B / F 8 9 v G f 6 W b I 2 H h C Y a W s y s 6 W 4 l b B u G 2 t 8 a E k v j Z 8 P E + A h 1 d v X K r / K D o q G A F d n s U 9 O C C H l j T k Q m A t c G p c r q m G k t 4 8 B n U y u 5 y Q b 4 f n a W + D V 1 9 S L U j r 8 K R k V I v q G x h X 3 F c e r u 3 c F m 7 h D 1 7 7 x b + p I K k m v q 4 P S L o + d / s P Y w C o M B x T z 0 d 3 2 c 4 o Z E r V 3 6 Q g m W a x 8 l b V i q J l c Y C o w 5 c e F V C s d 1 9 G N 7 P z 3 d 8 x Y F y 9 r o t e C T N y r H b y d s G 4 b C V N G 9 L Z m L N I G V F Q c T Q E K i 5 o N 8 6 + 5 c z F D o A 1 J j K J 1 n h i X 7 m 2 I 7 Z q 6 l Q P s H x L Y C t 8 s p H P p E k a 2 G n 5 X y G v y D W y C F v J X P 4 O 8 4 V 2 G W Z Q 6 / 4 / N I 9 s I n y g R l S d P 3 / s x P 7 m l p N Y 7 H v 1 7 J P t N 1 q p r + I s U 0 9 1 F c s 1 t 8 N m a u 4 W P / o N i G h k T i u C l p p J k m 5 i P L 8 F M U L d t J 3 o 6 v i 3 0 G x w U y r A y I 7 U h c S 3 p N j C a p n 8 7 H H x T 7 b j c U H 4 v e Z G C S T a 7 e / 5 W l w t s m / E y Q + S B b 6 7 d h 6 Y K 8 x R c 0 s P Y Y w F D o p E X F A / I z y B u h A s L j l q K T y F t B I + E 9 M A m e k f R F g S 4 K d T M B T I d m y m z w e l x w p w Q z A d B S s U i M b G N P s b Z Z I H 3 o R 9 g r v a d P a C f 8 b Y T x E e 0 E g y N X F o 4 Z a b n 3 O f K 0 / 4 k I 5 g A K M w E w l V 2 1 9 9 + 2 z A R s G 4 Y C M i 2 D o q C Y Q A C K R v M B l v X P Z O 7 9 t 8 l E p f t P 3 k m 0 d i u A D 9 P I Z h c q H l C B g b x R X U M T W a x W E Z p X K h 7 w H v 4 G n l F I C n M P J l s 2 e L z o w c r c / l 1 T 1 0 i o u r J 2 S O e J b W 1 a h j x U t 5 e C L Y 9 Q s F l i B I / L J d r c L R i O y X 4 c 0 h J + v 1 e Y r v D J I t E I / c + z f 0 1 / + i + p r f q + v q f o g q + 4 y O i t g m 3 F U L n S p Q 6 V N v d c 0 O U 5 P t U r m g j V r e P f P K y h y 3 / 2 K l 3 7 + k / o g + E h e W 8 C 0 E L F o r d / p 7 y l j u r q W q E 9 M g G + E n D f b 5 b R E 3 9 a K c w 9 W J m T V X 8 i 9 v v b / 4 g i t j 0 U r Z C i e d C m E B 4 Y h Y b 8 F h g b K 9 h X V F i Y + W 2 k 0 + r o i W c / T N 8 b e Y v G P O X 0 o k P y W Q N t T 4 h u 3 5 W k N Y N v R 2 w b H 0 r B g 9 2 Y / K l + y O i W R e 8 N E r z 5 I j k o k Q 3 r C a M r k c R i g W Q 1 a u I y Q a k X b G h c G + F U 8 m z J g P k K A Y E A B 3 4 X 5 x a P R Z l 5 p O m t a r k n R D F R Y 4 j E + B + + + 0 f 0 w s h 5 O l j 2 b f E e e j 3 / 0 w c t Y l 7 F 7 Y 5 t p a E A r J U K d i o b f Z a 0 w d S + I 1 Q I m N j u T 5 7 4 k w v V e d b c r b C D n k l D 5 U K u K U a 5 U J V j C i 0 0 S R R 9 E G n A d V A 6 j B V M T Y 6 L z 1 f Z a k S t o q i y Y E G B 4 A z m Q q Q z E 5 h t Z n p S V J Y o C y B 8 9 c j T 9 P O 9 9 1 B D J R Y G 0 N L v H d P S 0 v R l 8 d 7 t j m 3 H U J i C Y / n 9 z 9 D 8 7 7 1 B l u E n y b j 8 A / k d C S A I L O O J R c L y Q b 7 z H 6 z s 6 2 T y o X K h f B 1 l S A B 8 m F z A + k 3 K l C M F 8 N n Q 1 Y u Z G A j 7 Q 9 M 1 t 7 S u O Q 8 w F e Z P q O W r o M F b 2 z r W f O d X D z 1 N v 7 z T T j 9 / w E L 1 V W W k r d k r v 3 N 7 Y 9 s x l D Y S o p P 2 L 1 D 7 V 6 Q E Z N n s 1 6 T Q V T L 4 5 i P c i 2 h a L s D x z w e u 1 e W i N d R 6 u n 8 1 M T / V e b / F 5 y 3 5 Q p m A s L y H G Q 8 l R Q o c i 5 J P i d A 6 / B + Y d 2 A y N Y C p g P Q J r t U 1 6 v W M + H x r e 5 e Y J T 5 o 1 4 t S o j v Y h g w V 1 x k o a I C 2 S D J l 7 B f l j Q R g x u j 5 p q M M K B u Q a 8 k H y n y E Y o D V L o q F d e B R q g k 8 T 5 b B D / L J Z w / L 2 N i M 0 / B / 8 J s W 5 u f E X A o Q v i W P h b c h L A L M + L P T U y K 8 j z Y S + F q I S G Y D k r d 2 9 + 0 d i E j G t g t K C L h j 9 C k M a Z S Z y r X 7 X Y q n 1 a o l Y 2 j g M u 3 Y p V 5 N A N 8 I z j k 0 F Z K 3 i G q B E d E R i z A 8 G L K N J f H I 8 K D w I 9 o 6 u m l 6 c o x q 6 x q E G Q W / D c y L B k L U 3 q E G r 4 V N J B S h g p j j s T g / Y 9 l R v a i Q x + o f C K H D X 2 l t 6 2 T / Z I L q G 5 p E X g p M i z b w Y C h M d Q 0 N o j p + r / c p + U j 5 P P e c p L g m O 4 E j h 4 U o H S Y 4 p Q d R f B E / l e v V O 5 t H r 1 + j n r 6 7 5 F f 5 4 8 q c g e b u M N Q N b E + G k v F T 2 n + g Y N + n 5 F f Z A f 8 C x J + O f J s B I b U z m U u Z M D k 2 I s z P 9 o 4 u E Q x A o S n G S G P x t 9 o s K w I m V 4 r H K m f I t P Q P F N I 1 k b P n B + R y r f L x 1 g k G R r t G i E 0 0 M K o y A W n J s S g i e L X 1 D Z L / 0 9 H J p t 8 i / d b Z L 9 O l l S v i N 1 / 7 0 A s U D U e E 5 s L y O T A H c X 7 Q S G Z m R I 8 H 3 2 8 U T F 5 W X i n 2 x 6 J h 4 W c h D N / Z 3 U M T Y 6 N C M K A l / 7 K 7 s H K v W x n b m q F g S R 1 D S 0 e e h m t y F T i i V 2 6 X i 4 l J W q 0 j F 5 Y W F 1 i L N Q i i z R e o f l C m w i Y D + 8 E E y W t U 6 e J e P o o I R e N l V D a S C L T 4 + j 8 r V g / J N p 4 Z W F 2 B d t W T g Z k e m j Q d + / 4 e R a q S R v / j h / 4 r f b T r I 2 J b A R g q F E T a w S 8 Y t h B g b V 2 M + r q D b e h D J Q M x g s v z + W s N M J O D T S I Q D 6 r A U a m Q D z M B q G g o N M q 3 Z L f L W 6 m Q N F 3 i t 3 R x F 1 W G 3 6 O K 8 F m y R N 6 V 9 y a A 6 o R c g G D A Y B Q 1 Z g I 6 L R 3 i W c e 3 / C O d H x b b A H w n h N c R w A H T F s p M Q H v a k q i 3 M 7 a 1 h g J A l l g E D b O 6 8 w V m H Y C Q 0 N m b b 8 K 1 G A 2 V K R m M w l M w l f K e O X q d T N F E 8 A R T n L Q + O 8 X K G 8 T r f J L K S G i j / g 8 V 6 Z k Q j o W p a u T 7 Y h u F s M 6 G R 8 X M P E x O 0 l G Y y k a f o 0 h 1 P w X r D u R 9 n q f G T e S R 5 6 H f w T b X U A C k w b x L J 6 b 6 g D A r I u e l N 7 I A R O f 1 u p k Z 8 y c E h K U L B X q j 1 J A e f g / o E v V v X v 2 9 4 l l h J g D M n A s Q E i s r y y L n h E Q s N A 7 y T g i 4 2 O f n h O 9 W x Q y j Q B t Y F v V 6 y H H B L w I z A f r V Y V q d u i I a E H P B G 9 S I T t w 7 S G D b a y g F T 3 Y O U J V m X H 7 F P s H U c x S P 3 S + i f 3 5 0 r K o A B Z 9 l Z f k t j o Z m Q T T b F a K h 1 M p + A J T 3 o I I h 3 y A H g g L Z F r K G B k M A A Q W 3 C s C 0 8 B G R 8 E 2 G E v C I V O + g U L 3 U S T s + e p 1 2 R 9 8 X 2 4 C v 7 z P s b 0 n n i d 9 x 8 G 8 3 J p U 1 g W D e u G 4 i W 1 m c F r 3 b X i a X F L f M 1 X C 4 k + S C + 4 J g J g B D 8 r V + 9 V z T s g P J 0 s T 3 D K 8 + S 5 W f O U h a + 6 y 8 J w F d f k u m p 2 B h T n 1 Y J s L p S L b C N w L R 5 w K i d d k Q C v r X R A 3 B + J K P m A p P 7 1 M i 0 K E w E 9 D V 0 0 c T 5 n s p r j N R u G 4 / f 1 k q R 8 I D x w p m w l g 1 B a 8 O m c X 0 1 z v M t B a 3 j I Y C H m l 6 j + r N S + Q f X i K 9 M e E o x 0 0 r 5 O / 4 N f l V A j C L E G 0 D d J f e o / K n f 0 F s A + 5 / T v T 5 A C J M z a Z i I R o K B a v I V + U C o n 7 I S 7 V 1 d I k A A Q a 8 L C 6 w i W a r J Q 3 f H S z g l i m 0 j w X a M F c i 3 S Q N 8 m 9 q t L o b 5 6 c A 5 4 w z S E 8 h Q M t h l c d M 4 9 M i 0 T j N O L X k C h p K u i b t r Y Z b i q F u I B I n / b c X q O / A K N W 1 O q i m W f I H I J k V Y H a d y N / I Z p d 2 a o Q q f v 1 j Y h t I Z y g U u G I Q Z S E M h T W p m l v y 7 9 F S f K v k v w G f C M Q O L a X W 7 4 X I H s a N p R 8 X z E p o G L X j z R T k w H d Q O Y J E s 8 4 9 Q a b 5 k 2 J / s P U x O r H Q K e Z u 3 E F 2 a F 6 + 4 I k 3 V t + C d V i x O H U s v U m W + k Q e K A R z J g k g x m R T T n f l j N B U o Y / / G 0 Q h x L 4 F O z N k T Q 0 T O x x / 9 r k K W I N / i s 2 k 5 N F e 6 8 H U + B h r F Y O Y T Y F G P x S y i m Y / 9 t N a 2 j v X M I h z Z S l j Q e / 0 1 L i o / l C D 0 o l b M f k C 6 W P S K v F 2 X T e d i j w q t u 8 g O z S n h n 3 x f Z 3 q u Y t b A W b y y V t M L H F p E D 3 K g Z j S 2 N H X 8 R N L c e n t J M R J E 2 G t p t G T N 2 Q U Z h A I E + a S 3 + u U P 5 M b a C z E O r + l A B r / 0 O e F 4 4 A m U 5 7 R d o F 6 u / S g B Y p k M w 3 b R M k U q i M y A V U d / f G r Y g 4 5 M E P d d C Z + h 6 H y w S 1 v D E c p Q W h o d 4 e T j Y o C P K M y A E y C F d V B n I r t K 5 g J r + J h Z r 4 o / f C H P x S T U g H x u a R H N m B i b a m A N h N F 2 y Q / Y y k Z Z a W L Z K A u M R N Q 5 w f z L h P a W O O t N H 6 A X q b P 0 Q v x f 3 2 H m Q r A L a + h F O j Y u 0 8 e p c A + t h g X h v A 1 f A q E p l E K h M J Y X S y R g 7 G v R E X 1 A J j H 6 / H Q w N V L w i z C i u a Y Y d 7 Q U M 8 m o U 3 M 4 R O B A C Z y + G V o 2 S i m u i I T 8 P f B B O m a C K s d o m A 3 / e 9 M j I 2 I J U 3 V g K L b + h y r i 7 w 9 o i N / N P 8 q l D u Q c N u E a 5 B X S d Y n m K 2 N Z s V w D H P B s b 4 u z C Z p n d x A z E o x 1 m z R u E G Y b N g n M V 2 Y L l 2 8 T L W 1 t d T b 2 0 M 9 / F h x u m h m F n 1 H G v F Z D D Z B 0 S r G f 5 W K m Q S Y o V Z X U j U e K i N a 2 j p V / 0 4 N H 2 M m q B U J J 2 P F p 7 3 D T E U i V U N F P a S f + w 7 f v B B p A u M U a f 8 P F D e v b 6 T w V g I W v N b L t B d h 7 k o e W I / 1 Z P E q w X T S 1 s x M a k 4 q 6 H e T z W a 7 o S m g r U Z H x 8 n h W K T 9 + / e J S v K i E I + Q J h a g u C 5 z 6 R A 0 I F r 8 F c A X A v O i G q K 2 r l 5 U N y j h d S w X 2 t 7 Z L U q S P G y u Q v t i H i C O F 4 z Y 0 N S c k e H P z R h p 6 U 6 O q S i k X D X d 0 o s U a f 5 F v q k W 0 j m e J d 3 C d + V 3 S g + s z r D Z S G a g d H J R G A m f k B 7 S f + m o r 6 9 P M b t Q C Q F t 1 d X V S a 8 f P y F y S o X C P P / n V H X l M F k H H h G z 8 j I h f V X F + v A Y V U 3 8 g D p W X y O T / T T Z v F f l d x I j 1 T B v H M x m q 6 k R g Y i 6 + g Y x l A Y 5 M s z 8 Q 8 Q P w N x A m J U I m z u 9 m f 2 r O 8 i O F A 2 l n / k f F G n 9 I m l d p 0 m 7 / A p z W C V r q S + K 9 8 6 c e Z / e e P 0 1 + s x T n 6 W L F y / Q m 2 + + I R K K h w 7 d J 2 b K g b A g p X f v u Z v u u W c v v f f u K X K 5 X N T Y 1 E Q z 0 9 O C E F G M i t A z z J E 3 T 7 x B V q u V d u y 4 S / z e / n s P 0 F u 8 r 6 O z k z 7 y 0 Y / R j / 7 5 h / y d B r p + f V i s 1 o e k 4 y / 9 8 r 8 X x 7 I e K L 4 U A n 3 h N A Z L X j 9 J w f R M 6 l w 8 a 6 W 6 v w l i P H f u P L V 3 t F N 9 0 j z w f G C 5 9 p E b j B S 2 P E y + z r 8 U 2 + l A i D x 5 4 e f 0 F T a A m L G K h q w f p 1 U v y p 5 g 2 i F 4 o h E 5 J J x f x u m 7 f P z 4 D 6 b t 4 G I Z z W 2 T R a K 3 G n S f / 4 3 / + A d N c h 4 K Z p 4 m 4 q Z Y 1 R G K G z B L Q E / x c q l w c 3 G R J Z r H L Z b Q P 3 f 2 L D 3 5 g Q + y i X O v 6 E A d H r o m b s R D D z 1 C r 7 z 8 E j 3 6 2 D E a G x s l v 9 8 v m G p w 4 C o 1 s h M 8 M T F O V y 5 f F m b R 1 S t X q K + v X z A e T I + h w U F R K o P v w J 9 5 5 + 2 3 h O O P 9 z o 6 O g X j V l d n n / 6 T D 2 D l Y O w V n s E + k q E n b W N E X 4 L F J L j k 6 J 4 C k z E 1 K K A A x 4 l E 8 d D Q E J 9 r o 4 g i 4 l w G B 6 / R w v w 8 T U x K Q 2 M Q y l 5 j a m m 0 Z P C 8 I z Y 9 / f / E r 9 c S M 5 j J 4 w t S i M y k Z a G A Y 9 W v D p E m n q p N N N E g n Q v d S 8 6 g g d x B 7 Y 0 H i o e 9 I S 1 N r u i p v T p K z o C W 3 s F a t w E N N V t j O A F x X M h n g f m W b / P 5 e s V i T Z R P 6 z z F t p G X 4 q Z G i l d k H k K v h n P n z g o H H s S f L 6 C 9 V l Z W 6 O 5 7 7 p H 3 b A 4 U n w l a C t o K Q N T P w H 5 W M v L V U A B C 8 N e u X a O 5 e T v d d + i A C L U H g y G q r Z U G n V y 8 e J l 2 7 t x B T a y 1 8 w U r D r q 2 q K f p 1 V R G x r H X V U R p T z N r L W Y u N C U i 8 L L a + S m x i k g h a L Z G a E 9 T a k / T 6 9 f N b C L L L + 4 g b 9 w 2 Y X M 1 q D G V s k 9 B I Q w F Q F N D Q L x z 8 h T 7 W g Z 6 8 I G j w r Q F M K f i 1 V d f p y e f f D y v 4 A W W Q b 0 0 b 6 B A l p K f S m M 8 p R / J a o 4 V 3 D 1 b b o z R v u Y I V Z g S H P T W q E l o t T s o D L c 1 Q w E m 2 W / K x F S F M p Q C + H w A E q 8 K 4 G e N j Y 0 x 0 8 X Z 3 M 0 + h 2 F 0 S S 8 e m w V o u / 2 t C f 8 K c + T f G C l M 0 9 3 B 2 m A X v T V 5 g p 4 d f I b + 3 8 D 3 K J p m n 9 + K U J h I n 2 T q g Z i U V 9 A 4 C J P j Y T D k T + B g p G R m A u C j w L 8 a G h o m p 1 O 9 h A n H g x k N m 8 l M Q G W S d g L U A j R 3 k B s p D P X i 9 R f Y P 2 Y 7 P L h K T x / / H f q b M 9 + Q 3 0 k g 3 3 C 3 U m S Z L x A x h A Q H N i O k D n 8 J W k h h q G R g l 5 T 0 J Z H E R Z Q R D 8 y 9 W y 9 g 6 h 0 6 d K 8 w C d 1 s A i Y D j H x y 4 u Y M P L G q K K O 0 R T r u I A + k m H z / + 8 I 3 6 f P 7 v k A / H n m e f j D w D P X V 9 N N X H v i q e A 9 h c y Q I B w a u 0 u 7 d e 8 Q i X 2 O j I z Q x L g 1 E R L g c L d j H j j 0 h w u B g K I T S 9 / D + R c c i n T t 7 h p 3 x Z h E B / J e X X 6 Q Z N q X q 6 u p u h N w n J y f Y t / i g C J N P T U 2 K q O C H P / J R f l 9 9 j l w p k O 4 v K Y y k A F v h o F c w E w C m D / h y N w T m A r T e 1 N S U u E Z 9 f Y n 2 d 4 S q r x Q w d K a U w A I M W I g h H a 8 M S b S B y K K Z D w 3 + n J o Q u g M J K T I o H A m R w 7 d I P 9 X 7 0 / Q X H / g G 9 d t 2 y O + w t N L r B U N A i 7 z 1 5 g l 6 9 9 R J I b G P P f G k a L O G 4 1 1 d b a O T J 9 + m u b l Z w Q g n T h y n B f s C z T L z g I g g n c F Y J 0 + + Q w c P H h K / i Z A 6 P o / v v / 3 2 m + J 3 8 T d W V 1 d o 5 P p 1 + a 9 v D B Q t B P r A A w y U z m A b Q T w I T W P + + t j Y R I o m H 3 b c v H I f h M o d W a o j 0 B 2 C 5 W p w P a D d V d q p 7 o C R o q E C k Q B 9 + 8 K 3 y G q u I p P W R B / r / w S Z 9 a l + w K 0 K h M u V 9 F C E m U y Z q R A K e M l q K a 2 G A q I s Y E 6 x 2 d f d 3 S 3 8 M 5 P J y N r J S A u e z f W d k m H U x + l o Z 0 h o b g W K h r q D / H D b R / m S A R a C M w 5 y U l Z L 3 C i G A h B G H x 4 e Z v N 3 j q p Y y + s M Z l r Q 7 S Z L i X q o i k G 6 6 X e H o Q r D H c W d B M X E k x X V h g O + 2 f 7 9 + + n x x x 9 j X 3 M 3 1 T W 1 U 7 4 r K m 4 U k H u y 3 5 k Z U T T W X j m v i z T X L 5 N m X n 1 i z + 0 A M B S c 8 H T A F J x c K W 1 J D k L p 6 A h G T 5 W D 2 q m 8 M v d K G R s J B F o v z h n F u X o C m y V a b h 2 k M t T V 9 0 n 3 g 2 + R 5 v T r Z P i 3 R 0 j 7 0 t r i y 2 w Q J p G c 0 M y E m 1 F l X g i U I I Q h g 5 A e W t y Y w M G i R y e c / q 2 C E y N m O j U p x d K T c 1 L 9 d Y W l Q 2 4 3 p P h Q 2 m e + S b F P f 4 E 0 z / w N 6 b / 3 D Y r t e 5 C i X / 2 m e A / R N 7 v d L i J x v / V b X x I R P E S o E K 1 S R l W 9 8 O N / p s e O P S E P N U G k b p V O n X p H h N I X F u Z F e B 0 V 5 B c v n B d V 6 9 e u D Y r o 3 s O P b L 0 W a z j m i A I m + 1 B e f 5 B e v B i i m o o o 3 d s a L q l p e H 7 G m D X K d r N Q Y Y y T N w e j N 1 k i w l R E x N Q b v L 2 L a l P u o M a 5 x F 5 4 k O K f / l U K P 3 O Z Y h 9 O j N 1 C l f T p 9 9 6 l h o Z G u n r 1 i g h 9 z 8 3 N i Z w R K t D B J D / 3 2 c + R z + c V l e I z M 9 M i 5 4 Q K 9 O H h I b r A 7 7 e 3 d 4 j P V 9 t s 9 M o r L 4 t w O S q y t y I Q l E j P U y l Y 9 u r o 7 J R x Q 0 L q W w 2 5 m A m Y d + t p 1 a 8 r i J l u 1 U q M F A 2 l m R k n 7 W v f p 3 h r D 2 + P U u z J p y j e v H E d u 3 / 3 n W + L f q i j 9 z 8 g 7 9 l 6 i C Q l d h U N p Q C J z g e 7 A y X R V F c X D D T r v L 2 k e z 7 a b 7 t B P W w e i 7 L u u t M P A 4 T Z 5 L P I J p + P G e q l S 6 E U z V R l j t G h 9 t C N H F a x u O 4 w 0 P j y z b v m y M O Z W E C Y 9 X E K s J u E b V R F b D T B V 5 f F y B 3 U p H R T b 2 e o G + 1 3 m O k G k g 0 T b K e b e W j U O z O d f e h J P v A w U W 0 m U O 2 g 1 O r t b w 2 K h k X 0 P 6 F i 4 n B n i H 3 E E N 3 f F a R H e w N U X 7 l x R d K r f i 3 V l M f E 8 d w K U G W o A H u X M b l Q 9 Q 5 y A x 2 x G J 6 / H u x u y r 1 i f a m x n 5 k G x H x + R u p 9 C v I D Z h g G t G A x a s D A s n V f S 5 i O 9 Q X F e 3 X l h T O X i b V e N i D C u R X 9 U X R 2 F 4 o U h n K 4 w / T 8 h V V 6 + Y q T / v O P 5 m l w P n s I P B 1 b L W y + W Q E P S P Z F j 7 q y z x d G J l w 8 S o V c l e J g J G j W Z V / i g y B q O 5 / H k N w h j A b H E P M P a B 3 1 I 9 B Y H b Y o l T N j F Q I w K t p j t l v 9 H 2 Y 3 F o o U H + r V Q R c 9 t s N C r w 2 6 6 f + e W a G H + y r p F + 6 X x l J t Z N g c s y M Q E T x 1 8 h 3 + G w s 0 P z 9 P T z z x A T p 3 7 g w d O X K / i A y C O V r b 2 m h q c l I M f K m r q 6 e + / n 5 6 9 g f f F 7 M u O j u 7 R L E t l s R c c j h E W Q 8 K b B H 0 W F h Y E D P 1 a m p q a X l 5 S T D + X X f t F E N j U E G P 4 8 D r 7 / y f b 9 N f / N U 3 b g Q h A L W w u R o g h R / u W V u t X Q g G F w w 0 v Y 7 A B I g W G q W a m a X a F B N M A 9 9 u i p l j 2 q l V 9 V M w t A a x z G Q N Y d b H W G O t p f 5 2 W 4 T u q o 8 I 3 2 p s W S 9 W 4 c i k m W H C b U W t s 9 F I u W q e Y I x t a Q 0 d 7 C y n X 3 m 4 j v o b E k 0 y G x k 2 B 0 O h G Q 9 M + K E P f 1 S 0 c 2 C g C 5 j i v f d Q Q N o j G B g L M 1 + + d F F 8 B 8 w G 4 D u o b E c F P B j 4 h 8 / + Q M x 2 Q B U 7 G H h k 5 L p g 0 m u D g 4 J x w F x i 6 i t / 7 + Q 7 b 4 v j w e e u X L n M T P 5 z G Z d z y Y U m y / r 9 D N 0 6 Q s n w c x 5 j s w x 1 e H s a w 9 R a H a U y 1 i R m Q 1 y Y b 5 m c / m h 8 b T u G G j M B D p h m r I 3 x m 7 v 4 b + D v H e 0 M i k B G M k z M 1 G D m 2 x E p G m p g z k 8 T y y F 6 o K e S L s 3 6 q c G i Z 6 Z K i w C W E A i b o + / p o Y c f K X 5 A Z J 5 4 + a U X 6 Y M f S i z W n C / y 0 V C w t R u Y o X Y z k a 0 n 2 h e J a u h 4 k W 3 n i D Q i Y p Y O V F + 8 M 1 6 6 V n a c K w a G 7 m y I i H M G 4 G 7 D B 0 O X 8 e 0 + f m x N 2 D z C 4 m r V F y E L i x l T p v q b 2 w j 5 m n z Q D K j U X i + g T U 6 M Q l v L O / L E f R 0 h E c J P x 0 Y t K r 2 j P k w 2 Z u A y u R I L q x m O O P R i N g d 8 y u R h M a G A X 4 y 7 T p 4 p e K t C P Q 9 1 B z e Q L 0 P B U b + f z Z / 1 5 q O A 6 V U d D d r z J z 5 U d D z S u 9 Z / Q 7 U H 5 l N s 9 k J p 0 G I m Q 4 z u Y 6 2 J v j K M q s b C c X f v 6 h W a b G J J R 1 P O m 9 f 3 t Z G 4 o 4 J K B J h W r w 2 b R T V 6 o d o l H f B / 4 K f k A + S P j n S q M z n Y K L l Z M B 8 g m A B / b D 1 5 I U T H s C 7 d 1 X m j C N Z g Z r t e I x X V w t / q a 0 C k M C Y e w K 2 S g w J S G S r K N 8 Z + j j T z p 0 k 3 8 Q q L 5 9 I 1 0 9 0 O A O m i G v 1 t N r O U P E 4 x A H 3 B 2 a 8 0 x T M S G x g F 7 z / Y F V y T 5 8 G w U Q R f w i F f w e Y e A h S Z 8 k L J k 6 H U A M 0 E s x P C A O F 4 m I G D c 1 h F X l o F U g E i i w 9 0 s a / O D y S Q s 0 U D c Z 7 K 3 9 W v I 2 i z W U g 1 + Z a u k K a q h 5 8 H S T v z F s U a 7 q V 4 2 0 P S e 3 k A 0 T d l q A r y T R s d a N g M 5 G v y p Q O E 0 M + O e 3 2 F V A W g 1 l + V D 6 D t j o 9 I P p W t P E b N 1 i h V y 0 Q r v R 8 X U U o A j I T X z l U n D Q y N k K X 9 C K 1 G p G M v F X Y 1 h s j K j I y / j i C E w 5 s a h I B f B Q Z H 7 g l B E p s p R J f O n q R 9 e / f Q u K 9 e m K G A Y h o j E K M w f Z c t Q r 3 1 E f L z a 5 i G Z + U K F F w / M B 0 + J Z 3 1 1 k U K Q 2 n n T l O s + T 4 i z x x p V k c o p i 8 n T Z O 0 / L 5 a H u r 0 6 f f o s c c e F w N Y k G d C y P n o 0 Q d E C B r h a O S K P v E z n x R h 8 O 2 K Y h k q G U h o I g p n T Z t 9 l y 8 U E 1 L N P 1 t c d N D A w C C F w y E K B I L C V 0 G + b f e e e + j c Y v 2 G E C A 0 R m d N V J i 3 C o O o A Y y A Y 3 e t O q i r X k t L 4 e x j 2 K D h N H J e T G 0 M N O o N E f T Y u i D 6 / 3 o h e Q 3 Q z m h K 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 N a m e = " R & a m p ; a m p ; D "   G u i d = " 1 e 3 a e 2 9 7 - a c 9 0 - 4 0 c 3 - 8 e 3 c - 6 8 a d 8 d b 0 3 d f 9 "   R e v = " 7 "   R e v G u i d = " 5 6 8 8 7 6 6 7 - 6 a e 2 - 4 3 f 1 - b 1 a 2 - e d 0 d d c 2 1 5 0 6 a "   V i s i b l e = " t r u e "   I n s t O n l y = " f a l s e " & g t ; & l t ; G e o V i s   V i s i b l e = " t r u e "   L a y e r C o l o r S e t = " f a l s e "   R e g i o n S h a d i n g M o d e S e t = " f a l s e "   R e g i o n S h a d i n g M o d e = " G l o b a l "   T T T e m p l a t e = " T w o C o l u m n "   V i s u a l T y p e = " P i e C h a r t "   N u l l s = " t r u e "   Z e r o s = " t r u e "   N e g a t i v e s = " f a l s e " 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3 & l t ; / C o l o r I n d e x & g t ; & l t ; C o l o r I n d e x & g t ; 4 & l t ; / C o l o r I n d e x & g t ; & l t ; C o l o r I n d e x & g t ; 5 & l t ; / C o l o r I n d e x & g t ; & l t ; C o l o r I n d e x & g t ; 6 & l t ; / C o l o r I n d e x & g t ; & l t ; C o l o r I n d e x & g t ; 7 & l t ; / C o l o r I n d e x & g t ; & l t ; C o l o r I n d e x & g t ; 8 & l t ; / C o l o r I n d e x & g t ; & l t ; C o l o r I n d e x & g t ; 9 & l t ; / C o l o r I n d e x & g t ; & l t ; C o l o r I n d e x & g t ; 1 0 & 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 M o d e l Q u e r y N a m e = " ' R a n d D ' [ L a t i t u d e ] " & g t ; & l t ; T a b l e   M o d e l N a m e = " R a n d D "   N a m e I n S o u r c e = " R a n d D "   V i s i b l e = " t r u e "   L a s t R e f r e s h = " 0 0 0 1 - 0 1 - 0 1 T 0 0 : 0 0 : 0 0 "   / & g t ; & l t ; / G e o C o l u m n & g t ; & l t ; G e o C o l u m n   N a m e = " L o n g i t u d e "   V i s i b l e = " t r u e "   D a t a T y p e = " D o u b l e "   M o d e l Q u e r y N a m e = " ' R a n d D ' [ L o n g i t u d e ] " & g t ; & l t ; T a b l e   M o d e l N a m e = " R a n d D "   N a m e I n S o u r c e = " R a n d D "   V i s i b l e = " t r u e "   L a s t R e f r e s h = " 0 0 0 1 - 0 1 - 0 1 T 0 0 : 0 0 : 0 0 "   / & g t ; & l t ; / G e o C o l u m n & g t ; & l t ; / G e o C o l u m n s & g t ; & l t ; O L o c   N a m e = " F a c i l i t y   C i t y "   V i s i b l e = " t r u e "   D a t a T y p e = " S t r i n g "   M o d e l Q u e r y N a m e = " ' R a n d D ' [ F a c i l i t y   C i t y ] " & g t ; & l t ; T a b l e   M o d e l N a m e = " R a n d D "   N a m e I n S o u r c e = " R a n d D "   V i s i b l e = " t r u e "   L a s t R e f r e s h = " 0 0 0 1 - 0 1 - 0 1 T 0 0 : 0 0 : 0 0 "   / & g t ; & l t ; / O L o c & g t ; & l t ; O A D   N a m e = " F a c i l i t y   S t a t e   o r   P r o v i n c e "   V i s i b l e = " t r u e "   D a t a T y p e = " S t r i n g "   M o d e l Q u e r y N a m e = " ' R a n d D ' [ F a c i l i t y   S t a t e   o r   P r o v i n c e ] " & g t ; & l t ; T a b l e   M o d e l N a m e = " R a n d D "   N a m e I n S o u r c e = " R a n d D "   V i s i b l e = " t r u e "   L a s t R e f r e s h = " 0 0 0 1 - 0 1 - 0 1 T 0 0 : 0 0 : 0 0 "   / & g t ; & l t ; / O A D & g t ; & l t ; O Z i p   N a m e = " F a c i l i t y   Z i p "   V i s i b l e = " t r u e "   D a t a T y p e = " S t r i n g "   M o d e l Q u e r y N a m e = " ' R a n d D ' [ F a c i l i t y   Z i p ] " & g t ; & l t ; T a b l e   M o d e l N a m e = " R a n d D "   N a m e I n S o u r c e = " R a n d D "   V i s i b l e = " t r u e "   L a s t R e f r e s h = " 0 0 0 1 - 0 1 - 0 1 T 0 0 : 0 0 : 0 0 "   / & g t ; & l t ; / O Z i p & g t ; & l t ; O C o u n t r y   N a m e = " F a c i l i t y   C o u n t r y "   V i s i b l e = " t r u e "   D a t a T y p e = " S t r i n g "   M o d e l Q u e r y N a m e = " ' R a n d D ' [ F a c i l i t y   C o u n t r y ] " & g t ; & l t ; T a b l e   M o d e l N a m e = " R a n d D "   N a m e I n S o u r c e = " R a n d D "   V i s i b l e = " t r u e "   L a s t R e f r e s h = " 0 0 0 1 - 0 1 - 0 1 T 0 0 : 0 0 : 0 0 "   / & g t ; & l t ; / O C o u n t r y & g t ; & l t ; L a t i t u d e   N a m e = " L a t i t u d e "   V i s i b l e = " t r u e "   D a t a T y p e = " D o u b l e "   M o d e l Q u e r y N a m e = " ' R a n d D ' [ L a t i t u d e ] " & g t ; & l t ; T a b l e   M o d e l N a m e = " R a n d D "   N a m e I n S o u r c e = " R a n d D "   V i s i b l e = " t r u e "   L a s t R e f r e s h = " 0 0 0 1 - 0 1 - 0 1 T 0 0 : 0 0 : 0 0 "   / & g t ; & l t ; / L a t i t u d e & g t ; & l t ; L o n g i t u d e   N a m e = " L o n g i t u d e "   V i s i b l e = " t r u e "   D a t a T y p e = " D o u b l e "   M o d e l Q u e r y N a m e = " ' R a n d D ' [ L o n g i t u d e ] " & g t ; & l t ; T a b l e   M o d e l N a m e = " R a n d D "   N a m e I n S o u r c e = " R a n d D "   V i s i b l e = " t r u e "   L a s t R e f r e s h = " 0 0 0 1 - 0 1 - 0 1 T 0 0 : 0 0 : 0 0 "   / & g t ; & l t ; / L o n g i t u d e & g t ; & l t ; I s X Y C o o r d s & g t ; f a l s e & l t ; / I s X Y C o o r d s & g t ; & l t ; / L a t L o n g & g t ; & l t ; M e a s u r e s & g t ; & l t ; M e a s u r e   N a m e = " P r o d u c t   T y p e "   V i s i b l e = " t r u e "   D a t a T y p e = " S t r i n g "   M o d e l Q u e r y N a m e = " ' R a n d D ' [ P r o d u c t   T y p e ] " & g t ; & l t ; T a b l e   M o d e l N a m e = " R a n d D "   N a m e I n S o u r c e = " R a n d D "   V i s i b l e = " t r u e "   L a s t R e f r e s h = " 0 0 0 1 - 0 1 - 0 1 T 0 0 : 0 0 : 0 0 "   / & g t ; & l t ; / M e a s u r e & g t ; & l t ; / M e a s u r e s & g t ; & l t ; M e a s u r e A F s & g t ; & l t ; A g g r e g a t i o n F u n c t i o n & g t ; C o u n t & l t ; / A g g r e g a t i o n F u n c t i o n & g t ; & l t ; / M e a s u r e A F s & g t ; & l t ; C a t e g o r y   N a m e = " P r o d u c t   T y p e "   V i s i b l e = " t r u e "   D a t a T y p e = " S t r i n g "   M o d e l Q u e r y N a m e = " ' R a n d D ' [ P r o d u c t   T y p e ] " & g t ; & l t ; T a b l e   M o d e l N a m e = " R a n d D "   N a m e I n S o u r c e = " R a n d D "   V i s i b l e = " t r u e "   L a s t R e f r e s h = " 0 0 0 1 - 0 1 - 0 1 T 0 0 : 0 0 : 0 0 "   / & g t ; & l t ; / C a t e g o r y & g t ; & l t ; C o l o r A F & g t ; N o n e & l t ; / C o l o r A F & g t ; & l t ; C h o s e n F i e l d s   / & g t ; & l t ; C h u n k B y & g t ; N o n e & l t ; / C h u n k B y & g t ; & l t ; C h o s e n G e o M a p p i n g s & g t ; & l t ; G e o M a p p i n g T y p e & g t ; S t a t e & l t ; / G e o M a p p i n g T y p e & g t ; & l t ; G e o M a p p i n g T y p e & g t ; Z i p & l t ; / G e o M a p p i n g T y p e & g t ; & l t ; G e o M a p p i n g T y p e & g t ; L a t i t u d e & l t ; / G e o M a p p i n g T y p e & g t ; & l t ; G e o M a p p i n g T y p e & g t ; L o n g i t u d e & l t ; / G e o M a p p i n g T y p e & g t ; & l t ; G e o M a p p i n g T y p e & g t ; C i t y & l t ; / G e o M a p p i n g T y p e & g t ; & l t ; G e o M a p p i n g T y p e & g t ; C o u n t r y & l t ; / G e o M a p p i n g T y p e & g t ; & l t ; / C h o s e n G e o M a p p i n g s & g t ; & l t ; F i l t e r & g t ; & l t ; F C s   / & g t ; & l t ; / F i l t e r & g t ; & l t ; / G e o F i e l d W e l l D e f i n i t i o n & g t ; & l t ; P r o p e r t i e s   / & g t ; & l t ; C h a r t V i s u a l i z a t i o n s   / & g t ; & l t ; T T s & g t ; & l t ; T T   A F = " N o n e " & g t ; & l t ; M e a s u r e   N a m e = " C o m p a n y "   V i s i b l e = " t r u e "   D a t a T y p e = " S t r i n g "   M o d e l Q u e r y N a m e = " ' R a n d D ' [ C o m p a n y ] " & g t ; & l t ; T a b l e   M o d e l N a m e = " R a n d D "   N a m e I n S o u r c e = " R a n d D "   V i s i b l e = " t r u e "   L a s t R e f r e s h = " 0 0 0 1 - 0 1 - 0 1 T 0 0 : 0 0 : 0 0 "   / & g t ; & l t ; / M e a s u r e & g t ; & l t ; / T T & g t ; & l t ; T T   A F = " N o n e " & g t ; & l t ; M e a s u r e   N a m e = " F a c i l i t y   N a m e "   V i s i b l e = " t r u e "   D a t a T y p e = " S t r i n g "   M o d e l Q u e r y N a m e = " ' R a n d D ' [ F a c i l i t y   N a m e ] " & g t ; & l t ; T a b l e   M o d e l N a m e = " R a n d D "   N a m e I n S o u r c e = " R a n d D "   V i s i b l e = " t r u e "   L a s t R e f r e s h = " 0 0 0 1 - 0 1 - 0 1 T 0 0 : 0 0 : 0 0 "   / & g t ; & l t ; / M e a s u r e & g t ; & l t ; / T T & g t ; & l t ; T T   A F = " N o n e " & g t ; & l t ; M e a s u r e   N a m e = " S t a t u s "   V i s i b l e = " t r u e "   D a t a T y p e = " S t r i n g "   M o d e l Q u e r y N a m e = " ' R a n d D ' [ S t a t u s ] " & g t ; & l t ; T a b l e   M o d e l N a m e = " R a n d D "   N a m e I n S o u r c e = " R a n d D "   V i s i b l e = " t r u e "   L a s t R e f r e s h = " 0 0 0 1 - 0 1 - 0 1 T 0 0 : 0 0 : 0 0 "   / & g t ; & l t ; / M e a s u r e & g t ; & l t ; / T T & g t ; & l t ; T T   A F = " N o n e " & g t ; & l t ; M e a s u r e   N a m e = " F a c i l i t y   W o r k f o r c e "   V i s i b l e = " t r u e "   D a t a T y p e = " S t r i n g "   M o d e l Q u e r y N a m e = " ' R a n d D ' [ F a c i l i t y   W o r k f o r c e ] " & g t ; & l t ; T a b l e   M o d e l N a m e = " R a n d D "   N a m e I n S o u r c e = " R a n d D " 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5 & l t ; / D a t a S c a l e & g t ; & l t ; D a t a S c a l e & g t ; 1 & l t ; / D a t a S c a l e & g t ; & l t ; D a t a S c a l e & g t ; 0 & l t ; / D a t a S c a l e & g t ; & l t ; / D a t a S c a l e s & g t ; & l t ; D i m n S c a l e s & g t ; & l t ; D i m n S c a l e & g t ; 1 & l t ; / D i m n S c a l e & g t ; & l t ; D i m n S c a l e & g t ; 0 . 5 & l t ; / D i m n S c a l e & g t ; & l t ; D i m n S c a l e & g t ; 1 & l t ; / D i m n S c a l e & g t ; & l t ; D i m n S c a l e & g t ; 1 & l t ; / D i m n S c a l e & g t ; & l t ; / D i m n S c a l e s & g t ; & l t ; / G e o V i s & g t ; & l t ; / L a y e r D e f i n i t i o n & g t ; & l t ; / L a y e r D e f i n i t i o n s & g t ; & l t ; D e c o r a t o r s & g t ; & l t ; D e c o r a t o r & g t ; & l t ; X & g t ; - 8 & l t ; / X & g t ; & l t ; Y & g t ; 3 4 5 & l t ; / Y & g t ; & l t ; D i s t a n c e T o N e a r e s t C o r n e r X & g t ; - 8 & l t ; / D i s t a n c e T o N e a r e s t C o r n e r X & g t ; & l t ; D i s t a n c e T o N e a r e s t C o r n e r Y & g t ; 0 & l t ; / D i s t a n c e T o N e a r e s t C o r n e r Y & g t ; & l t ; Z O r d e r & g t ; 0 & l t ; / Z O r d e r & g t ; & l t ; W i d t h & g t ; 2 5 8 & l t ; / W i d t h & g t ; & l t ; H e i g h t & g t ; 2 1 4 & l t ; / H e i g h t & g t ; & l t ; A c t u a l W i d t h & g t ; 2 5 8 & l t ; / A c t u a l W i d t h & g t ; & l t ; A c t u a l H e i g h t & g t ; 2 1 4 & 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1 & 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0 & l t ; / M i n M a x F o n t S i z e & g t ; & l t ; S w a t c h S i z e & g t ; 1 5 & l t ; / S w a t c h S i z e & g t ; & l t ; G r a d i e n t S w a t c h S i z e & g t ; 1 1 & l t ; / G r a d i e n t S w a t c h S i z e & g t ; & l t ; L a y e r I d & g t ; 1 e 3 a e 2 9 7 - a c 9 0 - 4 0 c 3 - 8 e 3 c - 6 8 a d 8 d b 0 3 d f 9 & l t ; / L a y e r I d & g t ; & l t ; R a w H e a t M a p M i n & g t ; 0 & l t ; / R a w H e a t M a p M i n & g t ; & l t ; R a w H e a t M a p M a x & g t ; 0 & l t ; / R a w H e a t M a p M a x & g t ; & l t ; M i n i m u m & g t ; 1 & l t ; / M i n i m u m & g t ; & l t ; M a x i m u m & g t ; 1 & l t ; / M a x i m u m & g t ; & l t ; / L e g e n d & g t ; & l t ; D o c k & g t ; B o t t o m L e f t & l t ; / D o c k & g t ; & l t ; / D e c o r a t o r & g t ; & l t ; / D e c o r a t o r s & g t ; & l t ; / S e r i a l i z e d L a y e r M a n a g e r & g t ; < / L a y e r s C o n t e n t > < / S c e n e > < S c e n e   N a m e = " M o d e l i n g "   C u s t o m M a p G u i d = " 0 0 0 0 0 0 0 0 - 0 0 0 0 - 0 0 0 0 - 0 0 0 0 - 0 0 0 0 0 0 0 0 0 0 0 0 "   C u s t o m M a p I d = " 0 0 0 0 0 0 0 0 - 0 0 0 0 - 0 0 0 0 - 0 0 0 0 - 0 0 0 0 0 0 0 0 0 0 0 0 "   S c e n e I d = " 2 c e 6 8 5 8 9 - 8 6 c 0 - 4 3 6 9 - 9 0 e f - 7 1 d c f 6 6 6 8 a 8 f " > < T r a n s i t i o n > M o v e T o < / T r a n s i t i o n > < E f f e c t > S t a t i o n < / E f f e c t > < T h e m e > B i n g R o a d < / T h e m e > < T h e m e W i t h L a b e l > f a l s e < / T h e m e W i t h L a b e l > < F l a t M o d e E n a b l e d > t r u e < / F l a t M o d e E n a b l e d > < D u r a t i o n > 1 0 0 0 0 0 0 0 0 < / D u r a t i o n > < T r a n s i t i o n D u r a t i o n > 3 0 0 0 0 0 0 0 < / T r a n s i t i o n D u r a t i o n > < S p e e d > 0 . 5 < / S p e e d > < F r a m e > < C a m e r a > < L a t i t u d e > 3 5 . 9 1 0 2 6 3 0 0 0 3 1 0 0 4 6 < / L a t i t u d e > < L o n g i t u d e > - 9 7 . 1 7 3 4 7 6 6 2 1 5 7 7 3 5 < / L o n g i t u d e > < R o t a t i o n > 0 < / R o t a t i o n > < P i v o t A n g l e > 0 < / P i v o t A n g l e > < D i s t a n c e > 1 . 5 0 0 5 4 1 7 3 1 7 8 1 5 3 0 2 < / D i s t a n c e > < / C a m e r a > < I m a g e > i V B O R w 0 K G g o A A A A N S U h E U g A A A N Q A A A B 1 C A Y A A A A 2 n s 9 T A A A A A X N S R 0 I A r s 4 c 6 Q A A A A R n Q U 1 B A A C x j w v 8 Y Q U A A A A J c E h Z c w A A B K g A A A S o A Y q y P w k A A D 4 t S U R B V H h e 7 X 0 J c G P n f d 8 f N 0 j i 5 n 3 f e 1 / S r r S 7 W h 2 W b C V N 7 D a O k z q Z x K m b j N 2 k b q Z N X T u O k 7 q H Y z u H a 8 d p m o n d d N p O O k 2 b 8 Z m 4 s W R L 1 k r a X e 2 p P a V d L r m 8 w Q M k A R I g A e J G / 7 8 P e O Q j 8 H C D u 9 j j x 3 l D v A f g 4 b 3 v f f / 7 + F T f O u d L U I V g 0 C Y o H F N R Q u G M G j W R x R i n 5 Y C a u m x R a j T F x e f V f N z I / y s J 7 4 q H r D Z H a q 9 8 x O M x W l p Y o K a W 1 t S R 8 r G 2 6 q M 6 k 5 n W Q m r S a Y n e n d P R 8 r q a 3 r c j S L 6 g m i 5 M 6 V O f J K r R J e i p 3 h C p U v t A J B I R / 3 U 6 n f h / L z C 9 o q H b C z r x H B M J F T / 7 1 B s p 1 O r 5 u n t C q b 0 k Y v y o L 0 / r q d k c o 0 5 b j F T y m 6 o A 1 g N + 0 u s N t L S 0 Q M 0 t b a m j S a w s e 8 h m d 9 D Y n d v U N 7 A z d b R 0 j C x p a d L D D 0 8 G n s 6 V Q y i q o j p + + E p j F I u T I C Y z E x W I L o q B n d G R y 1 f R S x D Q 6 f Q 0 6 5 x K 7 Z U P l U o t H k Q l o e K Z F I t F e T w S g q E 4 6 u K k T g 0 c G E + r Z X N 2 r k d U F O G x l S M W i 1 E i z o N 6 D w G C 2 N k Y F c 8 9 n Z g A M N Z 0 V j n n V Z O V 7 6 / Z E q 8 4 M Q E 1 t X U Y X I r z + K Q D T G z Z 4 6 b e / h 2 p I 6 U D 8 1 b F N 2 f k + S 5 H x W f z W l j F n C n 7 g 1 5 l 7 r v k V 9 M I c 7 Z d / D C i 8 c o T V G 2 d i V r a O m h 6 Y o y l 1 U r q a O m I 8 8 R 1 M 8 e r J P D g 1 W p N a i + J x z s 2 u f n e l g j V M 5 F J i K Q N q c F g Y E 6 8 K c X u F a w 1 c d J m e Y R g B J C 2 c j S b E 9 T X E C O D J p 3 U i k O A 5 x n O 4 F 3 P p E q N R k P r 6 + u C g E L B Y O o o k a O h k T R a r W B m 5 Q I M Y Y D n r 8 m w z Q Q F + M O 5 T 2 t j r m z D g + D 5 1 O O I U I A H v t J Q s y 7 Z 2 d P H a l W d 4 O b l A O e y W G 2 p v c o g F A o K 9 U S C i Z m Q y 7 e V w E B U T a Y Y q 8 c x G n L p t n D 7 U C h E 4 X A 4 t X f v A G n 6 T H 9 Q U W 2 v 4 8 k G a S S H j g l J q y 6 P m A A Q 8 T q I i k 8 V i 2 f O n 7 6 B H V T H j H X W O c m f S f 7 e n N M p i A n a S 3 A 9 Q A v z s z Q / 6 x T z A 8 e W 3 Y s s w Z Z o b m a a o t G o e G 9 h f o 6 C w f U t 3 1 l c m B f n g 7 q + t M Y q u + y x V d S G K h R 1 r F t r e W A P t E U E p 4 I 6 C B t r O y C k y 6 K L T G Y r S 4 X a 1 N H i g H N 4 l h a p o a k 5 d a R 8 w A a K s 8 p n M N a I / T g / h d d G j M J e A i F h I k q M d G R R x 0 y K a F 9 r Z E M a h J k g V U z o U G + r A Z h E P x 4 2 J n d S 2 N 0 U o X Z W C 7 c D o J F r s 3 o K M j M 2 8 J g 9 1 p 6 d u Y D 5 T E + O U 0 t r G 8 8 D S + p o 8 X C t q l n C x s V 8 8 A a 1 d J V / H 3 N X j m 2 a x r k B i W T n C Q P C x o P Y L m I C I F 0 a m 1 s p y p N X 4 l T F A t + L R C s r D e C M i U Y 3 J x v s p 2 d 6 Q 3 S c j f j L T r 2 w S y T Y a m I 0 y O r F r H e T F W q 0 u g y V 8 V 5 C L i P M i X k 6 D P U 1 U 3 A U B D y l 9 I m a D j C b C A / f k c 6 Q I K p c g H r c P 7 i z Z G K a W t b Q n U U N z f m 0 9 O Y d L Z 2 + 5 a M r M 3 p q s 0 Q z n C 7 3 h K A w r z F o 8 G r J h 0 L S t 4 N p B n g l A P E / N T 6 a 2 i s O 0 M m b W 9 p T e 5 U B x m A 9 s J b a S w K c F o T V V x 9 N H U k C H l F f U C U k l Z v t T w A S L s Z q S T X h v T u C 1 G F j u 4 J W W M L G q N 1 a v H R a W N X Q q T F D Q c S I M T w 7 a R B e 4 3 w o 1 W 7 C P L 2 z p K O J Z Z 2 w / c N x L Y V 1 L T T Y E C G L I S 4 I S 4 6 7 T l C 4 L d z b 5 L K W n M x x 3 5 3 T 0 9 v T e t Z H V b T K G 7 A S q P x l Q V J 1 9 w 0 I H b h Y Q M d 2 z c 2 k 9 i o D L U s Y q 7 0 + t b c V 9 t q 4 G B s 5 M D 6 w P y R H B R w S 2 n v o M l c C n t 6 u p i g N 9 r a J 8 S 4 W 5 5 k 4 b r K t + E R n m D Q F z P 8 n u s L U w i p Y u W r l C j N 2 J U A N P 8 P E j f 8 S M H e h j n f a Y 9 T A v y 3 X J I C 7 T l A 1 u j i 1 m K K 0 s z E i C G e e j T p 4 B u H T h z 0 V l l 1 g i R p a T m A i + 9 e 2 S o Z 8 A H c z G L f a B 5 X A U s q 4 T Q c e 2 P S K V n B E C a t s A M u Z b F R B Q o H o J O k O D x u + 7 + f v 3 W 3 A Z i 0 F I a a L v v q I s C M L g Z j c B m V i w l g U C q V P I l 4 2 z B p B K L b 1 X c T c Y P t D 3 X y H h Y G c 2 I C 7 P t q B i J o W 1 r R i g m D w H m s L k 7 0 m G R C G a D 3 H X G q d J w U M w D x q d E m A 6 x T O C Z / X m z q S H 4 K g 9 K y G V B h Q J b O h s S 7 p 2 Z M e W A d z 4 X 7 H J g E p 2 Y P w q p 2 f M N A 7 8 z o a 9 2 i E S l 3 H a s n d R q 7 7 y g Z w + l 5 w f b 7 v Y o A J r o R o 6 r Z h i 8 E L i O H C W P q Z e Q O w u 5 b W N O J z 0 h j P s V Y g 2 W 7 n e B y d K 5 o M p t 7 H z w C / i X k s q d 9 y 3 B M v H w C 3 u Y k f d h P b B 3 g t B T V v 8 S S a 4 R s 7 1 h 3 K 8 P F X E q P D t 6 h / x + 7 U X m 5 A 5 Y O q 2 N r e m T p S G a w H A l k 9 j 1 K c B R 5 R Q B o J i V 9 K B J V u G 4 B R w d c x x w w J 4 Q k E i N M + I o B A 7 L h b y 0 w t J l T J S i L g 9 1 N t X V 1 q r z B g o u N e c V t K 1 1 s M Z n 0 a m m S G k i 9 8 I w H z s I F V 6 Y m 0 r I d 0 Y J x O 9 I a F 2 / / 8 p F 6 M d T r u v j 6 Q A v T W G a + W h h b Y 2 G N O I a H D G h U D i r S V 7 U T f 4 K 7 U q / w A x 2 1 q r l z a k Q S 3 O 3 u w G P c v E R O A O S a f Z 3 A F R 8 J h O s u c F N J d g p k n B 2 y w P c 1 R a r N m T + 2 B g w N q 5 b X Z y t t h K 5 6 l 1 K v C I d 1 r P m J C u l M u e I N q u s k S u l B i A h B P y k d M A J w f I C Y Q E j z T C A u 0 m r d K 1 H t G U A C 4 E T g x J J I n 5 Y i A V M J x P H B J F O d z o Z a C 6 Y n x 1 K v 8 E B L K N Z f a q x w c j o b U q + I x 7 1 P R G M 9 b 6 P r O Z U 2 G L p 8 P k g O o p w A P W b G w V j h N S 8 L I Q l L y w D 7 M B u R E Z g O 0 I M S r k C / 5 e A c k T e q N A o D v 2 t g 0 w d x c X V e J W O F K U E X z L A z k T E D z 4 Y 9 9 9 j + k X t 8 z Y I B A W P D s I L e t j d W U O 0 t a G m G b a o z V k m U / C W 4 L N a d S m 0 6 / G c d R e n / r F q d 1 q D E m k 8 J 7 p W 8 e 5 u R I k 1 J 6 L 9 e G w K J v e Y l e O X W V u l o s 5 I 2 a y c K M q F B j H t C z + t J i Z W k G d b v C b H X F 4 x a J v 5 U G p E 4 r X / M M S y k H S 2 H J T A B 4 W G i O V T 2 o e 9 m A 0 Z l f 1 Q j H D V z 6 v W w P g R h g a + Z D h z 1 p O 8 F O x R y F s w I E C Q f S S k A j E p x b W F r d M x t K C c h A B u V j o O I J F Y 0 u a W h o Z p 1 H c o 7 2 t s O z t T W I V g 4 i k S g F 1 l Z Z x 9 D w w 6 8 l r T a 3 y I + z Y a J G r l Q F s e h y U W N z 8 d k X u H a f z 0 f v z P K 1 m x 3 U 2 r W D D n f H R R p Q M Z A e v G x e V g S z M 1 P U 1 t 6 V 2 q s M g i x I j Q q P C P Y i X O 0 L K b M B c w e O D Y l Y g G h c R c O L 2 i 1 5 h W A + S J d C x o 6 H C S K X F g T 1 7 r n + 4 B Y C B k D E I M 6 I U L k T P P 6 J 6 i I o U H w X c w J 7 T Y T F K 4 6 o 6 L W b Y b p 5 6 X X a M d h H n f Y I G V O p O o U g w E Y / 8 q / M Z j M P r p r 8 T E A 6 g 5 F q J U c A R g T I p 7 g D + G w h n 5 M B C Z r R c I i 0 z L 4 S r F 1 v / K 6 E A s 6 J c w j 3 O H 9 M o 9 F S T U 3 y / g O B d Y p o H f T O 2 2 f o 8 c f 2 U X t b k 5 C 4 a j 4 f x k h b A P F P s 6 o I O w r c G r Y X b A P E d M r N t U O O Y T G J u 5 j w p f w m p M T Z c Y P w 1 G E Y m 0 0 x 2 t E Y I X 0 a 4 c G D 6 A 2 o 6 I Z L v / H I C 4 W G r 8 v M U u l I Z / 5 M G R B l V R E U g N o j 7 8 I 0 7 W 4 O U 3 e b n c K R B P 3 v 7 7 1 J v / T B E 1 R v L z 5 B d R V 1 R 8 j s 1 m j I 6 1 0 h a 4 W T X P N B y n Y u J 4 6 F J F q k G q V P U k i q N W Y S k 5 N T 5 H Z 7 K M D E p 2 H 9 r b e 3 h z o 7 O 6 m m l g m L 7 x u J n n C s y D 2 C K y z 4 L 0 9 p K U Z b j 0 O V g n 1 R D m a m J 6 m 9 s z u 1 l x u Y 7 H C s d D s i L F W 2 G v g j L F V c r K I d 5 s m c r s 6 C M C 4 7 U U O m E R N + D 2 s 2 Y A q 5 g A y M 9 E B s L t T y b + J X e 1 j a Y V z y q d S C P 1 Y b Q c F G C H o X y L c 0 R r 7 F K W q v N 9 K 0 O 0 o n n n m O D v W Z U p 8 q H O F Q i O 0 l v Z g 0 6 y y t a m p K S 5 A t F d F o R N x T O U m s s J m w Z V N L Q T B w n G A D k Z 0 9 e 0 4 Q 2 t G j T 4 q U q 7 n Z O T K Z T e R w 2 E X 5 w h Q b 9 t d G l y n A 4 1 x r a 2 H b 0 E q G m s 1 y E h j u 8 t K R Y u F e X K D 6 x q b U X m 5 A V U t K R 5 X 4 X 5 P m U 4 B 9 r T S R 4 c i C f T 3 I E g n Z E n I g x p R e p / T O n E 7 Y T 8 U C d h N s o 4 G G T R U y F 6 q O o A A M 4 B M d 6 z T n D g j V R m 0 w U Z O j V g S A i w W q N M 0 W i 1 C X F l 1 z I l F 2 u w C j W F 4 Y C A R Q o s E E B e d D O Z i b n a b W t s L i Y B 6 P R x D g p U t X W P 0 K U X 9 / H x N a m M b G x s k f 4 s k b N Z G 2 x k r W x m 4 K B 9 d o c W q I u v a e o B q z n Q y G G j G J k P Q p T a B 0 2 y E f l p f d Z M + S V p W O t a C K T G x 7 F I M Q a 8 A X p g 1 0 t C t E e q Y R Z I 2 g 7 s 3 R 0 C C Y 1 7 h r n T w R e z J o y 7 q y n t U 2 2 D o 1 + k R R a W 2 4 / y d Y W l t q t h K s d L V + Z g I g X L m 3 s C o J C j j Q G q a m N M 5 T C h C r Q c 4 b J B R i N 1 C b 0 o O h p Q I u a x i k M H Y n m O v D K Y B c N j k g N f B 7 p e S 2 y Y F k 2 G L L 3 d f W 1 s T v w n Y L 8 + w a m V l n 9 X C S Q s Y e 0 r M K a j D W C u k W 9 P t o d u Q C q Z j p N P c c o j q L T T A g o J t t W m S 6 F w P n 1 A R 1 d P W k 9 i o P t A d A 6 p r Z E B P 3 h 9 o y A 9 v G g N + / x v d b J 8 b c y 8 R 6 c 1 4 v 6 s k K i T O l A 5 7 l P c 0 R k Z j s 9 m u o h Z k l p B + C 4 v b a h I j h Y R 9 J C F J N V N U S F D w 1 h 9 q T f R P K w Q p z S 4 v V L g Y e X B t 5 Z p W Q U h e n 2 c B l Y / r x z h B F m a h g C K N 6 F E F V O a B m Q r f O c E g U C Y 9 7 i e y O + p K Y g V z d U U d W K K 7 L t C N D w Q D 5 f R 6 a H 3 2 b L A 3 d V N / W R 8 Y a E + 1 u j V E H T 6 x i A M a F k o n t A B K p 6 3 l u m B M u m p 9 z k d l c R 0 G 2 H T u 6 u r O O M Z w t y G w o B f A 8 w 4 5 T A i Q 3 s i d g l + 1 i w k P o p z y 2 u Y 1 Y Y o 4 g T 5 Q t F T G 4 X j C j G S A q F O V B L S g X y I g + z C o H x D 3 E v l q V y C A m A f F b 5 f 9 e q Z n l N 2 Y 1 N O 9 j W 2 B t i A z e y 1 u I q d M W 3 a i 0 h b S y N 7 R R z / 7 n h Z 0 1 f v 0 k L S / O 0 r t O t s u E W 7 h w r P m 8 Q j O o N K T G N f U 6 L 9 u J F 2 h 8 Y p L O n b 9 E 0 z N z d P H i Z e H V V U I x j o h 0 5 F J 3 4 Q H E u Z F 3 i W y f q W V t 9 R I U U P 4 0 J L L Z W T r J k j U b G p t p x j k l V J 1 y U U i J A S p y i 3 H 1 Z 4 O 5 h O K 4 G z O s A i 2 O C q I J m X b x 7 E h K D d i o B 9 s i I u E W a q s E M J t a k 4 W a O n d R 5 + 4 T t O S 8 S e u L I 7 T s L 0 5 C Q Z I G W P W q F J A F A o 0 A I Y E 9 j W s 0 P j 5 O 3 d 1 d 9 M w z J + g n f / J F O n b s q H D C B G X 9 I + T I l k C r h P T 8 U d j F 2 Q B 3 f 2 9 9 l M d Q R Z 5 A c j J U N U F N l a D 3 p m O F D X T Y M X J 0 d H a L B h 6 I S 2 0 3 0 I 8 A s b B y g Q 5 J 2 A o B J P C d 0 T F R 7 H f 0 Q A / t b 4 u z q u c j W 9 t O I V n R k g x 2 B f L n n u 0 L U X / D V t U a E q q 1 2 U 7 H j x 2 h i d E h c s 7 M Z 5 2 s S g A D g x O m m O 8 o A V M b W Q z T y 2 o 6 3 B E W 1 b n h U I A l 0 5 Q I D V i t V r E h N l d X V y d U e i V I T M N e k 5 w H K O R U g o 6 p A b Z 7 o Y D y g Q R j p M 0 h E Q H S r K o J C l e M u F Q 5 M P B g K 9 k d a A s 2 X + G i Q S W g / k p b g b 4 P c B I U r q o m q L u z g + x 1 6 P B D o j P R 8 Q E t 1 f n f 5 d c 8 n r L z 4 H 3 E f 5 5 m I o M K i G p h e P i O d U f o U I + R 3 v f C 0 z Q 5 M U 5 v n L l M 8 5 6 Q k B b 4 d r 4 r g Y o 6 P z v N n y / t G c K T h / I I m z F O 3 Y 5 k m h E I x u N Z p v a 2 l o 0 A t w S z x Z R V 6 8 A 5 o J Z 5 g x r B Z A b r 4 W q P i c T W F m Y s k k N h H x M T E o 1 L M F M F M D Z V k c u X D W Z 9 i C y 8 J d g O g k Q x p g 1 i O j C g m H Q S N 0 d c R b y O 8 q A p 2 C B Q x 7 a 7 F R f i U P F 4 8 l p A 2 J g U 0 n 9 c K + w 6 S Y J i X / 5 + c t p u f s c 1 N 8 s T x y o + m w t Q f z R a z Y a n D t B p V c x E 6 k V c b m p y j A 1 4 k z i v V L u E x A q U M M A O h F 0 I N 3 M i o a Y m h 5 F a m x w 0 c n u I r o 0 s 0 F S g k R a C Z p F h M c M b u j A i f g R b A s Y / 3 O D I l M f 1 4 v c A u L Q j o S D p D Q Z x P B d w x + 5 U J y E r U n l k H 4 e D 5 9 y 5 C 3 T o 0 C G q x V y Q v b m w s M T P U i c k l h J a L H F q t 0 b 4 u n U 0 4 9 M K i d J i j d E 4 a 0 E g h F 5 7 V G S J I M c R n k 1 U T O M z x a K q J Z R G o x e T X s c P A g S V D k x A u E z R v B C q l c e 9 i K O 8 8 U A I V p o Q E w Y x n O T x T e C 7 i U R 5 0 q 8 Q g K A X 5 u d F 1 y R c I + q q Q G R L i y 4 R F w M T w L H V V S / 5 v M v i N Z J x F 1 3 z t L T g E t 2 N c A z f L b R R D A K r 6 J 6 a D k x m Z G y g a y r + h 8 S Y b Z Z a I K 4 C 9 / J r d 4 x 0 Z t x A b 4 4 Z a G x R R 9 c X 6 0 n b / a I I G k d D f l o P h k X m A O q I k M 1 w c t R I w 0 t a U d f W a N 7 s 1 g T g N + 0 O B 5 m t N h o f H W H i W k 6 9 k x 3 1 J o W s B H 5 e P t 8 a X 3 c t G Q 3 M B O U / w q i p M V I 4 D O a l / E z h m 5 q b m R K q L i r D + X R 0 a 1 4 n 8 v Q A K R a m 4 v 3 L M 3 p h H 5 W C q n W b A 9 3 M M Q a b N v V 7 5 / Q E k 4 q K G p t a x I S E 2 q b m E d H r j Y L T Z 4 M o F 2 d u L H f l g q A Q 9 I 3 G I m S 3 O S q i l i k B 3 V 0 x w L m u r x C g G B F E k O 8 8 K D P B + O S T B B I w D p j k i 9 E m m v T w u T G j U k A m N W w X Z H m / O 6 e i G R c T / M Q N c e 6 2 w c O i i x B e S 4 m l I D J k W e T 6 a f w e 4 l S N z S 1 C Q i 4 z Q S O M E Q 6 t i 1 Z v S g D T 8 f v 9 9 P r r b 9 K J E 0 9 R f b 1 j y / 3 h n P P M t M 6 d P U / v e / G 9 I n d T A v g q 2 k X D M Q M H g h y o y I V b H D m B J p a q 8 C q D i Z S D 8 p 7 y X U Z H Z 4 / I E Y P q 0 N b R J Q x f I 3 O s f J P M z Z I r P S 6 S 5 J z 1 5 H A 0 s n T Y P u c E A o 3 I V i g X q O y d Z A 6 f D y A m e Q P N f M B k B G f 3 O q + R K h Y g n X + U V P G k J I Q X E E O L 9 t l H e 2 P 0 / A E r d e 4 + T r a m b p o Z u U Q h / p 5 E T A C M 8 x t z u R k T x h 1 B X 6 i j e C a N L U x M f J 5 Z 5 z S r q v 6 M b X V 1 j a a n p + k H f / 9 S K r 6 V G Z j H P r y 5 S D F b X w + x J I 8 J Q r r B E u g k S 1 u 0 X 0 N B a 7 r k g P c P q i W I C f m E p c a q 5 L i v J F Q p g I S Y m Z k W n r 1 s 8 P m 8 I r q e n i u 3 s D B H F o u N 5 m e c Q n V E P w q 8 b m h p o T V f s s 0 v J g e a K J q Y K + K B L i 8 t U X t 3 j / g c H r S V H z T S e U p t s i k H V F s w g V w A 1 y 9 G G j I 9 i c m E r A P X m p Z 0 6 x M U r e k R y c l t 1 k y v 2 R u j B l r l i T 5 6 + R X q f + x F s l n q R I a I V D 4 B P D 8 Q 3 F C l c g F x I 6 f T S U N D I 8 K O 1 P C X k K m O s Z Z s O 4 w h 1 P q e z j Y a 2 L l b 2 E j p B A X g v t 1 u N 5 0 + f Z b U n e 8 l k 6 V e E B A I Z g / f C 1 q x p Q N q 3 d C C V r Q u A w F W A g 8 8 Q S H 9 B i 5 V p Y c g A V w a R N H V 0 7 e x H 2 b 7 Y o n V k X a W h O V g l Y k V H q 9 K J O X C o Q D p n A u Q h u j q l I / w J K C k P M 4 T a 2 y Z Z 1 5 w m W I 6 h 0 i 3 Q d q N E l 6 / Y x A 2 1 M Q 7 p 1 j t O 0 J 1 Z p t Q 8 9 A h C J k C 3 Y 6 o k G x K r Z k l Y H y h F V y 7 d k M Q z r 5 9 e z Y I C D m H c L f L 4 2 6 z r O p 3 9 Q 5 k a B n p C D E x v n L y P A U t + 8 h W 3 y p S 1 0 B M 8 l w 7 A N J q z p d s w V B p F M 7 K 7 g E 0 b D y W C / T T y 0 V M A N 6 H p J k c G x G e J D h A 1 p m g t D I v W a m A 5 J P y z M q F b z V / p y Y 4 I y A p I T 0 x c f M B 3 i 8 Q Q Y z t C E 0 w 2 e O i Q Y G b S 4 B X D 3 E m n c 5 A 4 f V k 8 B a Z I k c 6 Q v R c X 1 C s y J G L m J B T 6 F r w 0 C u v n a b G x k Z 6 / P F D r A V Y B N P D Z r V Y q Y E 1 A W l f x 1 p D T 9 8 g L c 5 n D 3 E g z o Q + j 6 / f V t P o D G r e 6 o T D Z H / L V m J C 2 t L V G T 1 d 4 v / b Q U x A V R N U J b o e d b P U g T q Q D 1 C T w A U h S e C a h s u 3 0 E B q L o A w K 2 F D A a a 6 w s r K T S a z m P R T E 3 f y E p V O n R A d h 0 A q k b p + 4 T 6 H 6 1 g J s E U c t Y j b q E l f Z 6 N I K M D k l a C L n / f S 3 3 3 Y Q 3 / L 2 0 u / 4 q Z 4 Z O v 3 Y W c h r h T m 7 Y 1 b E f r W D 8 7 Q U 0 c f p 7 6 + H r a B t z I b O C A i q f H C u P m 8 K 4 J B 6 F l t T g d a p b 3 F 6 u r p M Y P w N o Y i M V K p k + o i 7 k H O R y E 9 I Z n k v Q 6 3 A 9 V N U D m W x S k U c D f D T V 0 I 0 i W Z o 7 7 0 J i o b K E B K F I p Q u P D M A 8 T d u n s H h b s + H 1 G N s r q m i v N s j 4 e F Z 0 8 J 6 A y E U n N k V 5 / o C 1 O N 2 S E I K n I z Q O 6 b m 4 w n x r T w 4 0 / 5 a G 4 l R j c m A v T j d 9 b p l X d C 9 M P r v N 0 I k X N y h O o 7 9 r A U a l C M A Y L 5 S Q s o a J g 4 p L o q 2 K I S Y O + g s 9 H o U l L N l H I N Y Y c Z T X b h s Q 1 G 1 C L L A p 9 F 0 0 v Y i Z V 7 E t l R 1 Y F d 9 I w r x L j N h X g i L t S g f G q f E t B E p d x m I y h / h 0 e r l N 9 P x y p z a y y v o l a r R M w K s S o T q 0 u w / 1 B 3 h Z + A t w z Z I Q u s I s G J g b A C v K G 5 f n + C 7 S d I E N I Y R a s s q 0 L d G X o v I N C 5 v y 2 5 A o j T H a H l J R c F v h 8 k Q 3 C r 9 A i x W X 7 T N k r D w z f 5 M w u 0 s j h D g V U P r a 0 s i E X K G j v 6 a E c r v H W p L 8 i A 6 0 Q 4 A 6 r y 1 M T Y h i 2 I Y D V y I k E c F 6 c M G Y 1 V h F 2 2 v E h a v Z H M t k b h c M B y N + O s C p Z S u l E q q t o p g e b z 5 U 5 D n 2 + F d X H z h t F b D L A m E N z z 5 a C S T o n t w q v D R l L F 1 i i h A e E R v T C o P O 7 R 9 e R U U b P m c P L 8 E L n D Z u o Z a a D p l 9 I k J w / 1 / A e v 0 u O H 9 p M R R Y s 6 V h E 1 O l Y X s W J j n O 2 i 7 M 8 C E g r r M m H B P A T k 2 9 q 6 6 M Z f r d P U q S B 1 v K + W l g 5 n b 2 G w 5 l s W X l 2 z 1 Q H K T B 2 9 u 6 h a g k L j k N 3 N 5 X n 4 A H n F b r F I u n K L J 0 Q 5 E D T F I l 7 I c l 9 0 z f J E 6 e L 9 R Q q H w t T e 1 U P O q T G W g h Y x g e E M 6 R 3 Y S d M T o z x r N d T a 1 s 7 q a k y o R r D x R k e G q L + I B p 0 A E n P x g H M R t C A o V v d E B w W 1 g Z 7 p C 2 3 J 0 B 7 7 U Y i u f H 1 r b E v 3 q x f p x I k n y W G z 0 X f + s Y d F x O Y E H v h 5 N e k O 4 x 4 j t H / f L t Y y i l M z J B U 1 H o n T 9 3 5 x q y N G t 9 t I t R / N 3 v c P V 3 E v J 3 T V E l R / Q 1 S 0 g i o X x c Z l 5 K i E h I I b G H l 8 p R A m 4 i / w 1 k F l A 7 d e 9 w d o x + 6 9 q X c L A + 5 f F F l a r M K c g 4 E v X V O c + d X y S J Q u z x l J 2 8 l T U a 0 T n F 1 O U O G 1 B H 3 / n 2 S m C 9 U N h O n 5 3 7 d R Q l 3 D q l W C R l / 2 0 e R o n N b 2 z p P P P S V c 3 M 8 d 3 U U 7 u p v 4 l I V L C 3 R 4 G h 8 b E S u T 3 P r v M V o 8 n + k q t 3 6 p l a 9 1 6 z l F 8 m w V z O S q J a i K V e y u s I Q y W 0 u a 0 F 6 W b u V 2 Q U W m B A L G l X C d Q 4 I h e z 1 f k r A S h o f e T W a X s G 2 C s p X l W x q 6 + E e y 3 E C e k P b / y O c 1 2 E U P O s l 2 / e b H x 0 j t z l S z D D Y V P f k 1 G 5 0 f D Z P P M 0 8 r c 3 c o E Y u S o 6 2 P 7 G Y D H d 3 T S j a T p m h m h v x C d H j C m H 3 3 F 5 Y z P I a A 5 Y u t p C q k G O 0 e o G q d E o h w 6 8 N z I j k U x O B x u 4 X X Z 8 2 / y n a J T 6 g w S 4 s L g q O B 6 y I h F O p R l L k v 2 o V h A s M o 9 6 + u i h w 4 q H 5 4 S D D m E e z F x E I + I N Q R L x 9 D r h x i H v g d x J 9 w D K k u 5 S w h C e D 6 M a l A C O U C 9 4 m E W a i w x Q J r B G t 1 B r 4 3 j R i b N z 7 j J z j 2 5 F D Z T b T z 0 N Y y / o A 3 S N 6 h T H V Z t 1 N N d 0 x + m r r 5 l o j 7 N H b t p u 5 2 O x 3 a 1 U b 9 j S q K R f w U 5 m e B a b / M Y 6 / T G 4 T 6 C 2 K G F 8 + d 8 j 6 m J / G i 0 h e e S T y r u X M J C q f x e 5 V B R b X v N b F a V 5 0 E V d V O i S O d w V Q K P 0 o J 0 g Z W d g y L D K e v j C F / H x o H X m 4 9 h t f x l J 2 U n D D S + 9 J / q H y F 9 p f L h m T 2 c / l N W i S s r f n I x D Z X s Y D q h 1 U x k C K F J H t h 9 6 T B 8 X y M B n / G T 8 2 t 7 S L J F s R X a 7 D S j z 6 W l u X O t z L 7 j 9 4 m r b 6 W m n v 2 U 1 e r l X Y 2 M 3 e O Y d W N p K 0 m j b O E z L F P v p 4 c H 6 W e v n 4 c F f s T o 8 P U 3 T c o P u N f i N H L v 7 H V h u r 9 W r P I 3 / W F 1 E W X 5 t 8 N V O Y p b x N c v m S 3 I g D / 5 Z v 8 G G w N + X v Y 5 O / j Y W U e S x I Z X M / Y n / b q x N q 2 8 s 9 V o u k 9 0 o B w f Z U C n B l S 8 8 x C A K 8 X P g 9 p X W d K t j J T s f S v b c p 8 9 D 2 7 L C J j B D E s p F y B s D w r 8 / Q z f 2 0 n x 0 C S 6 T g G t d T 6 h 3 Y a e P w n 6 N h T J + i n D 1 v o S H e y 3 3 c w t F m Z L I 2 z t M m P y V 9 j I f C g P 0 J / 9 5 F l + v a H P D T 8 j c 1 c v b o m D T 3 9 Z y G + 2 D h Z n q q l D 3 3 b Q X Z T g t w B T V U S E 1 D V E g p V p O k N C 5 V Q q j c O X H t h b o Z a W L r h V 9 6 4 Y x D O E K T P A F A p E Q e B d I n z b y D 7 A J w V 3 4 N K g t 8 F M A F w D N e A Y 3 j U K C N H 1 D + 0 H u A J r B E q K j 4 D K s Z 5 p E l T C n C e Q i U e H B A o k W h q a U s d S S I a S t D f / r K b T 5 Y 8 T / t x P R 3 7 d G b v Q P f S A t U 3 Z D a t h A N g i 1 + A 9 6 d v u X i 8 G q i u k e + v w M c B L + T f / 3 I a g + B L q v + j N u E Y c d R E R V H g / Y K q l l B p j p y s m I K b u Q R g U t s b G p O v e U M r K N T O S C U J V p t N J G p C r 1 / z r / F E j t E 7 1 9 4 W K T E g L N h H m L B Q H Z P H 4 u R b C N L 4 q T V y X Y 0 w M Y V E c a Q E 4 b X j z 5 X b Y 2 L B V f g 6 w b D d J M k k h 5 Z t k Z / 7 V g N 9 8 G / s 9 N z X I / T E J 5 W d J t k K 9 u T P B p I e K u S F f 6 u j H 3 7 C K 1 6 v z S t / L x 1 z t x T y E 3 n 8 9 9 i C V F 8 b u 6 + I C a h a g o K X T 5 8 j y V I O e P F K A Y j C z U a + B L T 0 P d 4 T 2 v B w o X 0 y E j S R 4 Y 2 e 6 L C 1 k K g J h w a I s Y b / I 3 q P 4 z g W X F L R y d 8 M 0 7 U / i 9 P p z 6 / S y x 9 l g t I Z N j 6 P / 9 g g v c p B M L B O c 7 N O J u K w C I K K 1 6 G Q 6 C k O r y K k C t z s I H g k / C L O l Q 0 a X f I + s k l M 3 8 p K 6 l V 2 X P k L P 6 u W q Z 0 U L v 3 n w m q y s q 1 k f 3 3 R I N p y 3 W + o W o J C a g n W 2 i 0 E p R r 8 m E S 2 t D I H + a q B S s j V 2 O W 1 3 8 7 k t t f / R 6 Y 0 w u 9 C b Q N B S y o k g P / y 1 9 n e 7 + 7 t Z x X S K A K + y C h o 5 Q 1 E D w c K e p l D R U P b Z h C 6 t Y A y j m S u o / J Y d 3 Y n S 1 p y Y e Q t t B 7 Y C v c Q + n u k d n K g 5 7 H M p q O q W n 6 e h a o n V Y a q J S g s N H x x S l 9 Q 1 B s u 7 l K A y V p s / z g p E 1 o J y G F L x + y 5 z D 4 Q + N 1 Z l i b L 7 k V a 9 a 2 I 1 1 A Z X Z A 2 T p Y s 4 a A 4 h r i T h 6 U N X s d j U e F 1 R H g A o Q P P I j I R c m e x Q x J a C p D e q P D F N S k B b Q f y Y d c L S b V Z D s e O Z M c l i Q l I j E H 6 H 2 W 9 G j G n G T 7 / B / 6 n j T q f N p B K r y L d w R q y f K 4 l d Z b 7 D 1 X t l E D s 7 r m B z I W u 0 o H J q N S U J B / w Y O d n p q m t C N d 4 L g f I a 5 / 2 0 v L o V t v B 9 t 4 l e u + / 2 J H a S w K T K p u K V S h w D n l R Z D a 4 5 m f J Z n O I W F w 2 5 L o n 5 9 Q 4 d X T 1 p v a U g R q y l z 6 C + q v U A c b x r w X I Z D X R 2 J 0 h a m 5 p o 6 t f s F D A x Z K W b 3 v H r 4 S p 5 l C C N F G f c J F D w 0 D L s C s z 2 9 P X 4 2 6 i a i V U M Y A d U Q r w I J t Z X S o G N 2 9 c S b 3 K x A t f t p K 5 c 3 N i 2 v u 1 G c Q E g J D L B Q g S R J J N s k h o b m 6 l u S t h + v 6 v r t C F r / o p s J T 5 2 x i / b N e U r h K n Q 3 g y 2 V a D S / t n v + m g D / 4 f O / 2 D / 6 W j S C w s 6 s r 6 B 3 f T G 1 / 0 J o k J 4 M s d / i s 9 R Y d M o p 8 E n g F W I X w Q i A m o a o J C J e b U S g G G a Y k y F p M I F b 3 F I F 9 f v J / 4 U 6 u Y X D / H 2 w t f L i / L I h / A + Z X a q 8 k x + n K Y 3 v 5 y l M L e O E 2 f D t F L / 2 y F P M N b H Q F I Z c p G m K 7 Z G Z E x j 7 B B O u D w W F t d F R I Q U D M v 0 S C T o d b E d l 6 f u D Y Q n G 6 + X b w v x 8 R L I R E j g / v 9 7 G T x 2 k W 1 o u o l 1 K R H m 3 P V b 6 C L j X T Y H 6 V w / m L 7 j k v N G 3 N B a H M 5 L r l U J 4 o S 8 h H U x K u Z d t b b / 2 W r B w 7 q X r r K J 4 U C T M x A U B M 2 O + M U x D E z P S U a 1 O B 1 O 6 u C 6 D a U D j w H Z N j D 2 Y E 4 n q w z 2 Q Y s r Q b + X E K s o 1 x O M / 9 q Q 9 U T V I Q Z 4 6 0 F 3 R b 9 X A l N r W 0 i g F k M M P G L X d V i e n I s 9 a p 0 l N K a O B u Q a Z A L I V 8 m k w m y t J K A p W C k A L U c k 2 N j I n c S U h A M A M v F I J j d 1 t F J e q N B q I n Z 7 C 4 0 z 8 Q S Q g j y A v v + V e b 5 j 3 y i T k h G s y q / W / 5 + Q t U T F O B h g 3 X M k 3 v i Y 1 F q l E u P j Q w p T h A l g E i x 9 E o x 2 L X 3 Y O p V 6 Z C W 3 q w E k E i a C x 0 v Z D 7 i p z 6 7 W Y W M h F t H f S O P W V R I F u f k h C i f 6 G K V T S l e B t s N D i C s h K H k W J k a H 6 V G J n I 5 s e 1 4 p p H e 9 z U r 1 e / S k X 1 Q Q 0 9 / 3 U x B f T J J d z p Q g T Y D V Y S q 9 v K l Y 7 A h K j r 0 5 A P c 0 W Y L s q t z E y H s B q g l x a x / e + P q J d p / 6 E h q r z R I a U y V A L x 4 k C K 5 c P P / B u j W N 4 P C 1 t z z 7 2 d p 5 / 4 9 G 2 r n + J 3 b 1 N H d J x a i w z g U u j Y u A H c 7 g s I S M J 4 o x U c s L B f Q B w L 9 K T S q Z F 7 e g 4 Q H k q A A Z A 3 U N z S y W p G 9 U h U c G X 3 D E R w t F E M 3 r 9 O u P Q d S e 6 U B 0 q C U C m I l l L J a I C Y + p A v S q m A r l V K e j y V K k f K F o D L S m 9 D D o r m t U y T W 5 g M W q E a T F S w u 8 K C h q p u 0 p A M + h 2 Y L c / c C b F j U / 8 A x E O E J l 0 1 S Y W L B g x X l C Q 5 b A p N h 2 e M R 6 k p g b V X U T U E t Q S 2 V l L M H S J M Y t V W Y l F j p A p 9 B b R U 4 N D x f c H a g y Q t S a 2 A z + b x e 8 f 7 q q k / U X o l e 5 X w O f A / G P 1 R W 1 A v h G q C G I o X I w K r V i s c t C D 8 a D p P P 5 x P X g 8 J H d H O C T Y M F B 8 S 9 F g i c C 9 4 5 d A Z a 5 e s v t C G m H B 7 3 A u n 5 + y j r R 3 A Z T M t q c 2 S 1 q d J x d c b w Q B I T c F 9 J K A B L r h x q L 2 w V C g B F h C K H T k E N g a R A 5 g E m B g Y B E w L 2 F 9 Q h E A 9 s L B w T L m P Y D P y Z + T k n N b W 0 b 3 w G A D F g o i a P J d O F p H N B E m D D + 8 h 4 k A e R t 5 w 7 9 Z n 0 3 x b X w + 8 B W G t p 4 7 y 8 j x U H 4 R x I r w X L B w S E 8 R 0 Q J D J F R B Y 9 i J a J H w W V O I Z z w 1 Z C P i D i X X g v G o k y I f J 3 m B n U M M N A u h M W Y g B E a T 0 T v Y q 5 n V h G i D 8 P G 0 w a D z A K S D V x f 3 z 1 o 2 6 9 W B L n Q c N 9 x y Z E u 6 s i A G I B B 4 U b N x 0 g B N g A m F C Y q A D + Y 3 L L + 0 D g f U w E T D L Y G f L P Y M P r z W P q L e c S 3 0 u 9 j / Z e W I S M d 8 X S K r P O S Z 5 c K G S c F F I H n 5 P O K z 8 H f h f b l v P i O H 8 W k x T p O 2 A O y G p A X A 3 S z c l E g 6 x 2 Z I L g t 0 A Q W O 4 H C b V w g 6 M o E z 3 d s U Q N p K m e J Z + U J C u V o A O 4 P h A 3 J D 2 I B 8 R h N B p E 1 j z s T 6 R D o c U X m A H + Q / L i O F 7 j m l Z Z M m M V S b w P a Q u 7 a 5 2 v z 6 g u f 1 X H a s R 9 J 6 G A n U 2 o W S q O s v x r P p 6 I m / 0 Y x K T j C T i 4 E w Z 6 c q I W g n K c E p C W I H A l S F K h W H t m a W G O G p o K W 9 U e v w + 1 s t j O S e k A E U N t 7 B 3 Y s c F Q i g V k + 2 v D l W l R X U 2 4 L x X Z 2 w t a i m 6 G U g o C S h i g o s x O T 4 l 9 L C m 5 c / f + o o g J 2 H f w c O p V 8 V j 3 Z y 9 p g J 1 X i q P C v 1 b 4 0 j U g 5 u b W 4 l K t 5 I B 0 k l Z a H 2 B G h O s t h Z g A N L y s r y s s v H E / 4 b 6 1 D G / M 6 o X 7 t R h A / a p v Y k O a 1 Z X 5 2 R l h i x Q L F B i W C v T h y w a o V V C w i k V n n u R Y O c Z H b 5 N J o d i w E G C s s F A a 1 m c q x J O X C 1 h Z / b U R I 7 n 9 x T G z + w H 3 L U G 5 A 2 o a W S r + w c K z B t u p 1 K r Z c t Z 5 g r 2 R D T G 2 O 0 o h c H j 5 C v k e p I u e b S X Y M J K N A 7 t K e C X 5 N d 7 H f z A b q H T I I I f d A 1 U U H Y o w X v b 6 B v 6 t u C h e n G F 1 G T b S 9 M S Y s E 9 h m x W K O 2 6 s z f t g 4 r 7 2 X W J N 2 F I A D o s 8 t F L U l c b G 0 m t 1 J K e C E u A 4 g U u 8 W C S d E 6 m d H I A 3 0 O F o S K p p / A e n A + 4 f T g z x m j + T P I Y p k R C O B O G g 4 M / D i Q H b D u + P 3 H q H m l v a x f j h P U h I p B g h D o W + 6 y C + b N n / a 2 F m Z F H + b e h 7 D y j u a 4 K K J l R C f X C t F d 8 F B 5 J q o o A l N t O B F d R L B d Y E z g Z I A 3 B 7 S I p i k F z n N v 9 j h A s b R A E 7 E q + T p f s a k d U g E o S Z e P A f z A a e T K v N L q 4 F L n M s O Q P C x f t 9 g z v F t a Y D N V N N L a 0 i m F 7 P t h o k n P x e U M 5 + b k J P b 4 0 b x J q 9 D y r u 6 z v D e k P v z u v Y n t L R 6 X G 9 W N 4 E J R + F w m I r P C A q o b t 3 I P W q e C w u z K d e Z Q L c v 7 s v e W 5 4 H 5 F F j m B y P u T L 5 Q O g F j Y 1 Z 3 o C Q R h 1 s g W e 5 Q A h I Q a V D r j W s W Z T r h x I E C U S a 5 3 T k 2 I f J R r D i 0 m H S z W 0 S 9 5 O P D C s A i X z W I D r J B u 7 P i y s t Z b 7 1 s A 9 T X l y z p S Q y w 7 K h 6 b m 3 D l 3 A N Q s c H t I H l w j X N 0 o 4 L s z f E s 4 U p a W X D Q x d k f Y L F D X I B F y q a 6 w h 5 Q k C o D g K z J E s g F Z 4 0 r A u l n o / p p L m k I S k r l X L I i G t Z k e F t y X c a h 8 S K 7 C F 6 d 9 L V G x o L I S Q B j N r W 3 C D i g G Q + 9 e K z n j 3 D k 9 T h 2 d u c v J S w H y E R t Z A i k R V n L S I 3 c v k 8 H g P W z w f i o h X 5 7 g 2 J 3 b Q m I r 2 Y a z r I o j X + 9 h w w M j o e R A S X W A 9 X S s p Y p 6 K i W g c X 4 y m a g 4 l B M U j W W 7 m D K B X E F 4 2 p D f h 6 Y v U l Y I / k P d w 3 E l w I O X y 0 O Y T 5 3 s 7 R s U n r 5 0 L P k 1 d C e l 4 j 1 s E B L K o F P R Y z 3 V H b W + 6 Q y x K l d c N B c 5 c X t t 8 x t L s 0 D 1 k d Q U Z E o 0 N T Z R b V 3 u F e L T U U 6 m R C X L N u Q A U U i 5 c y C u B B s q U L m Q u I r 3 Y A 8 p S S G 0 Z 4 b z I Z u E g s 0 H D x 7 s u 2 x A v 3 S s k i g c G w w 0 C T 0 z z r 9 d p a 2 S t x u C o G r 0 K n p h 3 2 Z d S z X i 3 M g 6 u V e L 4 / B o x x V e u E H m x J L w V G n 4 w Y u i O S a q B d c i 2 W x W 5 r I 9 Y h V y Z E 7 k c m t L m J 2 Z o r b 2 0 t a M m h y / U 5 Z T I x t Q E 9 X Y 1 K J I G C C o 5 E J v m Q m 0 s K / y B W m R v 5 e r r g x M y r v i E Y S 3 s q 4 S q 6 x j O c 6 H F Q 8 0 Q Q F Y 3 g b Z 6 f V 1 m 6 2 7 s E Z t I B C k 1 d V V u n V r i L x e H 3 V 3 d / H W m e w U q 0 + u G K g E 1 6 x T d E p C C o 7 c K I f 6 Z L b a R N k H 7 A 6 8 h 9 I O u 8 M h 8 u d g w + B a Y O t U G k i s t b C k U Z K 0 y A B H g q t S m z X U j A n V N 4 u E R u A X H r 1 8 i 3 c j U H x x n K V + Q t l j + D D h g S c o o N U c o 7 2 t W x d v u + z U 0 d 7 m M C 3 7 4 1 S r 9 p P L t U C j o 2 P C e 9 b X 1 0 u t r S 1 i o m G D 5 M J / E B k q X P t 3 7 K a L F y 6 R 2 7 2 5 J A z s l L 3 7 9 v J 3 e 0 S 5 C A C i g l R E d g F Q i A Q s B Z A S W G a 0 v m F r 4 i 1 + H 0 W A 6 N 2 n 5 J Q A s e S q p Y I E Q w 1 X P j V 1 c U 1 N 1 2 Y f j D Z g 5 e K h I C g U J B 7 u C G 1 Z 3 R z r y k r o s M Z o s D E s u s K i q H B 1 F R s K D P 1 s a w W E Z A k x o a E e S K d H g L N W S L U X X 3 x B S D M A k 3 r o 9 r B Y O u b g w Q N k z h L f 2 R a A c C b H m H C w z t I m Q O R g A t m a g M J G Q s J s N g m F p X j A E H J V P Q O n x g w P V O e i c p B B U B D z 3 p U V 5 n Z J M e / 1 e s W k g Y 2 R j v P n z t L h I 0 9 s G K 2 X L 7 9 N u 3 b t p s t v X 6 K n n 3 l W H K s U y i E o w F 4 T p 8 O d m 4 H S c 5 M G s U S / h C 5 7 l H Y 0 J j 1 W k i o n j H 3 e Q C w x O D R 4 k x w b + I / M A / Q Y l x A I r N P U 1 B R v 0 / T k k 0 f I a t 1 c 6 2 i 7 g e s E 8 c h / D 2 v r I p 1 J 9 H k w m c U a v T q D n k z 8 G p i b w W r r 7 a K G C W U t i D v h P a i q U O P g s E G O I f p z Z A M y V N 5 k g k o N 2 U O P D D 1 g + P Z t e s + z J / h h J P u F / / y H f o Z + 9 M O X x e t 0 f O c 7 3 6 J 1 W W D w B / / v + 4 I Y 9 + w p b m H l u w E s P i D n o q q 0 9 E z 5 v M e k x A Z G A X s I z M T E k w t S B 0 R i s 9 n I w b a R n J i A 2 t o a o S 7 u 3 D l I 5 8 5 f p J U C V q 4 o G r E Q a a d P k m b + P O 9 s 3 o N U o C g H e g g i s w G L B 8 A L Z 6 + v J / R I l 4 A 4 H L 4 T D K 2 z q h t i a c W f 4 3 t F r z 2 8 h u q K I k Q E l h G 3 Q 7 w L z A T u e D A U 2 G C r g c I W B X h Y k C G h b r 7 7 L n 3 t T 7 5 C B w 8 d o q P H j t P X v v o V + u D P f o i + / a 1 v 0 o E D B 2 h h w S U y r q 0 W K 7 3 6 6 i v 0 z z / x m / T j V 3 / E + n a U D X A 7 / d Z v / R v 6 0 h c / L y R d S 0 s r D Q 8 P 0 7 H j x 2 l u b p Z O v v Y a f e e 7 f 0 e t b f k z B t J R r o Q C u m w s h Z q S E + q K U y 8 y 1 i X o N A l 6 p i / M 6 m H 5 s 0 N k Y U / N U C A Y o J 0 7 d h R t O 7 3 9 5 3 6 a O R e m 5 o N a e u J f m 9 m G S R 5 X + y Z J f / 0 b y R 0 B J o a n v y h e I Q y Q q 9 s Q J v 2 i X 0 3 r S 3 e o m 2 0 q 7 K N H B Z Y I B V G B Q E I x D X m D K r I Y E m T i L R t g W + E E S 1 i M r a m T T o 0 / k l A S F F 1 Z O 3 f u p P H x M f r u t 7 9 F 7 / / A B 2 h y Y p y O H D l C n / 2 9 z w l C w a L R n / n s 7 9 H j h w / T + f N n h c 0 B r x f U D g k W 5 u S f / N R v U 0 d n B 0 u 9 I f r s 7 3 6 O 3 v / + D 6 T e v T d w e r U U T k m p / a 1 h n k j i p Q B U l + m V y j g N k H 1 h t V l o 6 N Z t o T 5 J E F 4 z H j u o 0 c u s A X g 8 H n F M j r / 9 R Q 9 N / D h E E X + C n G 9 F 6 H s f 3 n R 8 b C U m I E G 6 o b / m y Z w Q E i o X M N 8 h o d u 7 + m j C o 6 W T o 0 a 6 6 G q i k 3 d q R G 3 S 6 6 O 1 I k X o 5 r x e q M N X n O h P n h y g F Z b u p 0 V s S e w m E 2 j Z D B D L 6 B S 4 h t f D A m X f M O P F F 3 9 S D B y 4 X n d P L 1 2 6 d I n + 4 I u / L 1 Y g B 0 f 7 w y 9 9 g a 5 f u 0 Z H j x 5 n V c h E T 5 0 4 I R p 3 K M F u d w i p 9 c M s q u P d A h 7 9 F B M N n G 5 I T 3 p C Z l M B a P t c K d S y F H e w x J 6 Y m K Q 1 f 3 K 5 G J 9 v l X 7 0 o 1 f p j T d O 0 a l T Z 1 j C n 6 T p a W e S 4 z P Q U D a a l g 8 L z h 9 c h p c w y 8 R d n a U J t 4 p W E k 1 0 j g n i 8 r S e x t 1 a k Y U v T x S G Y w Z L n W r 5 i U M a 5 5 P E K 0 G N q I z G h o y T Y E Q l 8 v K U K q W t b J 8 + Q h J 3 x c s H 6 Y U J 9 t n f + T R 9 6 l O f 2 X B 4 F I N K q H w S d E x M 8 P p B r f E y 9 3 2 b 1 T 8 p C 3 p 3 U 4 T a U 2 v s l g M Q E D y G w 7 d H a M 7 l o i O H H y O n c 0 Y E k 7 u 6 k o F h 2 J 8 g r A M H 9 l N H R z s l W I J 8 7 x c z 1 7 r 6 q W / Y q L Z R T Y Z z X y B V d G t h 5 K t t X x E 1 R k o w 6 R P U b I 5 T q y U p B X G P S A v y h 1 U 0 4 y 1 N G j f W x e h g + 9 Y Q B L I i 3 h x 9 e B J g c y G r h K o k Z m d m 6 E + + + p / o I x / 5 a E n E V G k g p Q 5 c F x M L 3 P V g + 6 b 6 N w P O X g G G C y k O J 8 a B g / u Z m B 6 n q 1 e v s / o X Y r u y R X h N s S F D 4 9 i x J + n G j X c E c W m Y s W H t 2 3 T U 1 C c f U + j o 7 1 J C u 6 k F T B m P Z S U m Y I 3 v b 2 J Z I 9 Q 1 b J A w Y y y 9 P D L b s V j A u e P k c 8 q h Z 4 k n L a P 6 s O O h i E N l g 5 H 1 / 6 f 7 k q t T u F Y 1 9 M 5 8 c l E C T J B n + L j c x i o X k N J w T q R n b y O Q / P b l K 9 T W 1 k p d n Z 2 C E N / 8 3 C q 5 h 6 N U v 0 N L R 3 6 r j m p T B A W s B l V 0 d V Z / T + M + N T x u J 1 L j J m G d h d a Z 8 e r O B 7 0 b e K j 5 C l S V 5 R S 3 b j b H R K 9 t A M c v y d T A S g A q r 1 I p B C T V Q H 8 f X b 1 y T Q S T g W d / 3 0 w / + z d 2 8 V 9 O T J A u 5 6 f u f R B V q + C I q H n 4 K j U U 8 V A T V I s 5 y s a 3 8 h D A t r r I k x c S Q f I M b h f s d j s N D v b T 6 N i 4 8 A K m A 1 J z z K M V B F U N 6 L R W V l N 4 k P D Q E t R j b D f 1 N 8 R E b E q y m Z 4 b C L G 6 l 3 w N o K k 9 1 q a C V 2 w 7 g Q B y T 0 + P y J s b G h r O c K V j h Y r Z E p 0 I 2 w F J q q f j P f 2 Z J f P w p j 5 M e G g J C m u 6 o t w A 7 m T J o I Y c g p d P D j S 1 v z 6 n 3 / b m 9 l A J k f H u d D r Z r t p 6 D U g + h d u 6 W j D H 9 q Y 8 K C 6 B + c E G L I Y 4 9 T i i o t g T D M m o f T h c 6 7 l n S X w r p 3 z Q c I M J 5 f V R A 1 1 m e 2 n M n W S l j W x L 1 e g 2 J R L U L U z o 2 6 7 t 7 y W H Z W H g C E F S K 9 z u A I i + m M Y z d w u o y E 2 / L D A n C T 5 m Q A g g A w g Q B 6 P q L e 8 / q F A m q I l X i V x X S P X m v y M a + m b q Y B J X r 1 6 h X / / 4 r 9 G F C 8 g l U 8 b E + D i d O / t W a q + 6 g e Y u c C P 7 2 J a S 1 v I 9 2 h 0 S Q V A 5 v P z + 6 T F D R V z q 2 Y B c w O P H j 9 P l y 1 d E O Q m y L E y 6 i E j K l Q i s W g C J j Q B y M V f 1 o H c 8 A s T 6 U D q N i n q b k m U I q v A q J c I B U r U 8 T q q J l 4 k 8 w 0 R t x 1 h u J 1 P 4 v / q V L 9 N X v v q n I j j 5 l / / 1 6 / T D l 3 4 g X M L / 7 S + / Q W 7 3 k i g r f + W V H 4 p M 7 I t M d N / 7 z r d F G t K X v v B 5 O n T o 8 Z L L G p y e K K 2 H t + + J B C J q c q 5 o R S a B v T Y u u C m y D e Q A 8 f X X R y v q T p c D L n N k p y A Z 9 + b N m z Q 8 P E J L S 2 6 K + J f I E z S S o a a 6 Q h u I S d m M c a r V b z 6 X a n G c 3 C t k E B S t z p D K 1 M Y E V E M U 8 h F Z u 4 n q 2 o k M S U I 4 d v w p + p e / + Q l R K n D m 9 J u s I 8 f I N T 9 P P / X T 7 6 f T p 0 7 R z I y T B g Y G 6 c L 5 c y K 3 7 1 O f / o w g p m e f e 1 5 8 / v h T J 8 R 5 i s V 2 E 5 Q E 2 A a Q T r A H 0 t c v Q n w K 6 k t 9 3 f a J K T g o L B Y z d X R 0 i C J H v I 6 T j t y h 2 q o j K A C B 5 R Y L 1 s F K J k d B a j 3 M y F T 5 j A 6 e v a e S r 3 f + P J O c k c j U m N x n f O + 7 3 6 b O z s 6 N f t j I + W t q b h b J k s 8 + 9 x 6 a n J w Q s R W U A F y 8 c E G U f j S y 1 E J 9 z U f / 6 a + l z l L d g H Z V y 3 Y U 0 m z k Q H x q c l l L Z y Y M I t t i u w B J h Z g V 3 O n N L a 0 U q N l B F v v m M 6 g m I H H 2 1 n y S i F g z f e i h m C m h W h m j h H e U 2 S U f s w 2 w h C p 8 I e P t w n Z k S m T D U z 0 h o c a g 2 c j p s e x N R 6 T P b S f m W e 1 E B k e 1 Y 3 d z W K j M S t 5 Q S P a H p Q u S o l M i Y e s j 6 n 6 R q P 2 p q i C m u 4 0 r M z q R V a 1 V J 8 Q S p N l w N 7 x v 6 I Z b T Z D I Q s N j I w H 2 5 i 3 X Z m g B 0 l 1 C r S 5 O + 9 L 6 e U h A z A + J y g 8 S F A n q Y c d 6 R E 1 v j B p p j S d I t z 2 a N b B 7 Y c p A i 2 v b O y M i W a T j v Y I 0 E n D Q S J B 7 7 z C h A r K Y G Z w 9 C E s o o c 2 K a l 9 0 r l U e 3 / s R j w g q C 2 B H n Z / S U 4 h V F S T K 7 m r O 5 L L 4 z P U 5 H U 2 l Z V 9 X E v i N + w n F m F G I U 0 G d j p f A N K q 1 s P E R Q e U A J j P a Y y 2 u a k R n J C V 7 C Z 8 Z X t R V t D h R D t g f j 5 A J 5 F d u t / 1 a C h Q J y n U t Q N N n V u n V T 0 7 T x M n M Z M 2 H C U m C 0 Y q A b h 3 b A w B s B H m a D T C y p N 0 W S S W 1 k a 4 2 S C l b 2 B C 7 w 3 a 3 M y G w J K y t J i 5 + u 1 q Q c S m R Q J y W R 4 P U e c J M v p k w X f x T F 4 V l 3 r V s m R I I + L 7 6 C p q 1 K B u g 9 z O g 9 q H 3 3 G J q T V j Y C E o u Y k i q h Q r b V L D n 7 j V Q N 4 Y a K M B k i I t 8 R 7 R k e 6 I z R M e 6 Q / T c Q J C e 6 + e N / x 9 o D Y v P 3 y 3 A b V 9 f G 6 s a F T D D b b 5 0 O 0 i m R i 0 Z H V o 6 + 8 f z w q 2 z 5 8 N 2 s n Y n a 3 l + + 9 O f p C 9 + 6 Y 9 E R B + Z E s P D t + n j H / 8 N + u V f + g X q 6 e m l 3 b t 3 0 9 5 9 + 0 Q v i m P H j t P 5 8 + f o z T d f p / e 8 5 w V y O q c F w X V 1 d d M b b 5 y k L / 3 B H 4 v z F I K 7 6 T Y v B 8 g D P N G 7 t f i u H N x h y S f l x N 0 L Q O j A a W C v S Y h V 2 + 9 g U b s U M 8 G 9 H u k K k U G B h y A j f Z g / i / K X u 4 E G v j a U 9 9 9 r Z G R K x I J x o f L Z + 4 0 s p U w U 8 k W p Y W c N a Q x J T i n P l P B 4 3 P S x j / 0 6 v f z y D 8 h o N N C R J 5 6 k 5 5 5 / g S 5 d v E A L L h d d v 3 6 N d H p + A N E Y X b p 0 g V y u e f r M 7 / y e a F P W 1 9 c v + t b t 2 L F T n D c f 7 l a m R L m A k Y 2 H a 6 g Q D c B 9 j 2 r i e w V k Q B x h a a T n + 7 n l S l Y 0 S 8 C 9 I p s E U h n S W 8 e E J 9 k 1 I D b Y n S A n s z E u k m W L B b 7 L U 1 N 4 W W O J 3 I Q J b 2 I 1 I O M q z B 1 6 8 s 9 H h K p 3 4 6 + W S F e j J r 1 5 8 4 H K M y W Q C f H 1 v / h z O n j w k H g P D S C d 0 9 M i S w K 9 I y 7 w + 1 K V K r q Q A l g F w 2 a 3 U W t r K 7 3 / A / 9 Q H H v Q M F V B i d J o i o t 8 u U o D 0 x O L 0 c l t I S D d D g I B o d Q F S 6 8 q T W m 8 D 1 s G k m i I V V 7 n i k a E G 5 B o P O N V U 2 9 9 l P p S W 7 E 5 k C B N x P q Q 7 u W o r f w Y b A c e 6 p 4 S 2 w m 4 2 i v l U E B D G d g K l U A d S x D Y G 0 2 m G F m Z o C z G z W v E u k 5 S x n 0 2 i J w 9 2 W 2 h H R m c A t k y I W B r o Q 0 2 A J V s l F V Y F G 7 m A q 5 v u 6 u k t w u V e U q P s A X o T 1 F J 7 5 y x Q g I P F c n H e 0 J 0 u C M s E o D l x I T g b D 5 i A u T E B M R Z F U s n J n m g d m l N t R H 4 h S q M 0 p j 3 D A R p s C G q G B K w 1 8 R I f x 8 H e h 8 R V I U B D o 4 m K l L X 1 U q g t y F S t k s a 7 m X Y O N m A T k q V g j x Q O 7 m s E x 7 S t 1 n K Q h U E I N G 6 H V E m 7 j A d b A t v K e h c X m e V M X z / T s t H B L U N 2 N E Y q W g f i j q e c P L e g a U g V 6 w G k i l b n 4 h K A M w F t V O u N b V w Z E j Q 8 h i h 2 e j O p o i Q X o A 8 D x A Q S 5 y m i 8 U q x i M b a h u A + q B 9 L Z W P x 0 0 v a + g 2 G / 6 l Y F d T l D p s y i 0 N C r G d 7 h Y g i e G e R y w r y E P o c s 3 x M T X V N 7 W y / R c X u Z P V c q 1 K E A Q F z m f U V e 9 F A q E o 1 m R K 7 d w H 6 G W V p h T P V i 6 A U f 9 4 p P h m k k b m + s d 7 Q 5 T N + X 7 T p S u 5 q x L a P a N D b S V h Y s I 5 x u o g J N P w 7 W H y r q 6 K 7 r s I 1 Q D w O r r 9 1 a l c C Y J K v X 6 E b Q D U G R G P q d C c Q 5 b G W Z Y o h T 4 0 E B O y G Z R U P k x Y F D O G W H C d G r u 3 X V 8 h m e R Z 6 8 h + 2 N c c o E u X L p P Z Z K I 9 e 3 d v E B Q + N 7 W c 9 N S g 5 F 7 + v W z A + N 8 N z b E 6 y f w B w u 0 F n e h C W 6 n m L r A x B l l 9 q 8 8 T l 0 G M C W s L H + 0 K K x I T W k D P O J 2 0 7 F k W t U z b B X m f w 2 y A v W m r i Y l Y k 8 R 3 0 I t w c i l G n m U P 2 e z W D W I C Q H x o U Y Y N H k M p h p Y N u H 8 E i C W g z m 2 7 8 E h C 3 S V A N e p r i A p v G 1 o + 5 5 s E h Q A B V a z l B M B N D 9 s N Z f u 1 T B / y S S P l V y a X D V V R J B z h i b p C V 6 6 9 Q 5 b e Z / n L 9 i 3 O g k o C h N J p i 1 O N j o m F f 2 J x T U v j b k 2 G h M X n k F 0 C Y s F 9 I f R Q p w n Q + T N v 0 B O H H y O P q p V m V r T i O B Z 5 E P f H n 0 X a k 7 y Z z o m e Z P x v P e V p v T a 7 u c 6 V g Z l R a J v t r 0 c E d Y + w K 7 V s T r m P V 1 q v K Z s X D 4 u 7 3 R q 6 L X 4 H 3 a m w U m H A H y C 9 w U C P P f Y Y v e t t z 5 v W U w l Y j U l v 3 r h H K z x + a I C Z D b g a S C 3 Y z V 7 3 P O 1 t T Z A r 1 r 5 x r w A q h u G e T 5 + 8 Y F w 4 A c 4 P Q l K q q s Z 3 5 Q W S I M 5 K M Z Q K 8 M l H K A V Q B Y d 5 K 7 f x P w g p G z G h p T N W l 1 x h a d T V 1 U n 7 9 u 2 l v X v 3 8 I R T 0 + D g A J l t D t p U s r Y X W G r 0 w p R e N A 3 N R U w A a A D B Y h V f p 8 X R Q s 5 w 2 x Z i A k A Q S p I A D h I s R o 5 u T O n E B A m J m F d 6 Q W M l p f M j g r p H w L P G E q R w W U M t k Y K e l Q Q a Z a J p J o g H i 2 w 3 N j a K z W a 3 k E 6 r 3 W K X V C t w j X C c V A J w S s D l j r G H B K z Q a b f g E U H d Y 8 B D h d j K u U m 9 K G T 0 V 5 C w 6 u r q 6 J l n T t B t V v m S P d O x 3 m i C H 7 p K V A G g Q c o 2 z K n 7 A l A H t 8 P r 9 4 i g q g h w B Z 9 l w n p 1 2 C h S d W C c Z w O 8 h j D O J Y M 7 H X C J Y 2 k c O C L 2 s J p 3 8 e J l Y U 9 h E s W Y i j V q D S 2 s a g p y O T 9 C 4 X j k l K h y o C 0 0 0 n P g v T O x Y a 9 m C T P m 3 t o Y B l n j W E u 3 0 x 7 d k D h o 4 X z 6 9 B m y W i 1 k M t U J V a 8 Z D U l 1 O r p 2 7 T p 5 1 8 J k a N p P S 3 4 V N d b b y F q T 2 P C W Q R V y 1 M S p 1 h A X N h 4 I 7 x E K w y O C e o D Q a m F p 1 B w R t t P 5 8 x f E I m 4 g J C x F K r d F / H 4 / + d f 8 d O X q N e r u H a A d A 9 3 i f U h E r O e U n g W O 4 7 d Z H U V 2 A i R c p W y a B x G P V L 4 H C J A w S C M C Q c 3 N z b F 0 s o q 2 2 C A o i Q j g N v e u e O n 0 m b d o / 7 6 9 1 N / b s e G c Q L W t n J j w W R B f P L R K A 5 Z l 6 t J N k t c 1 R o G 1 h 7 t x T 3 Y Q / X + k Q o A h 4 n M 9 W w 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 N a m e = " M o d e l i n g "   G u i d = " f 1 9 a 2 9 e b - e e 5 2 - 4 1 a 8 - a d 3 9 - c c 9 5 4 5 c 1 3 3 7 d "   R e v = " 3 "   R e v G u i d = " b 2 e 3 a a 5 1 - 0 9 1 2 - 4 f 2 3 - b e 6 8 - e 4 1 c e 4 9 b 5 b c 6 "   V i s i b l e = " t r u e "   I n s t O n l y = " f a l s e " & g t ; & l t ; G e o V i s   V i s i b l e = " t r u e "   L a y e r C o l o r S e t = " t r u e "   R e g i o n S h a d i n g M o d e S e t = " f a l s e "   R e g i o n S h a d i n g M o d e = " G l o b a l "   T T T e m p l a t e = " T w o C o l u m n "   V i s u a l T y p e = " P i e C h a r t "   N u l l s = " t r u e "   Z e r o s = " t r u e "   N e g a t i v e s = " f a l s e " 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6 7 9 2 7 6 0 4 9 & l t ; / R & g t ; & l t ; G & g t ; 0 . 4 6 5 4 6 0 0 6 2 & l t ; / G & g t ; & l t ; B & g t ; 0 . 8 3 9 6 3 8 & l t ; / B & g t ; & l t ; A & g t ; 1 & l t ; / A & g t ; & l t ; / L a y e r C o l o r & g t ; & l t ; C o l o r I n d i c e s & g t ; & l t ; C o l o r I n d e x & g t ; 1 9 & l t ; / C o l o r I n d e x & g t ; & l t ; C o l o r I n d e x & g t ; 2 0 & 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 M o d e l Q u e r y N a m e = " ' M o d e l i n g ' [ L a t i t u d e ] " & g t ; & l t ; T a b l e   M o d e l N a m e = " M o d e l i n g "   N a m e I n S o u r c e = " M o d e l i n g "   V i s i b l e = " t r u e "   L a s t R e f r e s h = " 0 0 0 1 - 0 1 - 0 1 T 0 0 : 0 0 : 0 0 "   / & g t ; & l t ; / G e o C o l u m n & g t ; & l t ; G e o C o l u m n   N a m e = " L o n g i t u d e "   V i s i b l e = " t r u e "   D a t a T y p e = " D o u b l e "   M o d e l Q u e r y N a m e = " ' M o d e l i n g ' [ L o n g i t u d e ] " & g t ; & l t ; T a b l e   M o d e l N a m e = " M o d e l i n g "   N a m e I n S o u r c e = " M o d e l i n g "   V i s i b l e = " t r u e "   L a s t R e f r e s h = " 0 0 0 1 - 0 1 - 0 1 T 0 0 : 0 0 : 0 0 "   / & g t ; & l t ; / G e o C o l u m n & g t ; & l t ; / G e o C o l u m n s & g t ; & l t ; O L o c   N a m e = " F a c i l i t y   C i t y "   V i s i b l e = " t r u e "   D a t a T y p e = " S t r i n g "   M o d e l Q u e r y N a m e = " ' M o d e l i n g ' [ F a c i l i t y   C i t y ] " & g t ; & l t ; T a b l e   M o d e l N a m e = " M o d e l i n g "   N a m e I n S o u r c e = " M o d e l i n g "   V i s i b l e = " t r u e "   L a s t R e f r e s h = " 0 0 0 1 - 0 1 - 0 1 T 0 0 : 0 0 : 0 0 "   / & g t ; & l t ; / O L o c & g t ; & l t ; O A D   N a m e = " F a c i l i t y   S t a t e   o r   P r o v i n c e "   V i s i b l e = " t r u e "   D a t a T y p e = " S t r i n g "   M o d e l Q u e r y N a m e = " ' M o d e l i n g ' [ F a c i l i t y   S t a t e   o r   P r o v i n c e ] " & g t ; & l t ; T a b l e   M o d e l N a m e = " M o d e l i n g "   N a m e I n S o u r c e = " M o d e l i n g "   V i s i b l e = " t r u e "   L a s t R e f r e s h = " 0 0 0 1 - 0 1 - 0 1 T 0 0 : 0 0 : 0 0 "   / & g t ; & l t ; / O A D & g t ; & l t ; O Z i p   N a m e = " F a c i l i t y   Z i p "   V i s i b l e = " t r u e "   D a t a T y p e = " S t r i n g "   M o d e l Q u e r y N a m e = " ' M o d e l i n g ' [ F a c i l i t y   Z i p ] " & g t ; & l t ; T a b l e   M o d e l N a m e = " M o d e l i n g "   N a m e I n S o u r c e = " M o d e l i n g "   V i s i b l e = " t r u e "   L a s t R e f r e s h = " 0 0 0 1 - 0 1 - 0 1 T 0 0 : 0 0 : 0 0 "   / & g t ; & l t ; / O Z i p & g t ; & l t ; O C o u n t r y   N a m e = " F a c i l i t y   C o u n t r y "   V i s i b l e = " t r u e "   D a t a T y p e = " S t r i n g "   M o d e l Q u e r y N a m e = " ' M o d e l i n g ' [ F a c i l i t y   C o u n t r y ] " & g t ; & l t ; T a b l e   M o d e l N a m e = " M o d e l i n g "   N a m e I n S o u r c e = " M o d e l i n g "   V i s i b l e = " t r u e "   L a s t R e f r e s h = " 0 0 0 1 - 0 1 - 0 1 T 0 0 : 0 0 : 0 0 "   / & g t ; & l t ; / O C o u n t r y & g t ; & l t ; L a t i t u d e   N a m e = " L a t i t u d e "   V i s i b l e = " t r u e "   D a t a T y p e = " D o u b l e "   M o d e l Q u e r y N a m e = " ' M o d e l i n g ' [ L a t i t u d e ] " & g t ; & l t ; T a b l e   M o d e l N a m e = " M o d e l i n g "   N a m e I n S o u r c e = " M o d e l i n g "   V i s i b l e = " t r u e "   L a s t R e f r e s h = " 0 0 0 1 - 0 1 - 0 1 T 0 0 : 0 0 : 0 0 "   / & g t ; & l t ; / L a t i t u d e & g t ; & l t ; L o n g i t u d e   N a m e = " L o n g i t u d e "   V i s i b l e = " t r u e "   D a t a T y p e = " D o u b l e "   M o d e l Q u e r y N a m e = " ' M o d e l i n g ' [ L o n g i t u d e ] " & g t ; & l t ; T a b l e   M o d e l N a m e = " M o d e l i n g "   N a m e I n S o u r c e = " M o d e l i n g "   V i s i b l e = " t r u e "   L a s t R e f r e s h = " 0 0 0 1 - 0 1 - 0 1 T 0 0 : 0 0 : 0 0 "   / & g t ; & l t ; / L o n g i t u d e & g t ; & l t ; I s X Y C o o r d s & g t ; f a l s e & l t ; / I s X Y C o o r d s & g t ; & l t ; / L a t L o n g & g t ; & l t ; M e a s u r e s & g t ; & l t ; M e a s u r e   N a m e = " P r o d u c t   T y p e "   V i s i b l e = " t r u e "   D a t a T y p e = " S t r i n g "   M o d e l Q u e r y N a m e = " ' M o d e l i n g ' [ P r o d u c t   T y p e ] " & g t ; & l t ; T a b l e   M o d e l N a m e = " M o d e l i n g "   N a m e I n S o u r c e = " M o d e l i n g "   V i s i b l e = " t r u e "   L a s t R e f r e s h = " 0 0 0 1 - 0 1 - 0 1 T 0 0 : 0 0 : 0 0 "   / & g t ; & l t ; / M e a s u r e & g t ; & l t ; / M e a s u r e s & g t ; & l t ; M e a s u r e A F s & g t ; & l t ; A g g r e g a t i o n F u n c t i o n & g t ; C o u n t & l t ; / A g g r e g a t i o n F u n c t i o n & g t ; & l t ; / M e a s u r e A F s & g t ; & l t ; C a t e g o r y   N a m e = " P r o d u c t   T y p e "   V i s i b l e = " t r u e "   D a t a T y p e = " S t r i n g "   M o d e l Q u e r y N a m e = " ' M o d e l i n g ' [ P r o d u c t   T y p e ] " & g t ; & l t ; T a b l e   M o d e l N a m e = " M o d e l i n g "   N a m e I n S o u r c e = " M o d e l i n g "   V i s i b l e = " t r u e "   L a s t R e f r e s h = " 0 0 0 1 - 0 1 - 0 1 T 0 0 : 0 0 : 0 0 "   / & g t ; & l t ; / C a t e g o r y & g t ; & l t ; C o l o r A F & g t ; N o n e & l t ; / C o l o r A F & g t ; & l t ; C h o s e n F i e l d s   / & g t ; & l t ; C h u n k B y & g t ; N o n e & l t ; / C h u n k B y & g t ; & l t ; C h o s e n G e o M a p p i n g s & g t ; & l t ; G e o M a p p i n g T y p e & g t ; S t a t e & l t ; / G e o M a p p i n g T y p e & g t ; & l t ; G e o M a p p i n g T y p e & g t ; Z i p & l t ; / G e o M a p p i n g T y p e & g t ; & l t ; G e o M a p p i n g T y p e & g t ; L a t i t u d e & l t ; / G e o M a p p i n g T y p e & g t ; & l t ; G e o M a p p i n g T y p e & g t ; L o n g i t u d e & l t ; / G e o M a p p i n g T y p e & g t ; & l t ; G e o M a p p i n g T y p e & g t ; C i t y & l t ; / G e o M a p p i n g T y p e & g t ; & l t ; G e o M a p p i n g T y p e & g t ; C o u n t r y & l t ; / G e o M a p p i n g T y p e & g t ; & l t ; / C h o s e n G e o M a p p i n g s & g t ; & l t ; F i l t e r & g t ; & l t ; F C s   / & g t ; & l t ; / F i l t e r & g t ; & l t ; / G e o F i e l d W e l l D e f i n i t i o n & g t ; & l t ; P r o p e r t i e s & g t ; & l t ; I n s t a n c e P r o p e r t y   I n s t a n c e I d = " L a t L a t V a l L o n L o n V a l A d d r A d d r V a l A d A d V a l A d 2 A d 2 V a l C o u n t r y C o u n t r y V a l L o c L o c V a l Z i p Z i p V a l F u l l A d d r F u l l A d d r V a l O l d O l d V a l C a t ' M o d e l i n g ' [ P r o d u c t   T y p e ] C a t V a l H a r d w a r e   a n d   S o f t w a r e   S y s t e m M s r M s r A F M s r V a l M s r C a l c F n A n y M e a s F A L S E A n y C a t V a l F A L S E # X C o o r d X C o o r d V a l Y C o o r d Y C o o r d V a l # # C u s t R e g C u s t R e g V a l C u s t R e g S r c C u s t R e g S r c V a l # " & g t ; & l t ; C o l o r S e t & g t ; t r u e & l t ; / C o l o r S e t & g t ; & l t ; C o l o r & g t ; & l t ; R & g t ; 1 & l t ; / R & g t ; & l t ; G & g t ; 0 & l t ; / G & g t ; & l t ; B & g t ; 0 & l t ; / B & g t ; & l t ; A & g t ; 1 & l t ; / A & g t ; & l t ; / C o l o r & g t ; & l t ; / I n s t a n c e P r o p e r t y & g t ; & l t ; / P r o p e r t i e s & g t ; & l t ; C h a r t V i s u a l i z a t i o n s   / & g t ; & l t ; T T s & g t ; & l t ; T T   A F = " N o n e " & g t ; & l t ; M e a s u r e   N a m e = " P r o d u c t   T y p e "   V i s i b l e = " t r u e "   D a t a T y p e = " S t r i n g "   M o d e l Q u e r y N a m e = " ' M o d e l i n g ' [ P r o d u c t   T y p e ] " & g t ; & l t ; T a b l e   M o d e l N a m e = " M o d e l i n g "   N a m e I n S o u r c e = " M o d e l i n g "   V i s i b l e = " t r u e "   L a s t R e f r e s h = " 0 0 0 1 - 0 1 - 0 1 T 0 0 : 0 0 : 0 0 "   / & g t ; & l t ; / M e a s u r e & g t ; & l t ; / T T & g t ; & l t ; T T   A F = " N o n e " & g t ; & l t ; M e a s u r e   N a m e = " C o m p a n y "   V i s i b l e = " t r u e "   D a t a T y p e = " S t r i n g "   M o d e l Q u e r y N a m e = " ' M o d e l i n g ' [ C o m p a n y ] " & g t ; & l t ; T a b l e   M o d e l N a m e = " M o d e l i n g "   N a m e I n S o u r c e = " M o d e l i n g "   V i s i b l e = " t r u e "   L a s t R e f r e s h = " 0 0 0 1 - 0 1 - 0 1 T 0 0 : 0 0 : 0 0 "   / & g t ; & l t ; / M e a s u r e & g t ; & l t ; / T T & g t ; & l t ; T T   A F = " N o n e " & g t ; & l t ; M e a s u r e   N a m e = " S t a t u s "   V i s i b l e = " t r u e "   D a t a T y p e = " S t r i n g "   M o d e l Q u e r y N a m e = " ' M o d e l i n g ' [ S t a t u s ] " & g t ; & l t ; T a b l e   M o d e l N a m e = " M o d e l i n g "   N a m e I n S o u r c e = " M o d e l i n g "   V i s i b l e = " t r u e "   L a s t R e f r e s h = " 0 0 0 1 - 0 1 - 0 1 T 0 0 : 0 0 : 0 0 "   / & g t ; & l t ; / M e a s u r e & g t ; & l t ; / T T & g t ; & l t ; T T   A F = " N o n e " & g t ; & l t ; M e a s u r e   N a m e = " P r o d u c t   T y p e "   V i s i b l e = " t r u e "   D a t a T y p e = " S t r i n g "   M o d e l Q u e r y N a m e = " ' M o d e l i n g ' [ P r o d u c t   T y p e ] " & g t ; & l t ; T a b l e   M o d e l N a m e = " M o d e l i n g "   N a m e I n S o u r c e = " M o d e l i n g "   V i s i b l e = " t r u e "   L a s t R e f r e s h = " 0 0 0 1 - 0 1 - 0 1 T 0 0 : 0 0 : 0 0 "   / & g t ; & l t ; / M e a s u r e & g t ; & l t ; / T T & g t ; & l t ; T T   A F = " N o n e " & g t ; & l t ; M e a s u r e   N a m e = " P r o d u c t "   V i s i b l e = " t r u e "   D a t a T y p e = " S t r i n g "   M o d e l Q u e r y N a m e = " ' M o d e l i n g ' [ P r o d u c t ] " & g t ; & l t ; T a b l e   M o d e l N a m e = " M o d e l i n g "   N a m e I n S o u r c e = " M o d e l i n g " 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5 & l t ; / D a t a S c a l e & g t ; & l t ; D a t a S c a l e & g t ; 1 & l t ; / D a t a S c a l e & g t ; & l t ; D a t a S c a l e & g t ; 0 & l t ; / D a t a S c a l e & g t ; & l t ; / D a t a S c a l e s & g t ; & l t ; D i m n S c a l e s & g t ; & l t ; D i m n S c a l e & g t ; 2 . 2 5 6 8 3 0 6 0 1 0 9 2 8 9 6 7 & l t ; / D i m n S c a l e & g t ; & l t ; D i m n S c a l e & g t ; 0 . 5 & l t ; / D i m n S c a l e & g t ; & l t ; D i m n S c a l e & g t ; 1 & l t ; / D i m n S c a l e & g t ; & l t ; D i m n S c a l e & g t ; 1 & l t ; / D i m n S c a l e & g t ; & l t ; / D i m n S c a l e s & g t ; & l t ; / G e o V i s & g t ; & l t ; / L a y e r D e f i n i t i o n & g t ; & l t ; / L a y e r D e f i n i t i o n s & g t ; & l t ; D e c o r a t o r s & g t ; & l t ; D e c o r a t o r & g t ; & l t ; X & g t ; - 4 & l t ; / X & g t ; & l t ; Y & g t ; 3 0 6 & l t ; / Y & g t ; & l t ; D i s t a n c e T o N e a r e s t C o r n e r X & g t ; - 4 & l t ; / D i s t a n c e T o N e a r e s t C o r n e r X & g t ; & l t ; D i s t a n c e T o N e a r e s t C o r n e r Y & g t ; 0 & l t ; / D i s t a n c e T o N e a r e s t C o r n e r Y & g t ; & l t ; Z O r d e r & g t ; 0 & l t ; / Z O r d e r & g t ; & l t ; W i d t h & g t ; 1 4 8 & l t ; / W i d t h & g t ; & l t ; H e i g h t & g t ; 1 2 9 & l t ; / H e i g h t & g t ; & l t ; A c t u a l W i d t h & g t ; 1 4 8 & l t ; / A c t u a l W i d t h & g t ; & l t ; A c t u a l H e i g h t & g t ; 1 2 9 & 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f 1 9 a 2 9 e b - e e 5 2 - 4 1 a 8 - a d 3 9 - c c 9 5 4 5 c 1 3 3 7 d & l t ; / L a y e r I d & g t ; & l t ; R a w H e a t M a p M i n & g t ; 0 & l t ; / R a w H e a t M a p M i n & g t ; & l t ; R a w H e a t M a p M a x & g t ; 0 & l t ; / R a w H e a t M a p M a x & g t ; & l t ; M i n i m u m & g t ; 1 & l t ; / M i n i m u m & g t ; & l t ; M a x i m u m & g t ; 1 & l t ; / M a x i m u m & g t ; & l t ; / L e g e n d & g t ; & l t ; D o c k & g t ; B o t t o m L e f t & l t ; / D o c k & g t ; & l t ; / D e c o r a t o r & g t ; & l t ; / D e c o r a t o r s & g t ; & l t ; / S e r i a l i z e d L a y e r M a n a g e r & g t ; < / L a y e r s C o n t e n t > < / S c e n e > < S c e n e   N a m e = " D i s t r i b u t o r s "   C u s t o m M a p G u i d = " 0 0 0 0 0 0 0 0 - 0 0 0 0 - 0 0 0 0 - 0 0 0 0 - 0 0 0 0 0 0 0 0 0 0 0 0 "   C u s t o m M a p I d = " 0 0 0 0 0 0 0 0 - 0 0 0 0 - 0 0 0 0 - 0 0 0 0 - 0 0 0 0 0 0 0 0 0 0 0 0 "   S c e n e I d = " c 3 0 b 7 a e 8 - b d 1 8 - 4 f 4 5 - a 8 8 d - b 5 2 c 5 d e 8 6 f d d " > < T r a n s i t i o n > M o v e T o < / T r a n s i t i o n > < E f f e c t > S t a t i o n < / E f f e c t > < T h e m e > B i n g R o a d < / T h e m e > < T h e m e W i t h L a b e l > f a l s e < / T h e m e W i t h L a b e l > < F l a t M o d e E n a b l e d > t r u e < / F l a t M o d e E n a b l e d > < D u r a t i o n > 1 0 0 0 0 0 0 0 0 < / D u r a t i o n > < T r a n s i t i o n D u r a t i o n > 3 0 0 0 0 0 0 0 < / T r a n s i t i o n D u r a t i o n > < S p e e d > 0 . 5 < / S p e e d > < F r a m e > < C a m e r a > < L a t i t u d e > 3 6 . 0 1 0 1 5 2 1 7 8 5 7 1 5 1 6 < / L a t i t u d e > < L o n g i t u d e > - 9 6 . 7 4 1 5 5 < / L o n g i t u d e > < R o t a t i o n > 0 < / R o t a t i o n > < P i v o t A n g l e > 0 < / P i v o t A n g l e > < D i s t a n c e > 0 . 9 6 0 3 4 6 7 0 8 3 4 0 1 7 9 2 1 < / D i s t a n c e > < / C a m e r a > < I m a g e > i V B O R w 0 K G g o A A A A N S U h E U g A A A N Q A A A B 1 C A Y A A A A 2 n s 9 T A A A A A X N S R 0 I A r s 4 c 6 Q A A A A R n Q U 1 B A A C x j w v 8 Y Q U A A A A J c E h Z c w A A A 2 A A A A N g A b T C 1 p 0 A A D e P S U R B V H h e 7 Z 1 X k F x X e p j / m U 6 T c w 6 Y i E i C A M G 4 T F h y s z Z I K 9 f u S i 6 V X O X 0 I l f Z Z V e 5 S m 9 + U J V c f n W 5 / K B y W W s F y 6 v d l c j l 2 l p x C Y A g E Q g S I I h A A p i c c 4 6 d p n 2 + 0 3 1 n 7 v R 0 u N 1 9 e 6 Y H 3 K 9 q g A 4 T u m + f / / z 5 P 3 k / v b 4 c k h Q o d I f k 5 X Z v 5 F 6 Y r S 2 R C 7 0 F E g q F p N I T l H N H f J F n R I L q t z v y I n f S Z H D e K e 1 V g c i 9 v T z 4 7 K 6 c O H U 6 c s 8 6 w U B A H E 5 n 5 N 7 h Y m N j Q 6 5 + O i o P e o f l 1 I v f 1 Y 8 d U d f o a E 3 8 6 5 S r b K k F l J + f H 7 l 3 8 I w s O u X h 9 N 5 1 4 X K E p E 1 d 4 0 K H S F W J W v S K y Z V 8 6 Z 1 x S n A r v M h T F i i n e t / n u z d l 3 Z c n x U q 4 D O b W 8 u X K o 0 3 5 5 F f / Q 7 q e e E Z a y 3 c L X T q s r a 5 J w O c V T 2 G R F B Q W y M L c r F R W 1 0 S e z Z z Q V k j y 8 j O U d o X P 6 5 P l p Q U p L i m T w q L C y K O 7 U X s N / 0 p e X m p / b 2 V p U U r L K y L 3 d v A F H e I t P i Z 9 9 2 7 I 9 7 / / X W m t C M r A n E N 9 4 E F R b 0 t 9 + J F v j M F n k y 4 5 X u c X R 5 w 1 3 D P j E p + S y y c a / Z F H 7 G d 2 N V 9 K C 0 I y q 9 Z N Y H V K 2 p r t + 1 w z Y X b N I b f H X J F 7 Y U o 8 W / J c q y / u 9 Y K J Z Y f c V 9 c 1 Z Y E y O F k X U B + q S E f 1 z o 7 4 8 Y h L 7 n 5 y S 6 r q W + S 3 X 6 i M P J o Z C / N z U l l V r W 8 v L S 5 I e Y U 9 v 9 d u Z m e m p K a 2 P n L P P l a W l 6 S 0 r D x y b y 9 D I + N q o 5 m R 9 v Y 2 K S k p l f E l p / T M O t V i 3 Z J n j w Q l 1 n 6 x s J 4 v S 5 t 5 S u u r D z C K U f X z x a 6 g r P n z 5 c G U a 9 f P P 9 3 s k 8 q i 8 M 6 c K R + P u C U Q V J u y W q w r K 2 v y 0 j F 3 5 B n r L G 7 k S 5 F r S 7 / m T t M 6 j K Z X b R B d t X 5 J t p X d n X D J 1 M r O T u R 2 K m u s w 5 v U w m I D u z P u 1 p t D 2 n r 2 c 6 U S b z 2 c k o / 6 v N r U A 2 d + S B a n + u W V U + W y v G m P C l 9 Z X o 7 c E l n f W I / c y j 2 W l p Y i t + x l c 3 M z c i s 2 b a 1 N 0 t X V K f P z 8 / L j H / 9 Y b l 5 + U 1 Y f v S U P r r 0 l 7 1 y 4 I n 5 s 7 i g Q i m h h 4 r v m l a D N K M 1 x c 9 S j h Q l Y L M b X z d H U F 3 0 8 n m j w y 4 v K d S h 0 h a S z K j 1 r 5 l O 1 i B 9 M u 6 R / z q m E K / 6 q H 1 p w y N U B T 8 R K i A 1 P o T W h s S w o r x / d l N c 6 k w s T s O m c V Z s N p K 2 h Y H 1 l U R a m h 2 R h 9 D O p q G m Q y r o 2 e X T 3 q p x 6 6 X f l Z L M 7 4 a 5 h l U 3 l K x Q U F s q G P 0 / y g x v i K S i I P J N b b K y v K 3 O v K H L P P r x e Z f J 6 P J F 7 i V l Z W V V a q l i b l R u b X r l z 5 4 7 4 f T 7 p 6 O y Q + r o 6 c S p / E Q H F Z y m K e q 2 / f l Q g T v H K x P i Y O B w u 9 V k 2 q 9 + z d 1 P 8 i l p o K V q t S V l c m J O K y r A V Y p W A 8 l m m l f + y p D b u M q W N v Y G 8 u O u N B Z 7 s J X 8 8 7 J Y l b 7 6 c U K Z w c / l e z Z 2 I S W X u 3 V P m H j h + + C / / + D / p W 2 l Q W e a R 7 z x b I Z 3 H n p C m x j r 1 q v P k 1 B N n Z V O K p E G 9 q D J P 2 r K 6 z c j Q g D b 5 3 u 8 v k N K t M S k p L Y s 8 k 1 u M D g 9 u m 6 a p s q b 8 U X c c n 2 d Z m b m F R c W R e 7 v B c b 4 / 6 d 4 O 2 H g 8 7 m 0 f z a W E p 6 6 2 V v z + g A 5 g v H v h k g S D Q b l 7 9 7 6 M j o 3 J p h J U h J X v x r E e m l i R z 6 6 + K R 3 H n l L C 6 J M H N 9 6 S 8 r o O c b l 3 C / O 6 L 1 / q S 1 N b c M l w u d 0 p B y X Q C v h g t S V b S q B C C U 3 R Z M K E q T a 4 4 N R a q V z 9 r n g s K z M Z U / j D I Y / U K S 3 m U i 8 Z S 6 1 v d s f n y k h D 4 a S 9 2 B Z W 2 9 H w Y R e q v 3 O k M j M t d X 7 q q / L f q / + r H M 0 7 J a G g V 9 z q 4 k f z y Z h b 2 / f Z 5 F K v R 1 5 R J g B B m V h M q p 2 9 o a k 5 c i 9 1 M J H Z a W M R D A a U 1 t g b d U K r v K C u f 2 m c j W t Y L R J 8 l G q 1 2 D A J H Q 6 H l J W V K U 2 2 o p 9 H w B 4 O L c j t u w / k 6 N F j U t F 0 X B Y 2 w 4 v D 5 9 u U s Y c f S b 7 T I 0 3 d Z 8 X l 2 r n u m P Y G B C 5 q i z P z q + Z m Z 6 W 6 Z n d Q A i c f 0 2 s / e K / P I 6 + q z 9 b w F 9 d W V 7 X W r G t o 0 s K I V p + f m 5 X m t k 5 Z V q b l Z 8 o c x m K K R U Y C B Q 3 q T T + p 7 O F s g U D 9 o v b n U p Y f 1 k w s A h a G G S K O R a a I o x 2 s e p W J q Y S H C 9 i n b P T a 4 q B U F 4 f U V + z F M z 4 6 L E 0 t R y L 3 7 A W z j V 3 c T q Z W H X J 3 X A k P j k U C G 2 5 9 e V F p q z e l 6 + l v S l l V 3 b Y G N L D D B P R 6 N 5 V 2 3 T H l M Z / W l D Z 4 o d 2 n g w R 2 a 0 Q z 1 w Y 9 a k P a k i d N E c 2 + n o f S d f R 4 5 F 5 s P u j 3 a B O z Q m 1 W 9 y d c 2 v S E O P u t d b A f 4 4 E p k y l / s f F n 2 8 I E g c B e j W e 3 M L H 7 k I s o U p q 3 o W x L X u 7 w S Y F a e 0 T H 4 o H 5 l C 2 C W 4 k X l D + Y J y t q A V q B 9 4 Z m 0 8 K k c K w 8 0 v / H o 6 i s Q p 7 + y h 8 q u d u S O 5 f + R l a X 5 y P P h J k 0 R c X S Z W p m 5 3 f 6 1 V t l g z 5 a F 3 7 P C x v 5 8 q 5 6 v Q N q U 0 s U 6 C J k T d Q v F X j t r B 2 E K e D 3 a y 0 O z a 1 H d E o l E V g r T c q t Y Y 0 Y w g Q Z C x T E + 9 v 8 s U y p a 2 i I 3 A r j V N p p Y m w 0 c i 8 7 e J w h O V m / W + s e q Q x K d 2 1 8 8 7 W h s S l y y 3 5 c r v D i j w e L r s D C t d 5 U j v u V A Y 8 4 V v v V v Z A 4 F + 9 I s P R o + M k I T e V b 8 t V j m 7 v C 5 W i l i p p G O f X y P 5 G 5 8 R 7 p v 3 N Z f E q r A A s 5 k G E k f X N j Z z M y 8 m d V R W G B 4 v / n j / i U 2 R p U f k 5 8 4 e X l k i q w C n 4 T m u V M k 0 / 5 m X 7 5 6 c / + T n 7 + 8 z e l 5 1 G P / O x n b 8 o 7 7 1 7 Q i f 9 k f D a 1 2 x S 3 R a D Y P W K R q S k A c z M z k V t h q G x o b G 6 R w f 6 + y C P 2 Y 1 5 M V h k f z 5 6 Q B w K J N d T E c n 5 c 3 8 5 g T Z m w H / S 5 x L H 0 m Q R L O t U j e R I o f 1 L 9 t / O D L W r H P V X v 0 2 Z Q r E 0 S s 7 P t x A v S 2 H V W H l 5 / U 2 b H + Q y U Y K a 5 i j C r 4 d j R D p l d R R P r u 7 u o K 9 n S g h I M 5 e m N D v M e o r M B J c q P t F q R w 3 u 7 r f z u 8 1 2 b O u V z 7 f q H 8 q 1 v f U N + 8 I P f l c q q S v n 9 3 / u B P P f s O X n n 1 + 9 G f i I 2 5 L f I + 5 m x R a C y S a l y o m P R 3 t m l z I / s 5 H 7 S o c r G C o 6 9 J N Y + Z 5 r 8 C T e v 3 l m n f P h w Q a 0 k v 1 Q 1 H d + O e j k 2 x v T / F W r B f k n 5 K y e U V m a h E j X s U v 5 B v I 2 l s L h M n n j 1 B 7 K l / N m F 2 U k d F M q U 6 Z F H M j A f e 2 M G o n h N y v z G r x 1 Z d O w R H q v B r 6 m V f H m / r 0 D n m J x K 4 U 1 M T E p D f b 2 U l 5 f r r 5 q a G s l X V l B l Z a V s b i Y 2 4 7 t r / f J K x 8 7 3 d N W o a x a 5 n R F c C D v 8 p V i s r O w k d q N x F x T I 0 G C f z q s c N C t Z S u y C 0 5 n Y 5 E v E + t q q O M U v L 5 6 o l D d O h O R M s 1 9 X t + R t z k p Z d b O 8 c X R T n l U m V b E 7 f A 1 Z q E T X + B 5 2 8 F g Q m H m 2 L S D f f 6 V V x h 9 e l + W V 9 b R 8 S L P v e + L 4 U W k o U E K f A I I H U J m C a Q f 8 l Q f K N B t W J i N h d k r n q I I g w P X B B 1 e k u 7 s r / I 1 R e L 3 J I 8 e Y 2 m x m R e r 6 t V b Y J F D g V / Z 5 V k i Q 3 n a 7 P d L W 3 m X J 1 s 0 2 o S w K d b 7 6 x P z + 9 N I C + D / t N e E o q K F x i E 5 9 + Y l C O d e y E y q O B W m R 7 m q / 0 l 5 e a V M a 4 H W 1 E P G v S F F U F W 6 J 2 5 U n 5 1 / / i t x 8 9 6 / k 7 9 / 8 R c y A U S L 4 2 4 b p l q / u F M X J t 5 k p U I J Q k i B X F A 3 V H + v K t D x R H 9 B + s P n 9 r q 6 u y r H j x z I u z C U Z T H 5 u f s 1 h j 0 D l q T 1 g a b p H 5 2 L s p r q 2 L n I r N u w y d o e U 0 6 G y u j Z y y 3 7 y 1 A f u T W J + A K U 4 Y 0 v R j n t s i S H 1 g J A u L S 7 K 9 N R E 5 N G 9 t F c H d R H 0 0 d r A n u J Q 7 p 9 t d 8 u / / 6 N / J m e f P i f X H 2 3 I t d 4 t G V M m 2 b h 6 H S v e + M u L a C O + 2 u U + j 1 z q D Y f M W d i U m o 2 N D i n N u q Y f y w S C D p V K 8 I v j 5 O m u X r 0 u x 4 / t D s q Y o b L E C k T 7 y A X e U X / P F o F S S k 9 r C h K b L P C F + d n I M 9 b A M S R q R L Q l E P D r 2 + z 4 3 k 3 1 m C 9 x j s u 7 u R G 5 d b D M T M d f l H b g 8 y U X K C J W 5 r I Z r m u i U i 0 0 f H l F h d T V N + r P b W i g b z t 6 F w 8 i h e z 6 C E O f 8 s 2 A g E F L U 6 M 8 u v l r e X D t p / L p k E 8 n P z 8 c c u s Q P V 8 X e w q 0 / 4 J G I o c z r N w E I n i v d f p 0 c t o A n 7 m 5 p U 2 K i o t l Y 3 0 t 7 X Q E S W 2 S z o l 8 y 6 W l Z S k s j N 0 d A E 6 X N Y H i T / A e z j Z u 2 B + U Y O c r K E x c 0 6 Y F S C 2 Q 6 e l J G R 4 k h K s + X E + B D g / j L 3 C b X Z n F w A V O p P m 2 i 2 c T m I b 7 Q V N z a + R W d l h W m i R V l h Y W L J s z f G 5 t H V 3 6 2 v P 5 R J t v F K B S v Y A w 3 B p 1 a 5 8 Z 3 x m h u d j j k W t j l d L 6 / I 9 k a l F t g G q F H V U O O w W w m I i n l a B X F w f l 7 g T f W y D + r T w p V Z r j e B 1 a L x S z 0 g Y o u a K O c V 0 J 1 u L C 7 v x X I q Z X 8 5 M G K a a n Z + T c u b P 6 N k G O W F T E C Y h F g 7 Y d V b + j u i R L U b 5 C J V B T E 2 N 6 h 5 m a G N e 7 3 9 r q i q 7 L 4 8 P C r m d 3 r K t r k C P t n f p + I g z N F w u j g H P 5 g C N + U 5 O T k V v 2 4 / P 5 p L 2 r O 3 L P G m M j w 1 J R V R W 5 l x p 8 H s Z n Q o 4 L D c O i I + d k h u q R F 9 p 8 W m g I u f N Z P P H q D + X R x / 8 g H 9 6 b l H s T D m 3 O o S 3 M v g v h c Q p b r Y J v Z Q i 6 s Q 6 M 2 w O 9 j 2 Q 5 E h B 6 6 H 8 k X 5 v + L R 1 C T w S W 0 I U L F 3 W V P t D A G u s n i k u K 5 S / / 8 n / H X X t A l T v a u r m C 9 5 + X H Y G C + s Z m v c P U N z b p 3 a + 4 p F R a 2 z q 2 P 6 h U 4 O J F l x s Z k P h d X F y Q s v I K f a E O C m e i j r 4 M o X 4 x 1 c C L z v a r 6 5 Y u X O / l p U W 5 P a h M r q B P Q g s P I 8 / s Q K T M g J D 7 S x 1 e 9 Z m X y q m X v q / + d l D u X / m 5 + A J B W V J C G V 1 R Q S M f B c 9 W o T q e m k Y i u o 8 + v 6 d v 8 x o 7 u o + p z z 7 c L 3 Z h 7 Z r 4 Q r 6 4 B Q V c j / m 5 e b l + / U O p r q 7 e X l P U o 8 Z a l c 8 + + 4 z M z c 1 F 7 u 2 G S 4 t 2 / n j E I 8 + 0 e L X 5 S 2 4 r 4 1 o + A 3 a p b D H Y 1 2 t p h x 5 U P k C 7 M l s O g q n J c a l v y F 6 1 B K U x z i Q V E 3 Y z v + S V W 5 N K O 6 j N w q d 8 J 8 f a o A S L 2 / V z b k d I X u u K 7 d + g 0 W B p b k r t / C G p q G 7 Q u a 4 n m / z a Z D T z U r s 3 o 9 I x B A x B + e i j j + S 5 5 5 5 X G 3 Y 4 c R s r e v n o U Y + O 7 D W o T b i 6 u i q h / 2 T w 1 l u / 0 J r 3 / F e / L a t + h 0 w s O b S 5 6 w v u / I E K Z b 6 G l B 9 Z W 6 K 0 V K 4 L l K F u 4 2 k o M 1 z Y R B q Q 5 2 e m J q R W O e F z s 9 P i d D i V r + b Q g Y 2 a u n r d d V t c X K r v 8 0 G V V 1 b K g t q h c N z 5 I I C e p 1 X l t 1 X V 1 O r g i 8 e N v 6 d s 6 O E h O f n k U / p 7 H g d Y M D e G 3 d J Z F d A B h r y 1 E Q k V t + o c V E 3 R l n r P I W 3 m x c I Q q N W l B d l Y n Z P a 5 v B m S F Q w u h q C n B e + V q q w L o a H h + X 2 7 T v i U Y L h c e 9 s N o S v K w q D O g l s x q X W 0 K u v v o J N m 3 C d R D M 1 N S U X P g 9 I b d P u z Z p N h Z o + s / D a I l C 8 N q q O s w H O s d X w J S A I + G 6 Y m G a m l Y 9 T W l Y a t 7 c o U 7 J R E Z 4 p X I t 0 c y y 0 N F A 9 c X M k H I B w r I 0 q 7 d S i z a N k P s p H 6 m c w 8 6 g i H 3 l w T b r P v B 5 5 R n R p U + + s S w s s C / H l j k 3 x W P 9 4 N V R o v H v x k p w 9 8 5 S u b I g W j q s 3 e + X 5 p 4 / u a j O B + b k Z q a q u 1 c J o Z Y M 2 e D T u k 6 u 3 e q T l 2 D O R R 0 S e b P R J Q + n e 3 G P W f C i 7 w N R J B R Y Q v t T c 7 I z 0 9 T z Q n b Q 4 6 C 6 P S 5 l l 4 d D 2 m j d f R 2 X s Z F T 9 D a v Q b Z o q 6 f h D b C w I V T q c b f L p H R h h g m B R u N c r m T C Z I f C 0 s T i 9 / d q p x a P 4 9 q U O n 7 x + 1 K t N J I S J K v I b Q 9 a 6 k r f U 7 3 r w 4 K G c O f 2 k 1 N b W x t Q 0 f n f t H m H S F k d F O E h D 5 X w 8 z H 1 O M 0 r T o W 0 / H V A W S U N H 5 F H R e b l o Y e I t 4 k P Z I l C p L w / r U F e V K h W V V b q 2 r u v o C W 2 i 4 a B X V l Z L c 6 R f C W d 6 w + Z S K b f F n A X w Y d O y v Z x C u 0 E 6 w R y 0 N B v M 7 M x 0 5 B H r l B e G t g t k 8 9 f V R m T x 7 + v 3 F W l n 4 D V 7 S i r U Y g 6 b h l R c A O / f k R e S 0 4 1 + b Q J S r X 6 s L v n G O T 7 n l Z + 8 d V m b 6 b V 1 8 R P + 9 U X h B k o D E t g B 9 W V o p V i t / T C v P o / B e Y d s K q G i K v / T y P S j 9 a V Z c b r D / h a l R s z C M M N 7 p o c r o y E t + w X q P R 1 i L U B j p 2 S + 2 t E 6 e 8 u V X B b n P h i w W 1 N F b X W Y T T o a y q B a + X v 9 P X u j d L E g G k f y F g g n w 5 Y n 3 N p v Z d G / 3 7 9 7 G E p J R a P 2 S T H v Y l W l 4 1 d V K Z 8 M x z 6 a F W + e F u r P l Q / 3 6 4 c e J U z v y r f e e F Z O n j y e c I N Z W v G p n 9 t 5 3 r f p 1 W F 3 g 3 h l X J 9 N u G R s y S k f K G E y a 6 q l m S F x R A J C C E / 0 X y Z H Z 0 x L s k W g G H 6 Z L b D D 7 S K T R Z k M x n 2 l C m s i X t t 7 N O l o K A N + t v P o c d 2 J m g x q 9 K i X A x Y K 5 G + M 6 / + T t b p T C Q F E / w h S s X G V 1 b S I 3 7 s u l Y W J N 0 Y E Z 3 y Z U L p H m 1 l 8 M b v h Q k + B T t T S 2 N j Q e V Z Z H C W R n 4 h P f k W H E u C d z 3 p x c X d S G F M U + A 4 q 8 R l n d l n 9 X W M j M Y N 5 G A z 4 l X b b s U C M T Z A J U Q + n E c I d K 8 o W g X q 2 N b 3 y E C s s L i S u Q E 6 F b A Y N 2 j v j 1 4 T l C v U N j Z F b 8 T H n l g x C h e E 6 x W R N j G g b W j / w v Y C Z d k 5 1 z b 3 r 8 T s G D C 7 1 u O T a / X n 5 5 I N f y L 2 r f 7 / r 6 5 P 3 3 5 T e W + 9 I u R J O s 6 D E o 3 h j p w u Z T b S 5 t U 3 f / n T c p U 1 9 f E v Y U r 4 s W p g A D G m B W H g 3 1 q W g Z G c u I n s y 0 U / K r + 5 N u v d U W d g S 5 b M j Z M 5 E G f I R 0 W Z B q h G Z R G R r 1 B f 0 9 T 6 U r u 7 E c w g y g R K t l i P t 2 i d i k R g a y 4 j k U f t I u R Y Y z 5 u f Q x 3 y W L y B L 9 F Q 2 E r i U o M T r / w O f C D z t O B k 8 J 1 / c 2 l c C g p L p a u 1 S p 5 q i m 0 y M g D n z g d v S s u J l 6 V U + b q x f B z W x f N t X k t d 4 H O r I a k u C V + f 1 Z U l K S n d P S h 0 Z m p S a u s b t s P 7 i d j c W N W B s Z I y a w N W M x Y o q n m f a c 1 8 4 h B N q T R 8 R T P U 3 y d t n f Y k a 7 M 5 y x z H v y Z J Z X w m m I U o E 1 Z X l i 2 N Y q P M i N o 9 T X B D q Z 9 C X X O H 1 k m F / / Z X F + R H 3 z s v N a X x N 0 V m Q f R P r E i 5 T E l X Z 7 g c C J i V w X R i N l r j n Q f V Y w 9 n n H I q Q e 7 K f K 2 G h w b k S N t O h A 6 I A l 8 e L N X a x m 7 2 b g U p Y s f c C I g l T F B c u j u f Z J V r g 3 v N u + i C T z u h k a / 3 0 Q N d I Y 8 2 o X K C g t b R k S G t K a j k J m z P 4 z w G V H Z Q 4 8 j 9 8 b E R 2 V T O e + / D B / q 5 v d h z n Y t L k v s g c M w 8 P y M / 7 H O Y H X U r c L 1 b K v w J h Q k I S J x o d E h f / + 4 x A v h g a E T z X 3 W o x x I J E y B Q B m U x N g + K s L M h T J C x h q L t t y M y a D E b z K m d P 1 l P V D S 8 o V g f P Y s 9 W 5 N n Y + 2 E 6 U K h L 6 a a 8 R 6 4 T 3 9 Q s t F W V h j o e y R t H d 3 6 9 y e C a 8 i 0 I c j 3 z s i W J + x H p W L e z 8 y o n 9 s K S X 3 9 z u d H + w Y R P 9 4 b R b O P l L b Z 3 F i T 8 d 5 P p K 0 m T 7 5 x f i d 5 m i 5 E 8 S Z G E c 6 Q H t 9 d V l a u i w P o T G h t 7 9 R m 7 5 W R 9 A q H k 5 G x Q F G j R Q t 1 P C g a R O j S Z W x 0 e D t / l C n Z N P n s F K h Y M A q g 1 K a p u Z R d U d l B j m 8 r u K W D N f k O I m n L e r b g 5 N i o P v H k 7 q j S D s E 1 C R a 3 S c g R 9 j 2 t C h Q H A P z 5 3 7 4 j / / o P v i M e t 1 O H m 6 n j Y 7 G h Q b a C f r 3 B T Q 5 8 q l y 0 o L z 6 4 l k 5 1 W r P Z j e t L I G 6 B A E Y B t Z c s 5 h I T p V 9 C U q w K 1 m d S B M N u 4 1 5 a m k m 0 F d j p c 0 6 H Y w Z 7 N n E L j 8 K B n p 7 p K M 7 f m R y z U c T Y f i 6 5 w V W J e Q s 0 f m i c y 3 J / W V G P 7 / 5 1 i / l u 9 / 7 n h Q X u u X W q E f m 1 / O U e b s s k / 2 f y M r M q B Q p 0 7 O q 9 b Q U l 1 X J N 8 4 U x B 1 F n Q 7 J N j d a L q g S z w Y Z z T Y 3 q M q b 1 p E 4 c j E O 5 Q x t K H + C T k u G B a 6 p 2 7 Q f 8 B x J W h o L G X V L 4 x j t 1 2 q F 6 M Q f C 5 I i U 9 Q y n Z K r y y v i D / i 0 7 1 F Q U K Q 7 e R E I h I u B K O Q H 2 G X X l b n A Y 8 w A p z m R n 2 f N b a x v i M + r f q e 6 Y / x O w q X J m h / T Z X C g V 9 e J Z R M O l q u t s + f I H O a w E 6 B w x 0 l I E / r W e S g i f I 7 w 9 1 g N S M w v r q h f U C V l l f V y d d A j y + t + G X t 0 U 9 Y W J q S p + x l p P n p O 2 o 6 0 y t e f L p f u 2 p D O 8 6 y t r I Q / d / U / n 3 X A H 9 C f t 2 G q s Z n o d e J l Z i D a d C n u B k Z D K i 0 d / C 6 i x G z K + L i s L 3 4 f Q 0 t p 0 U + n B C w Z t m g o p u O k 0 g 5 0 X V 3 k F 9 o Y 4 W v / G 0 o E T n 9 B Q X a 0 i J 3 h / f 3 C p z a 9 e A I F H O 9 y Z 0 B t X u 4 K a V M u R 0 d V u H y H I A u f n f n z I w D B D H C f u s a 3 + 5 b l k 9 u 3 p b 7 z a S k o q p D B O x f k 6 H P f V t q o U o 5 U + u V o T V A W F 2 a V U G c 2 e o 1 5 4 1 b H t 2 H u Y + I i Z H S B I 1 A k Z a u K g 3 r y a 7 w 8 V K r Y I l B c 1 2 x V m 6 f D x d 4 C a a n Y e z x m s g W U C d n O Q x k Y u a V M Y L f v f f i 5 H D 1 x K v J I f D i Z M t 4 8 d + D U E f J j Z q h 6 4 E C 1 q b k 1 d c 3 X p a y i V i q U Y X C 6 M T z S G l L t I o g H l k q 8 2 j w z + F V l N U 0 y P t Q r 4 3 m n d L q H M i v a P B Y 2 7 N s I M w 6 b Q z q y z c L I F o z t H Z p X p k L U 1 B 0 7 j v + M R 4 G p V i y b M F o g E 1 Z X w 4 W j V o S J X T 2 R M A E n V E T D Z W Z 8 8 r f P u v R x R 1 8 7 4 Z P n 1 H 1 D m A B z 0 w 5 I 1 o 8 M h 9 M Q 0 R A a Z 1 b 6 v N o U 1 r Y K 9 e b Q H 3 x C 1 1 A y 4 w J F Y K c w g S 0 C x c y 2 V M l 0 l 0 2 E k Z E n 0 7 9 o G v C f b A B 8 J h j 1 Y d m G 5 s h M G B 8 Z V g v J 2 s Z i V F 4 k Y i L B C G o E i y L g W N j V f Y x 2 a j 3 S p r U u v h M j u s e W 8 n U N 4 L v q 6 4 O B A h l X m q h v t U E X 2 c L M K g e k u b e r 6 e 3 E F p O P 0 w s a U j x y x A 7 T J R F c U C 4 Y H + q f l r 8 h x X n F 8 n c 1 P 9 l 2 b v P z H d q m p q y f o 1 R I r B I y 5 j n K b D B H e I 4 g x u b G + n Y b C Y E V 4 z G E S I / 3 U t / P W 3 E 6 3 X o M F 5 X N f v W 4 X p D q N d i Z + 8 r 0 u h E s s n o i o h W z L F 3 T j S l G t N l k i j n y S R j + w W y R n G o M L 2 k + f 8 P 8 J G y / H + x L 2 D w m 6 G O L O 2 W 6 z K 8 7 5 P s r 4 W 7 R I 8 5 W + Y v q / 6 l v x 4 J 2 9 k y d 5 F h k Y x b E p D L 7 i N J x i H d p a b m O h q m L K Q U F H l l b W 9 M H e x N V d e k e L a b O + v V j v B Y m t H o s B m a s C C + T r B i + k y r L y 4 t S V r b 3 d P t U I N n N / D 4 D o r j u g h L p n 3 P I 0 E L m / l k 6 Z C x Q z J t m l F S q Z F t D G V z w X p T Z w I L 8 s P h 3 I 4 / E h u h P S Z p l T o n I R i C k 9 9 H n 0 n 3 s Z O S e N d A k l E R 1 d h + L P J I c K 5 H L p a V F K S 9 P X T A 2 l e 9 T Y E O h s j n / h x k 3 u Z z 9 N Z W I j P 8 6 j j + V 4 q l A W 3 U w F P 7 T V h v s 0 u U N z + t y b u O H k X v x W Y 8 4 6 3 a T j U l F d C K v q I W c C s x H 7 + h K r c U E c y o Z 6 5 H h N a l A s I P 8 p B 2 Y A 0 0 M z T x o b F n N N 4 b p 0 r Q u V B Q 8 G n k r m r S y j X G o c y I q o 8 5 4 t Q v M L J K K N E q y m 5 I L Q z u z o H g O M 2 V D + W M k M y m U 5 T k i V / g D a D d + h v Y L v g 9 / D R + I 5 6 g 0 I B R s F X x A K + O c z V j J q 1 E X l y p U M p R G Z u l l A u a m + T A 6 u 8 c a p I M t P h Q Q l D C f U 5 q M / T L 5 r D I 9 M S 5 1 W T i F M J v v c 2 Z 6 K q X K i d G h Q W l p 2 5 0 z S o S V g E M 6 y X K O O K X o m a g r A 0 q p 1 y T Z i j + 4 M D + n g 0 S r q 8 u 6 q J X a S y p i K q t r t i s g 5 u Z m l D Z y K t 9 t 9 3 u x 0 t + U b W z 7 p L 3 B 1 H a H X B I m Y M f P B i z K b G F M T L U K w k R A w y o O W n C T M D 0 Z b o + 3 A p E 9 t L A j 3 6 E P K G C q s D F E p 6 a 2 X h f t U t R K w K K 9 s 1 t f O 4 I p z E x E W / J 9 G / l V 6 n s b Z L 1 w 9 + B T W u d z g Q N b 1 f O Z n 1 Z i K 5 h f 2 S C b g U x 2 8 k m l W V O h o b H Z k m 8 E a M B k s L i t g P m K c E T P S w R M X E L f R A s x 4 V q P t O u o K 4 2 Q P G d w Z 5 y m R 7 V k Q 1 v S X R P U k 4 Z 4 J 5 S y 7 V d Y P B m 2 C Z Q 5 g W o F f z B f m 0 P Z I J 2 Q K Q P 5 s w H 5 r m y S z m H Z 0 1 O T 8 u j B Z 5 F 7 8 S F 4 k I y Z 6 f A h C Y m E t F f 9 L Q Q / X k K Z e j z D Y u H 3 0 E 5 C C k M f a b O x J k M D A / q 5 s o K Q P N E Q E G b z E Y C Y X H b o f q r V H P C d D G w T K C 7 n d s u 0 B e r L t n S S F I f c T l Z 9 + W l V b l R U h U d l 2 Y 2 V R b n f M K x l q H 1 C + y u J i F V W Z E C + i 9 k M R j s 9 J / N j z m G m I R Q U r h p 0 H j s h R 9 o T 5 6 o I v N B 9 E C 1 0 V P A H A u H N j g l F z P Q r i W g 5 z r c d O a B 8 U z x s E y j Y N Y f A A o S U a b m w U z u U R M 6 K T Z U F 0 w K w k 1 w b z 2 z w J 0 t / K n 8 Q / B e R e 7 F J d C 4 X U c f a + g Y 9 8 w + a W l q 1 O U c Q g 8 g f W o e I J I 2 R y c z e o c F + p e m m l U m 4 N 5 9 F L s z I n T F p F h B Y N m P v m v U z o / Y L 2 6 J 8 Z h i z y 2 R Q q 2 D 6 c Y H 2 + 3 Q J M 9 l q E M x m h X s m I B C J 5 r x z I m N t 3 e 6 6 Q a O y m x 4 1 D m d L B h s l v X C J G B s Z 2 h 7 z F Q 8 q I g q L C m X d 5 5 C R J a c c r w 2 f T I i V S b 1 e L m G r h j L 4 K D J + i t G 0 V s B + p r m M A S Y H h V 2 J x m i M G s B c A 2 E i d B 3 P j y W v G C 5 p C m s E v h Y W F m S w v 8 e S M A H C x I Y S D 3 4 n J V T J w J d C k C e G P t f n 9 z I T b 3 C g X 9 7 r y y 1 h g q w I F E 7 i h d 4 C 6 Z t N R e P k 6 f O V 7 t 2 + G b m / z 9 C Z m g V y x 1 3 e C 8 N v 4 g k U I X n C 2 / i 4 J J B J C l e p x Z / q Q M 9 E a Q P + d l G x 9 X R F t / L F s H u o G p / K P 6 l n o u c a W R E o 4 H N q L g / o r s 9 U e P L s M 9 J j I Q J l N 4 X F e 8 O 5 d o A P k M v g 8 1 B p b 4 b h / i R r q Z L n e F f y R Y T o 0 w H t M q S 0 S S y o I E m H M y 1 + 8 e e g M E H W B A p a K o J S U 5 L 6 O 6 f 5 j b N 5 t Z G 8 T 6 w u p 3 4 o t B V y N S h h x j B L t b O v d k K 7 Q v 3 8 P s L q R P g C y p 8 i E o j / x e N Q W p Z a Y p p z p 8 D j 2 N I n Z O Q i W Q l K G D D J 5 m y z z / J A / G g o O S F Q Y a U h j h A w u y o R J s w M P i z O i C W s a + y E P I 9 f Q B 8 O W X u G u 1 B c y d / h b 7 A j k 0 j k e V o j 6 H f i S E u e p 0 S G x 9 h x q a X j o h W p 3 Z s O W P 4 W H a j s 9 n w x 9 Y c K b C q x n W q x l q j n + X s E J w g P 0 0 6 B 7 8 B r J g T M a 2 K R U X 7 D A c z G 6 w t H Q Z l b t 7 H 9 / R x j 6 f P 5 9 f s k K k a o 2 Y o f k o y F h T l 9 5 M + A 8 p E 6 b J r T v q h + Z 4 X 6 n X Z B b x N 9 b r l M V g X K 4 I 2 j T K q J 3 E k R G v a c a u F n u 1 T J m H f 9 R W W w v 1 e X + x g Q T E C 7 I r i U / a B U 2 H S S b W 6 Y u G g 5 q u E 5 N j U b 5 E L N X j x s G S O W i F p l 8 n G O a r p Q H L k w P 5 9 w y D 8 V 6 6 k M s Y 8 F i 8 d K d b U V q B y f n p r Q v 5 O R Z 9 s V 5 k q b u Z w u r Q 3 C 1 e W r C d + X V a a n x r e v U 1 h 7 h n R d H J 3 F J F g Z o 4 W A E M m k t G d + f l Y L C B X w d O / e + u i 6 0 s B l O m 3 A O c M u Z / h a 7 F y P P K 1 B e Q / 8 j z b m O U 6 J p H M 5 o I R u b m Z G B x h 4 P q z t w y k I E t v c x / R D Y / M a + D 1 c H 6 y H a f U 4 3 c 1 o Y Z 4 v V D 9 H K J 0 N l N w g F g A m K K 3 2 W B j j Y 2 O y 5 a 6 K e f R M L r A v G u q 1 r s 2 M B x l y c a k 4 j o Y R U O X K p C S h n I n g 4 r P h f N s B V Q T F p k 7 S e H B U K Q W f B w W z 1 u u U V m a B 2 7 W Z x E J r r O X l m I n b V M H s i z 6 T K Z f I r h 0 V 4 b I N + Q K E i b J 9 P h y D k U W n b K 3 P y N 2 e y Y y E C e y Y b 2 D A 7 m s F i k X t g K R 4 q m C a 0 X S I x s i W M O F z k r d C Q 2 U q T E w f p h K H s 3 g Z s p K r 7 I u G g p r i L R 2 g y B T y I g Q L j E W A k 2 9 l O k 8 y E A J a C u z A M H u S M T L Y r 4 f X Z 4 r V v x e L + 3 d u y R N P n Y v c s w + G 3 V i d X Z E q a C m a W l e 9 u W f 2 7 Y u G A q o m m C m d K e R F W D z U i Y E d w g R 2 B j 0 4 p s Y K t R Z O F I w m o B b T U t R h 1 / 0 9 8 Y 7 A S Q x R w 6 5 j y e f z W Q X r o e f h 5 / p 2 t o Q J P h l z 5 6 Q w w b 4 J F D C g 3 Z d i I 2 I s d K m S 0 l A 4 + x R W 2 k G x j Y n d Y i X 0 V p i d T v 1 0 d q e 6 f J g / 5 t E B x S X p n c r B w Q k F N o 0 4 W 1 T m H b V + R 4 / v H h 5 D i o A q C + r 6 j M B G u l B t T o R v Y T 0 / 7 r y / g 2 Z f B Q o u 9 9 l T K E p U i / O 4 m 1 t a I 4 9 k B j k r u z B O D E 8 G 9 Y v p w L l K R E 8 N U p 0 V Y U D t J A u d l A H + D q c w E v z h P C p G L J M f o + y I h C y R P a J v 5 P g I 4 M z M T O k I 4 s T Y i B Y S D m u g i J X J t j y / u b m u z X O i i p j o 7 k g + k a 9 0 r z U n G h r k S k N h N P v m Q 5 m x 4 0 x e g 4 G + n p S n + c T C z v l 5 T C 9 t t 3 C M K W F n o / 0 h F S g O 5 W g Z g z 5 l 8 j E J K R U Q k H h H g 6 J V z M N P Y j E / N y d V 1 b G T t s n e F y 0 d n K 7 B q R s I V 1 t n d 8 L A C A s U Y d r 0 h 3 2 n X O Z A B I p j 9 4 2 T w u 0 g 2 Q F b V r D j d x h Y m W c H a A g K g s n V Z H I Q H B r K z l H Q i Y T N I N G A S 3 J h b E 5 W o 4 c k j 9 F u s U q R K I T N 1 R B 5 L P b d 5 A P M P m x h 4 y u Y v l m t s S O / Y e e 5 U Y z J s g L C B A R Y j E 7 X d E i l O R L t g 4 m X C J c F 4 S x L c M 0 p 4 U K Y r B Y G c y o 9 Q 0 Y Z z m K G t X G Y h A k O R K C A g 4 o N O H 6 G 8 1 z 7 O O A r D e w w 1 e y M 8 l W l m N O i P p C a P V I A 8 8 p c Q m O x G F n 8 C B n 5 N z P 4 L P g + R v 6 p u s b 6 G c R L C / N J S 6 y s 9 K X x 2 p I x p / w s q 9 D v x G h m f D n I x d Y M K x y Y Q H G U v h n 2 5 g E l U A + m n X J 9 4 7 Z 8 f f r b 4 S e S g K P M D p c p n L p o F 6 t p T F M F q r 6 p f z P M P 3 Z 5 S n O q q m p 0 q R I L X S d k l f D T v M c 1 o + w o Y F E T g J W N w 9 C c i e A 1 J Y O Z F A h / L M 2 7 H H X U E G y F 8 u T m d J 3 W T J f U J n s Y O T C B i g V n 9 o w u O u X O R L 4 E Y z T 8 z a y p x 6 M e 5 s Q M O 7 C z k N O O w S w I E 4 u / v r 5 R R 8 a Y v c F C N / s l 3 K 6 r b 9 K h b y v m I s K Y q O 3 d I J l J C L w m K y F w 3 k O s Q T w s v G H 1 W Z u 5 2 O u R L T l c J l 4 0 O S V Q c 2 v h i 9 k Z e F 7 + e O n i n h K T 2 u I t u Z G l w 4 Z p B 7 e L b E y g T Y Y V g U I A K Z p N B m 0 k y U C g r I b r S c b r 8 5 R N l H i 2 5 E j F z s b D w W h p u p A 5 R d 7 1 n v V Q S 5 U 9 4 W I 7 u d 6 z o f 2 s Z 1 s T l y s x x r f Z B i 1 F V b M x n i p T B v p 7 p c P U C r E f o C 1 0 f 5 V y 7 j n Z g t l 1 R U X 0 a 6 3 q m k H C 0 / h p 9 H U l w + o Z U l T P x x p c G R s q 4 A m n 7 / X 3 m A 2 B Q D 0 O 5 H 0 6 t B k 6 1 p h 7 X a W / v L W q j 8 p 5 p n l d f 8 A b k e H 5 c 3 N z 6 n + / D I + M y N j Y u P z + 7 / 1 A f U i Z D / q n / a C 6 1 h 6 z j 4 b E / e 7 U R U O h N Z L B g M t j S Y 4 D t R r 2 T / V s q O j z n O D 6 U G 7 W 5 K V L T p l 8 0 c y v + u X G x 7 d l e H h Y N t Y 3 t B + x 7 D k u p 5 9 6 U r 7 3 v e / I 6 d N P y A d X r s n 8 / L y l q F M i K J u x i 1 G l N f c b K / 4 M M E M 8 G V a E C V I 9 a M 3 p 3 P m 9 T P c l + P A 4 C R P s E a j o C B U Z 8 U w X a 7 q 4 X B 4 J 1 b 8 s J 0 + e l N b W F q m r q 5 W X j 7 l l c y u c 5 z h / / j X 5 r d / 6 p t 6 d / / p / / 0 Q + v P G R L C 0 t x V 1 c 5 6 e + q r 9 i U W Z T K w U 4 b Q z B W 8 W q E D D a O B G p f N Z c d 5 K y V u G o 1 I G + R 1 q I e m Y y j 8 z m I t s m 3 3 u X L u p y k 3 f + 8 V f S 1 d 0 t V 6 9 8 o O z j E i l V N j J O a k t L i z a 3 P r t / T 2 m I M / p i 0 k T 3 7 L P P y / E T q Z W 9 W A G T z w A / y p y 3 A v x X q q 6 N x 3 k 9 m 8 o s H B g Y k D t 3 7 s m Z M 2 f k y J E W 7 U c Y p t B / X P x j t Y M 4 5 D 9 X / I m + b 8 Z o M P R 6 f T G d b Z x 5 5 k T g M 5 D L Y X S z U Z N G l I 1 Z F E Q K 8 R O Y + 5 C s 0 s B u e P 9 b W y E l W P G F W c / b 8 A d 0 4 j U e 4 Z Z 3 a 4 u d Q E M 6 S f U L P R 4 d I n 8 c 2 X X 1 V 1 Z W x K s W 0 / T 0 t D z / w o t K K x y R q a l J L W g X L 7 y r F s u s d H Z 1 K 0 1 R L 9 e u X p X 2 9 g 6 1 e G 9 H f j p 7 j C 7 t / Y D 5 O I g U c d I 7 M A O Q h X z q 1 C n 5 0 Y 9 + I I 2 N 9 X L z 5 i f y 1 l u / l I m J S b 3 z / p e K P 4 0 p T F B R F U 7 G z i h f q r 9 / Q L 3 v 6 e 2 v o a E R u X n r j p 5 t Q f 6 n t r 5 B X x P q 1 f h C y D h y h R A x 5 z X t p z D R G w R s G v c f h H f / W C B w 1 B g m O 0 A b o b R K s n q / W N w e 4 / T 1 x 1 O Y I K e D E m Z e 7 9 6 U 6 M 3 3 0 3 H 3 r j a G 1 s q A H K / d b Y L 4 1 Y 4 8 M z M t l y 9 f 0 Y s K P B 6 3 n j P H / y w K v q i O r i Q a t r K q t N t p q Y j a e R H I C + 9 e V M J T L K + 8 8 n L k 0 Y O H d + R V V h q F 6 6 G I d o k V m 6 C + L p k w A e / T q q D M T E 6 k 3 N O F 3 / Q 4 c 2 g E i q l J T E 8 y 8 9 G w R 5 a i z v d l M b 3 U 7 p V C 1 + 6 d 1 h A m y n s I K R v / s y I Z a s J N z B 2 + r 0 S Z s v E a F + / d v y 8 V 5 e X a B D 5 I A k H l q 5 n c J p r u n m 7 2 6 R a M m t q 9 o W n L n c 1 c C A v R Q k j 1 9 E I 2 P z b B x 5 l t g f o / f / 2 / I g 8 d L D / 6 p 3 + o / 4 8 W K P i S E h T z d C M + e 8 K u a 1 H n A 7 3 c s V e g r I A w J Q s 9 8 z 3 3 7 z P Z N i R d y v w t L D y Y H f f q g E d d D + Y J 7 n 6 f q e b T o l s t m B p r D L q k r i 7 R 3 A u + V y 0 h S + V M c G 1 w 7 2 f 1 u H F o N B R U F 2 / p X d j M r V G 3 7 g 8 y 0 1 C 6 J U 8 2 p j 6 / w o p A G e B v X r h w S b 7 1 z a 8 f 2 O k a x s Q n M + H R Y N a F v L + v R / n F e / v J p l c d U l s c 0 K Z i o l N J i K i u L C / p 3 B t B L I I 7 j S 2 t e q J T S X G p F J e W 6 C A P B 6 j F + q w e N 7 Y F 6 m 9 v / I 3 0 z 4 Z n I d Q 6 6 + S f f / 1 f 6 d t A K L 0 k c g Y t S T / m v 9 X Y l A S N R y y B A g 7 G 5 o B s g 3 g 2 + e v K P H S k u B k O D g 5 K e 7 v 1 Q 5 3 J f 5 F 0 b m y 0 p 4 8 q U 5 a X F q S s 3 H r 4 / 6 Z a 4 E / V r + v O Y d r K H 0 y 5 x O 0 M S V t V Q D Z 9 + f o 8 p o 1 A n g z P O 2 X N n 6 e r G c 6 1 + K T U k 5 r 2 N / q r m C t C U O J x Z l u g / s P N f y t X y t / T D 5 6 + d 1 b + 7 H f + X N n j M / L R R z f k 7 V + 8 K S 9 + 6 S W 5 / N 5 7 U l x c p B 3 X l 1 5 + R W q V r f 5 X f / k X 6 v b L + j G + z n / 5 d T l 3 7 h n 9 e z I h n k A d r Q n o D 9 z g t r L J Y x 1 I c F p p q H q l q V K B s H s q M x Z 4 v 2 / / 8 v / J 9 3 / n e 5 F H d k O P E + a Q V Z M o U 6 x W O A D z G R A i t 1 O 9 b 7 / S u D G q v + N R 5 B J 5 o X 3 3 h s W I 5 I 7 q g H S Y P p t o O N j 8 f Z t G I O Q q S a 8 i f T d r a + s y N T k p z z 3 / v B a i p a V l f f / K B + 9 L V X W V r h H 7 6 M Y N O X b s u P r / w 8 h P Z o f h x d 0 L 5 m y T L + a Y 5 8 / U b p u q F 5 V q G J j v J 6 + D Y E V D 6 u G t t 9 6 W N 9 9 8 W 3 7 y k 5 / K 2 2 / / X x k f t z a v L x X M B c R j E 7 M y p 7 Q A Z y i Z 3 / s d t e m Y 5 z F A t 9 q Y n j v i k 6 f U x v O s + j 8 V 1 t X b 5 Q w w f i e b 2 Z V + 8 k q k L p z y a Q I N 5 L G x S z t X 2 d Z Q / + 4 X / 0 Y + 2 f h Y P 9 g + 0 y k / / q O / 1 r c P i n g a C h C g c y R 7 T f 4 D p h + P m 9 M o T y v z p N o 0 e y E Z I 8 P D 0 n o k t U J b D i H D l / r G N 7 6 2 b R b D 3 / 7 0 5 / I 7 v / 1 d L X T 4 Z h w g 8 I / / + G s 5 f / 5 V q a y 0 p y q D n r L h B Y f O x w 3 M 7 d 1 A j I 2 m v H B L N n x 5 8 k p n 7 O p w 5 j Q s R 0 V L M + G F N m 9 c s / D m i F s W o n r h H i c O V V A i m n r l S 5 1 W P h X w 8 d H 1 + 4 L a b T 8 c 3 n k / q Q y E S b f i H F P x V 7 9 6 R 5 5 5 5 m l p a m q S t d U 1 e e / y Z f n O d 3 Y 3 S W K S / f r d i / L C 8 8 / u y X O l S y p 5 H U w 0 f E v g e n m V X 3 R t y K O j o q N K M P u V r 2 Q H i b o E 0 G r v P c Z m 3 6 E W K H h K C V R d J E g x t u y Q z y d d 4 l H r w q t M e R Z K g X K y L Q b u t B a h 2 i I d 0 E I E K f 7 h H 9 5 R Z n G N v P b a K z H 9 M a 8 y o S 9 d R K N 9 P f J I e k y v O O T O h D 1 t N 2 g y t B g + l V 0 0 l w f l Z P 1 e U x g u K Y E K R J m g j w u H X q D A X O u 3 p p z r a 5 F y J C J W f H B U W V g R q l S D E r H A n 0 r m i 9 2 4 8 b G c P H l c S k t T 1 4 b s 8 B + P u G T N l / t m 0 / N t P i l T 5 m g 0 m O W 5 f s 5 T u j w W x u z H k Z P t o F h 9 g G 2 V D M I X 8 Q X y 9 I d 3 0 a K J k e z E 8 m R g 0 l k J b D z 5 5 C m 5 e f N W 5 F 5 y G O q I D 4 R 5 h 7 l 0 G I Q J 4 m k h w 7 d 7 H D m 0 A p V o F G 9 X j X 9 X c G J r K 0 + b G Y l Y X V m J 3 E o f k p t W o A L e 7 X L L 0 J C 1 v q l l b 5 5 c G T x 8 f k d V 0 U 6 + M J o E R f G H m k P 7 t s y j e C u L I n V 5 C l 3 t E C N g z m 5 5 U Z k Z z F e f X d + b q 6 H a I Z N 8 E a Z e o o q C a L 7 0 0 o v S 0 9 O j u 1 j j s b y Z r x O r 9 y Z y z y T P l G 6 1 6 T 2 O H O p 9 o r Y 4 q K N 4 B C a U O 6 g f o 3 S I r 6 9 E F d I C Q / Y 5 A a S i Y O / O a Y S 3 0 4 V c X C o s L i 5 K V 1 e n T g w v L y 9 H H t 0 N Z x N T s 5 f p I N C D A h M 1 3 i V t r Y i v v Q 4 z h 1 q g Z t Y c u p T F 5 Q j t s c s J Q s Q S K h i P 1 V + l f o C c U r p Y r Q E E g h / l 5 e X S 0 d E h X / v a V 2 R k Z D T y z G 4 w W 6 3 / 1 t y D H G A K l + W x 4 N B b s t S H 3 R q L X c X M h 0 n t W T S P Z p w 6 Z 4 W j b 8 a q D x S P i Y n k l R D 6 t I v p 6 W 3 z k m T w p 5 / e j a k d h + a d u 3 z B w 8 b c e n 7 M U z L e 7 w / 7 g 8 + k W K F x G D j 0 A g X z a 3 m 6 N Y B u 1 X t R u R l O q a i M h N T N s E 5 J a p r X c X 1 D e E T x x H j s U c Q s + u n p v e O F O X w a E 8 5 K l J D v q a v f 6 V f C 9 z p x 4 t i e W R 4 w v n z 4 P x 4 K c A d M C W O u d 2 A r L G S V U Z X y B j x r W B w E L x x R L S q 5 z G M h U A b 0 R k 3 G S H i e a f b H N J 3 Y / d / t K d C F o i z s y Y i G q a u P P R l o d n Z W t / 9 j G v K F 6 Q Z 0 w l L 5 U F 1 d v f 1 Y L B B I f s 7 l 2 h E 8 I n 5 t b U f k 7 t 1 7 u n L d T E f 1 4 f c z 1 p U V g K 9 r g N V A X j A W P O d U K x L x M T Q z / i M F v I c l 1 P 5 Y C Z Q B V Q S X e j 2 6 i h q c + S E 5 X h s / q k S y l K B C Q 6 Q N A 3 O M S n E z d L z W R l p W q M X j y 0 g C 7 w p I x D D d D B h V x s 9 F R x M x + w h Q v P / + F f n Z z 3 6 u T 5 F H w M 1 t K o c Z N r r o 4 l y I v l R h 7 R W 5 Y 2 L T H 8 4 n H g Y e S 4 E C z I o P B g q 2 P 4 j G B F G l Y 3 V K g 5 m 8 Z 2 4 b Q m J o n K X l J f 1 / M h J 9 7 n T C U q U f D V N a q 6 q q p L u 7 U 7 7 1 z W 9 K b 0 + v X L p 0 W X 7 5 9 i + V W r y t m / g O O w P z e 1 M V 9 F g l w 6 V + 7 J D I k u a x F S g D g h a Q q N n w 7 r g r Z k 8 V 0 O a N q b a + v h F 5 J D H J K i V o d 6 G i I h p + j u b G o u I i O X P 2 j I 7 + f f n L 5 y V Q e i y j / F i u w D G m N 0 x F y 3 D d Q r L 6 s I 1 o f u w F i i N y D C i W j c U s 4 f d x t y 5 V i o Z + J z Q W V e R W S H a U D f 4 T 5 m Q 8 r c P g E + D Z k L t M X B 7 7 D o I 7 a E h U p z s p l g J o i p 5 z n c d e o J r K d 7 Y 4 B r e 4 E r z j y / 0 e P e c v G I l C Q f Q s 7 m Q w / B O M A A T / G 1 U c Y N T 7 r a / v P u K F c D p B C W O K E J O h b 6 j X c p j M H S s 8 m H b p y N / 9 q c S a H L / X D H 4 x H Q T p i e P + 8 d g L V P S O + E p X / C g c 0 A p + b X D H N E E g E k X u o k F Y G E p C b x X C h X b j F R B W R 2 i M t n h z M y K P 4 7 O Z T 7 z I V S u P 9 5 L J a 6 M p E s G Y S H D U J 6 F y O o p j 4 Y g S t F z j s R e o s S W n n r Z j Y G V w C 7 M P p t S O y E e H g C T z i 6 L h A O n S 0 j I 9 h R Y Q K t 1 Q q I S T O R 1 m F h c X d G 4 q 2 k + i n T w X 4 Z p g r b r U w k 4 3 l L 2 e o F q e 3 0 n J V T y M H J Y R Q y p y x / / e g + C x F y h g d J X Z I U a o E p 1 C j 4 V 2 d 8 K l T 1 M E B p 8 g C P E S v m b Q R J h 1 a L b m 5 u b I o 2 E o w O X 8 p k l T p M 8 R m Y E X j b F w c h W / e n 1 E U O 2 u G u d 3 0 u i 4 q P y t R H D U E S C c X K l C 0 7 z G g + S x a D C 0 C r s a 0 2 e N p X p / 0 i U T y / F N D 2 i v C u 6 q j G Y e X 7 z G w O W l J S k r L 4 / c 2 0 u 8 m R U I n z l s D + P q d X 2 m X t 9 h A u G y s 5 C 3 p n h r O 0 q b T T A j z X 5 z J n w h N J Q B m o c a P r p 6 4 Y m G 5 C 0 E g / M O G T f Z + 4 m q y h M J E 1 q r I m o 4 C 6 e 4 L + r A x d 5 V W J T G 5 N u D x u 6 q + P 0 Q J k C Y n D Z N Z P p C C Z Q B L f J k 3 + G N O G U w Z h h J t h k J q V M d E S v k H a 9 S n Y o H 2 j P w k a I 1 G z M o E D J j 9 L G Z r Z y P Z + U m U Y r e M n b N u P h C C h T c i s y P Y 5 y x F T 5 g 9 p y S I 0 w z j i a N F q p 4 o 8 E I a J S V l e 0 x 6 T h r q 7 A o f o 7 J K J s 6 7 D C Z i t Q F R c r U 6 X E V 0 l 3 0 s Y j + V V g h B 8 k X y o e K h r z U h o X y F w N 8 B A o 7 0 T o E K q a n p r b r / z D p Y k 1 t J b c U 7 w D o R P 7 Y o x m X n r l 3 2 C h y h / T 8 e Z K w B B i i 8 0 k G n B G 1 t J E n 0 6 v 5 M h I J / j w O f G E 1 F K Q i T I C P c H v U p Q U K E y 6 g h I i 8 E t U R H E V K P i k a h A l z k M P q G F N m B m G i E J b + q G h G o i b k 5 j p M n X r j 2 O b 2 U U J z a 3 m 6 Q B m f l Q l H V w Z 2 b y r 5 e S E 9 u u B 4 X W B 7 t m K m H K k 8 + D q l L 7 S G S p c X 2 7 x S Y p q M G k B j O Z 1 K O F Z l d W V V O G + q p q Z W B z A W F u a V O V i l T T 7 M x H h 1 e Q g m 3 0 9 I v a 6 u T h 6 O r c v Y R u a n 2 + 8 X x k B R 2 j W o 2 x s 1 B X L Q 7 K 9 1 h k e 5 r a r n y + J M l a U i n S G l + L f k o z K p M M / 0 5 9 P l N w K V B q 9 3 b 6 h F s q P d 6 J O q q Q k v f g Q D D T Y / P y f N z e F D 2 T i L l n O K C U 4 k m x h r n F u 7 r h Y V 8 y R y m Q K l i V j 8 t S V b c q b J l / L 5 T / G m + u I H v d 9 P p 0 A o 5 / N x 0 X y h T b 5 0 u T Z Q s C t / h T D h K 5 F P Q s s w f d b n 9 W v h G h 0 Z 0 e F 0 z E L m S H B k D i B 0 s T B O G c R s S r c S Y b 8 w I q W E t x n I Y h a m E 3 V + a S m P X T 5 k w M 9 w 2 I G h S Y x e K D T Z a 1 2 b + h C D 4 h y r h E j G b z R U m j C 1 5 7 h a N A Y I E w W v + E w I 1 c b 6 h h Q W 7 Y w V w 7 8 y W u S p p k B T z c 3 O K c 1 V q n 8 W U 5 C I 4 P L S s h L A 8 K H X D K D Z r 1 w M i 7 h E L d 4 a p W 2 a y o J a o E f m 8 2 R x 0 y n H 6 w N y O c V 5 5 P U l Q Z k y n Q x i l R J 3 S F 5 U f p i B T 7 l F D P b 8 Z J T D r i M P 5 j C / 0 V B p g l N t h g J a p 9 O h o 3 2 U K J m F y a g w N z D M P r 4 f Q e K L 9 n u a D / G 5 E D A w C 2 w 2 o F z n K W W q f b l 7 U 0 + I e q H N J 1 3 V A S 1 M 0 F o V k t N N f l 2 m l W q o O x 1 h A n w s M 2 7 1 a 5 g J 8 m q n V w c v o k 9 s j I Z Z 9 q c a / N u j u f e b 3 w h U G j C 1 t q N y U 5 + y g e l m H D I Q P l n e I 4 1 R v V M s R n M e i q g e P 4 e v p L W Z + n l K k h g S Q 7 1 f I O D X U c F s m n 2 u w L y 8 r D R B n d J I 5 I d i Y f R 2 j X L e 1 D 5 q h 1 j a k F F x 5 L Q 4 0 + p s c / y N h g Q 8 J V t U t R 8 E v z H 5 0 u R Y j V e O q B 0 c l p Y W l X 8 U O 9 j A d y S S C X N A A 9 B m 4 2 O j 0 t z S q p 3 y m T W 3 r j m 0 m 6 c q R q S q q l I L d C w w U d G q g V C + v N e 7 P 8 E R r l M s u S X 3 F 1 2 E S z P o h n L R K C N 7 O O O y v e w p X X 6 j o d K g R f l P h j C B W Z h 6 Z p y 6 M Z B q d T T P t D L j C E 5 g y p k h m o e W o o r C D M n h u v o G b Q Y 6 1 e 1 G 5 c 9 g w t g N Z y Q j T G h C M w g 0 w s T r Q K t S I Z J o j r y d x P o r Y e 0 e u W O C k 1 X K C 0 K 6 C g O B a 1 D X K R r M v / 1 F 5 P 8 D C Y C I W h N 4 O m U 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 N a m e = " D i s t r i b u t o r s "   G u i d = " 1 c b a c 0 7 8 - 1 a 5 f - 4 c 6 1 - 9 8 3 3 - b 7 d e 7 1 3 7 a 1 c c "   R e v = " 6 "   R e v G u i d = " 7 e a 0 d 6 f 6 - a 1 e 4 - 4 7 c 0 - b a 9 b - d b 7 7 b a 8 3 9 8 3 4 "   V i s i b l e = " t r u e "   I n s t O n l y = " f a l s e " & g t ; & l t ; G e o V i s   V i s i b l e = " t r u e "   L a y e r C o l o r S e t = " f a l s e "   R e g i o n S h a d i n g M o d e S e t = " f a l s e "   R e g i o n S h a d i n g M o d e = " G l o b a l "   T T T e m p l a t e = " T w o C o l u m n "   V i s u a l T y p e = " P o i n t M a r k e r C h a r t "   N u l l s = " f a l s e "   Z e r o s = " t r u e "   N e g a t i v e s = " t r u e "   H e a t M a p B l e n d M o d e = " A d d "   V i s u a l S h a p e = " C i r c u l a r C o n e " 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1 0 & l t ; / C o l o r I n d e x & g t ; & l t ; C o l o r I n d e x & g t ; 1 1 & l t ; / C o l o r I n d e x & g t ; & l t ; C o l o r I n d e x & g t ; 1 2 & l t ; / C o l o r I n d e x & g t ; & l t ; C o l o r I n d e x & g t ; 1 3 & l t ; / C o l o r I n d e x & g t ; & l t ; C o l o r I n d e x & g t ; 1 4 & l t ; / C o l o r I n d e x & g t ; & l t ; C o l o r I n d e x & g t ; 1 5 & l t ; / C o l o r I n d e x & g t ; & l t ; C o l o r I n d e x & g t ; 1 7 & l t ; / C o l o r I n d e x & g t ; & l t ; C o l o r I n d e x & g t ; 1 8 & l t ; / C o l o r I n d e x & g t ; & l t ; C o l o r I n d e x & g t ; 1 9 & 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 M o d e l Q u e r y N a m e = " ' D i s t r i b u t o r s ' [ L a t i t u d e ] " & g t ; & l t ; T a b l e   M o d e l N a m e = " D i s t r i b u t o r s "   N a m e I n S o u r c e = " D i s t r i b u t o r s "   V i s i b l e = " t r u e "   L a s t R e f r e s h = " 0 0 0 1 - 0 1 - 0 1 T 0 0 : 0 0 : 0 0 "   / & g t ; & l t ; / G e o C o l u m n & g t ; & l t ; G e o C o l u m n   N a m e = " L o n g i t u d e "   V i s i b l e = " t r u e "   D a t a T y p e = " D o u b l e "   M o d e l Q u e r y N a m e = " ' D i s t r i b u t o r s ' [ L o n g i t u d e ] " & g t ; & l t ; T a b l e   M o d e l N a m e = " D i s t r i b u t o r s "   N a m e I n S o u r c e = " D i s t r i b u t o r s "   V i s i b l e = " t r u e "   L a s t R e f r e s h = " 0 0 0 1 - 0 1 - 0 1 T 0 0 : 0 0 : 0 0 "   / & g t ; & l t ; / G e o C o l u m n & g t ; & l t ; / G e o C o l u m n s & g t ; & l t ; O L o c   N a m e = " F a c i l i t y   C i t y "   V i s i b l e = " t r u e "   D a t a T y p e = " S t r i n g "   M o d e l Q u e r y N a m e = " ' D i s t r i b u t o r s ' [ F a c i l i t y   C i t y ] " & g t ; & l t ; T a b l e   M o d e l N a m e = " D i s t r i b u t o r s "   N a m e I n S o u r c e = " D i s t r i b u t o r s "   V i s i b l e = " t r u e "   L a s t R e f r e s h = " 0 0 0 1 - 0 1 - 0 1 T 0 0 : 0 0 : 0 0 "   / & g t ; & l t ; / O L o c & g t ; & l t ; O A D   N a m e = " F a c i l i t y   S t a t e   o r   P r o v i n c e "   V i s i b l e = " t r u e "   D a t a T y p e = " S t r i n g "   M o d e l Q u e r y N a m e = " ' D i s t r i b u t o r s ' [ F a c i l i t y   S t a t e   o r   P r o v i n c e ] " & g t ; & l t ; T a b l e   M o d e l N a m e = " D i s t r i b u t o r s "   N a m e I n S o u r c e = " D i s t r i b u t o r s "   V i s i b l e = " t r u e "   L a s t R e f r e s h = " 0 0 0 1 - 0 1 - 0 1 T 0 0 : 0 0 : 0 0 "   / & g t ; & l t ; / O A D & g t ; & l t ; O Z i p   N a m e = " F a c i l i t y   Z i p "   V i s i b l e = " t r u e "   D a t a T y p e = " S t r i n g "   M o d e l Q u e r y N a m e = " ' D i s t r i b u t o r s ' [ F a c i l i t y   Z i p ] " & g t ; & l t ; T a b l e   M o d e l N a m e = " D i s t r i b u t o r s "   N a m e I n S o u r c e = " D i s t r i b u t o r s "   V i s i b l e = " t r u e "   L a s t R e f r e s h = " 0 0 0 1 - 0 1 - 0 1 T 0 0 : 0 0 : 0 0 "   / & g t ; & l t ; / O Z i p & g t ; & l t ; O C o u n t r y   N a m e = " F a c i l i t y   C o u n t r y "   V i s i b l e = " t r u e "   D a t a T y p e = " S t r i n g "   M o d e l Q u e r y N a m e = " ' D i s t r i b u t o r s ' [ F a c i l i t y   C o u n t r y ] " & g t ; & l t ; T a b l e   M o d e l N a m e = " D i s t r i b u t o r s "   N a m e I n S o u r c e = " D i s t r i b u t o r s "   V i s i b l e = " t r u e "   L a s t R e f r e s h = " 0 0 0 1 - 0 1 - 0 1 T 0 0 : 0 0 : 0 0 "   / & g t ; & l t ; / O C o u n t r y & g t ; & l t ; L a t i t u d e   N a m e = " L a t i t u d e "   V i s i b l e = " t r u e "   D a t a T y p e = " D o u b l e "   M o d e l Q u e r y N a m e = " ' D i s t r i b u t o r s ' [ L a t i t u d e ] " & g t ; & l t ; T a b l e   M o d e l N a m e = " D i s t r i b u t o r s "   N a m e I n S o u r c e = " D i s t r i b u t o r s "   V i s i b l e = " t r u e "   L a s t R e f r e s h = " 0 0 0 1 - 0 1 - 0 1 T 0 0 : 0 0 : 0 0 "   / & g t ; & l t ; / L a t i t u d e & g t ; & l t ; L o n g i t u d e   N a m e = " L o n g i t u d e "   V i s i b l e = " t r u e "   D a t a T y p e = " D o u b l e "   M o d e l Q u e r y N a m e = " ' D i s t r i b u t o r s ' [ L o n g i t u d e ] " & g t ; & l t ; T a b l e   M o d e l N a m e = " D i s t r i b u t o r s "   N a m e I n S o u r c e = " D i s t r i b u t o r s "   V i s i b l e = " t r u e "   L a s t R e f r e s h = " 0 0 0 1 - 0 1 - 0 1 T 0 0 : 0 0 : 0 0 "   / & g t ; & l t ; / L o n g i t u d e & g t ; & l t ; I s X Y C o o r d s & g t ; f a l s e & l t ; / I s X Y C o o r d s & g t ; & l t ; / L a t L o n g & g t ; & l t ; M e a s u r e s   / & g t ; & l t ; M e a s u r e A F s   / & g t ; & l t ; C o l o r A F & g t ; N o n e & l t ; / C o l o r A F & g t ; & l t ; C h o s e n F i e l d s   / & g t ; & l t ; C h u n k B y & g t ; N o n e & l t ; / C h u n k B y & g t ; & l t ; C h o s e n G e o M a p p i n g s & g t ; & l t ; G e o M a p p i n g T y p e & g t ; S t a t e & l t ; / G e o M a p p i n g T y p e & g t ; & l t ; G e o M a p p i n g T y p e & g t ; Z i p & l t ; / G e o M a p p i n g T y p e & g t ; & l t ; G e o M a p p i n g T y p e & g t ; L a t i t u d e & l t ; / G e o M a p p i n g T y p e & g t ; & l t ; G e o M a p p i n g T y p e & g t ; L o n g i t u d e & l t ; / G e o M a p p i n g T y p e & g t ; & l t ; G e o M a p p i n g T y p e & g t ; C i t y & l t ; / G e o M a p p i n g T y p e & g t ; & l t ; G e o M a p p i n g T y p e & g t ; C o u n t r y & l t ; / G e o M a p p i n g T y p e & g t ; & l t ; / C h o s e n G e o M a p p i n g s & g t ; & l t ; F i l t e r & g t ; & l t ; F C s   / & g t ; & l t ; / F i l t e r & g t ; & l t ; / G e o F i e l d W e l l D e f i n i t i o n & g t ; & l t ; P r o p e r t i e s   / & g t ; & l t ; C h a r t V i s u a l i z a t i o n s   / & g t ; & l t ; T T s & g t ; & l t ; T T   A F = " N o n e " & g t ; & l t ; M e a s u r e   N a m e = " C o m p a n y "   V i s i b l e = " t r u e "   D a t a T y p e = " S t r i n g "   M o d e l Q u e r y N a m e = " ' D i s t r i b u t o r s ' [ C o m p a n y ] " & g t ; & l t ; T a b l e   M o d e l N a m e = " D i s t r i b u t o r s "   N a m e I n S o u r c e = " D i s t r i b u t o r s "   V i s i b l e = " t r u e "   L a s t R e f r e s h = " 0 0 0 1 - 0 1 - 0 1 T 0 0 : 0 0 : 0 0 "   / & g t ; & l t ; / M e a s u r e & g t ; & l t ; / T T & g t ; & l t ; T T   A F = " N o n e " & g t ; & l t ; M e a s u r e   N a m e = " P r o d u c t "   V i s i b l e = " t r u e "   D a t a T y p e = " S t r i n g "   M o d e l Q u e r y N a m e = " ' D i s t r i b u t o r s ' [ P r o d u c t ] " & g t ; & l t ; T a b l e   M o d e l N a m e = " D i s t r i b u t o r s "   N a m e I n S o u r c e = " D i s t r i b u t o r s " 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8 & l t ; / X & g t ; & l t ; Y & g t ; 3 7 0 . 4 0 0 0 0 0 0 0 0 0 0 0 0 9 & l t ; / Y & g t ; & l t ; D i s t a n c e T o N e a r e s t C o r n e r X & g t ; - 8 & l t ; / D i s t a n c e T o N e a r e s t C o r n e r X & g t ; & l t ; D i s t a n c e T o N e a r e s t C o r n e r Y & g t ; 3 & l t ; / D i s t a n c e T o N e a r e s t C o r n e r Y & g t ; & l t ; Z O r d e r & g t ; 0 & l t ; / Z O r d e r & g t ; & l t ; W i d t h & g t ; 1 8 4 & l t ; / W i d t h & g t ; & l t ; H e i g h t & g t ; 2 7 0 & l t ; / H e i g h t & g t ; & l t ; A c t u a l W i d t h & g t ; 1 8 4 & l t ; / A c t u a l W i d t h & g t ; & l t ; A c t u a l H e i g h t & g t ; 2 7 0 & 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1 & 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0 & l t ; / M i n M a x F o n t S i z e & g t ; & l t ; S w a t c h S i z e & g t ; 1 5 & l t ; / S w a t c h S i z e & g t ; & l t ; G r a d i e n t S w a t c h S i z e & g t ; 1 1 & l t ; / G r a d i e n t S w a t c h S i z e & g t ; & l t ; L a y e r I d & g t ; 1 c b a c 0 7 8 - 1 a 5 f - 4 c 6 1 - 9 8 3 3 - b 7 d e 7 1 3 7 a 1 c c & l t ; / L a y e r I d & g t ; & l t ; R a w H e a t M a p M i n & g t ; 0 & l t ; / R a w H e a t M a p M i n & g t ; & l t ; R a w H e a t M a p M a x & g t ; 0 & l t ; / R a w H e a t M a p M a x & g t ; & l t ; M i n i m u m & g t ; N a N & l t ; / M i n i m u m & g t ; & l t ; M a x i m u m & g t ; N a N & l t ; / M a x i m u m & g t ; & l t ; / L e g e n d & g t ; & l t ; D o c k & g t ; B o t t o m L e f t & l t ; / D o c k & g t ; & l t ; / D e c o r a t o r & g t ; & l t ; / D e c o r a t o r s & g t ; & l t ; / S e r i a l i z e d L a y e r M a n a g e r & g t ; < / L a y e r s C o n t e n t > < / S c e n e > < / S c e n e s > < / T o u r > 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CA3AA38D-3281-4E7B-8D3C-01EC245E2BE6}">
  <ds:schemaRefs>
    <ds:schemaRef ds:uri="http://gemini/pivotcustomization/TableXML_Equip"/>
  </ds:schemaRefs>
</ds:datastoreItem>
</file>

<file path=customXml/itemProps10.xml><?xml version="1.0" encoding="utf-8"?>
<ds:datastoreItem xmlns:ds="http://schemas.openxmlformats.org/officeDocument/2006/customXml" ds:itemID="{E3817432-D7C5-4173-9742-081D6B211C18}">
  <ds:schemaRefs>
    <ds:schemaRef ds:uri="http://gemini/pivotcustomization/SandboxNonEmpty"/>
  </ds:schemaRefs>
</ds:datastoreItem>
</file>

<file path=customXml/itemProps11.xml><?xml version="1.0" encoding="utf-8"?>
<ds:datastoreItem xmlns:ds="http://schemas.openxmlformats.org/officeDocument/2006/customXml" ds:itemID="{51622518-F84B-4165-95E7-71F30A7184EF}">
  <ds:schemaRefs>
    <ds:schemaRef ds:uri="http://gemini/pivotcustomization/FormulaBarState"/>
  </ds:schemaRefs>
</ds:datastoreItem>
</file>

<file path=customXml/itemProps12.xml><?xml version="1.0" encoding="utf-8"?>
<ds:datastoreItem xmlns:ds="http://schemas.openxmlformats.org/officeDocument/2006/customXml" ds:itemID="{36E8CCFE-1947-41CE-81FD-DF3F685DB2BE}">
  <ds:schemaRefs>
    <ds:schemaRef ds:uri="http://gemini/pivotcustomization/RelationshipAutoDetectionEnabled"/>
  </ds:schemaRefs>
</ds:datastoreItem>
</file>

<file path=customXml/itemProps13.xml><?xml version="1.0" encoding="utf-8"?>
<ds:datastoreItem xmlns:ds="http://schemas.openxmlformats.org/officeDocument/2006/customXml" ds:itemID="{93298B23-A71C-45DA-B536-5191F3D2D692}">
  <ds:schemaRefs>
    <ds:schemaRef ds:uri="http://gemini/pivotcustomization/MeasureGridState"/>
  </ds:schemaRefs>
</ds:datastoreItem>
</file>

<file path=customXml/itemProps14.xml><?xml version="1.0" encoding="utf-8"?>
<ds:datastoreItem xmlns:ds="http://schemas.openxmlformats.org/officeDocument/2006/customXml" ds:itemID="{F96FB1C2-D6CC-47DD-8D6D-99B18F03866F}">
  <ds:schemaRefs>
    <ds:schemaRef ds:uri="http://schemas.microsoft.com/office/2006/metadata/properties"/>
    <ds:schemaRef ds:uri="http://schemas.microsoft.com/office/infopath/2007/PartnerControls"/>
  </ds:schemaRefs>
</ds:datastoreItem>
</file>

<file path=customXml/itemProps15.xml><?xml version="1.0" encoding="utf-8"?>
<ds:datastoreItem xmlns:ds="http://schemas.openxmlformats.org/officeDocument/2006/customXml" ds:itemID="{AB6D1A06-0339-455E-A3E8-C193300D792C}">
  <ds:schemaRefs>
    <ds:schemaRef ds:uri="http://gemini/pivotcustomization/TableOrder"/>
  </ds:schemaRefs>
</ds:datastoreItem>
</file>

<file path=customXml/itemProps16.xml><?xml version="1.0" encoding="utf-8"?>
<ds:datastoreItem xmlns:ds="http://schemas.openxmlformats.org/officeDocument/2006/customXml" ds:itemID="{AD78B829-66CF-408A-9197-469C79212384}">
  <ds:schemaRefs>
    <ds:schemaRef ds:uri="http://gemini/pivotcustomization/ManualCalcMode"/>
  </ds:schemaRefs>
</ds:datastoreItem>
</file>

<file path=customXml/itemProps17.xml><?xml version="1.0" encoding="utf-8"?>
<ds:datastoreItem xmlns:ds="http://schemas.openxmlformats.org/officeDocument/2006/customXml" ds:itemID="{916CB0CB-CF52-498E-AF89-501A57B9CCC7}">
  <ds:schemaRefs>
    <ds:schemaRef ds:uri="http://gemini/pivotcustomization/ShowImplicitMeasures"/>
  </ds:schemaRefs>
</ds:datastoreItem>
</file>

<file path=customXml/itemProps18.xml><?xml version="1.0" encoding="utf-8"?>
<ds:datastoreItem xmlns:ds="http://schemas.openxmlformats.org/officeDocument/2006/customXml" ds:itemID="{6A19C061-ABEF-4B5D-B3AC-F4F88060C433}">
  <ds:schemaRefs>
    <ds:schemaRef ds:uri="http://gemini/pivotcustomization/TableWidget"/>
  </ds:schemaRefs>
</ds:datastoreItem>
</file>

<file path=customXml/itemProps19.xml><?xml version="1.0" encoding="utf-8"?>
<ds:datastoreItem xmlns:ds="http://schemas.openxmlformats.org/officeDocument/2006/customXml" ds:itemID="{D67B719B-D7A9-4799-9BCB-43A17DDE7E7D}">
  <ds:schemaRefs>
    <ds:schemaRef ds:uri="http://www.w3.org/2001/XMLSchema"/>
    <ds:schemaRef ds:uri="http://microsoft.data.visualization.Client.Excel.LState/1.0"/>
  </ds:schemaRefs>
</ds:datastoreItem>
</file>

<file path=customXml/itemProps2.xml><?xml version="1.0" encoding="utf-8"?>
<ds:datastoreItem xmlns:ds="http://schemas.openxmlformats.org/officeDocument/2006/customXml" ds:itemID="{F26FAF9B-D966-4BDD-9148-892780E0C98D}">
  <ds:schemaRefs>
    <ds:schemaRef ds:uri="http://gemini/pivotcustomization/ErrorCache"/>
  </ds:schemaRefs>
</ds:datastoreItem>
</file>

<file path=customXml/itemProps20.xml><?xml version="1.0" encoding="utf-8"?>
<ds:datastoreItem xmlns:ds="http://schemas.openxmlformats.org/officeDocument/2006/customXml" ds:itemID="{5ABFEB99-AB6A-46D1-BC9A-B242D171BC03}">
  <ds:schemaRefs>
    <ds:schemaRef ds:uri="http://www.w3.org/2001/XMLSchema"/>
    <ds:schemaRef ds:uri="http://microsoft.data.visualization.Client.Excel/1.0"/>
  </ds:schemaRefs>
</ds:datastoreItem>
</file>

<file path=customXml/itemProps21.xml><?xml version="1.0" encoding="utf-8"?>
<ds:datastoreItem xmlns:ds="http://schemas.openxmlformats.org/officeDocument/2006/customXml" ds:itemID="{E78AEF90-8981-4323-8C30-F0ACDDDEAF04}">
  <ds:schemaRefs>
    <ds:schemaRef ds:uri="http://gemini/pivotcustomization/Diagrams"/>
  </ds:schemaRefs>
</ds:datastoreItem>
</file>

<file path=customXml/itemProps22.xml><?xml version="1.0" encoding="utf-8"?>
<ds:datastoreItem xmlns:ds="http://schemas.openxmlformats.org/officeDocument/2006/customXml" ds:itemID="{200695A5-6D96-40EC-9CBC-ACDA79B3EAFB}">
  <ds:schemaRefs>
    <ds:schemaRef ds:uri="http://gemini/pivotcustomization/ShowHidden"/>
  </ds:schemaRefs>
</ds:datastoreItem>
</file>

<file path=customXml/itemProps23.xml><?xml version="1.0" encoding="utf-8"?>
<ds:datastoreItem xmlns:ds="http://schemas.openxmlformats.org/officeDocument/2006/customXml" ds:itemID="{6ADCE745-C6BB-474A-99F1-DD3BF0D2ED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5615d6-6c32-435b-bf4f-6e3fc38950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DF9777A-4545-4D65-A95D-622882C6F96C}">
  <ds:schemaRefs>
    <ds:schemaRef ds:uri="http://schemas.microsoft.com/sharepoint/v3/contenttype/forms"/>
  </ds:schemaRefs>
</ds:datastoreItem>
</file>

<file path=customXml/itemProps4.xml><?xml version="1.0" encoding="utf-8"?>
<ds:datastoreItem xmlns:ds="http://schemas.openxmlformats.org/officeDocument/2006/customXml" ds:itemID="{1F8C24A3-E54A-4417-98DA-43C838E68952}">
  <ds:schemaRefs>
    <ds:schemaRef ds:uri="http://schemas.microsoft.com/DataMashup"/>
  </ds:schemaRefs>
</ds:datastoreItem>
</file>

<file path=customXml/itemProps5.xml><?xml version="1.0" encoding="utf-8"?>
<ds:datastoreItem xmlns:ds="http://schemas.openxmlformats.org/officeDocument/2006/customXml" ds:itemID="{03FB1675-C024-4BA3-B12E-A13D36771888}">
  <ds:schemaRefs>
    <ds:schemaRef ds:uri="http://gemini/pivotcustomization/ClientWindowXML"/>
  </ds:schemaRefs>
</ds:datastoreItem>
</file>

<file path=customXml/itemProps6.xml><?xml version="1.0" encoding="utf-8"?>
<ds:datastoreItem xmlns:ds="http://schemas.openxmlformats.org/officeDocument/2006/customXml" ds:itemID="{E7015B8A-BA3C-4071-902C-186899F5632B}">
  <ds:schemaRefs>
    <ds:schemaRef ds:uri="http://gemini/pivotcustomization/IsSandboxEmbedded"/>
  </ds:schemaRefs>
</ds:datastoreItem>
</file>

<file path=customXml/itemProps7.xml><?xml version="1.0" encoding="utf-8"?>
<ds:datastoreItem xmlns:ds="http://schemas.openxmlformats.org/officeDocument/2006/customXml" ds:itemID="{58564BF2-9E08-4841-A784-67C8D85FD7BA}">
  <ds:schemaRefs>
    <ds:schemaRef ds:uri="http://gemini/pivotcustomization/PowerPivotVersion"/>
  </ds:schemaRefs>
</ds:datastoreItem>
</file>

<file path=customXml/itemProps8.xml><?xml version="1.0" encoding="utf-8"?>
<ds:datastoreItem xmlns:ds="http://schemas.openxmlformats.org/officeDocument/2006/customXml" ds:itemID="{671DA540-837E-43D3-AE36-93C94AAE0481}">
  <ds:schemaRefs>
    <ds:schemaRef ds:uri="http://www.w3.org/2001/XMLSchema"/>
    <ds:schemaRef ds:uri="http://microsoft.data.visualization.engine.tours/1.0"/>
  </ds:schemaRefs>
</ds:datastoreItem>
</file>

<file path=customXml/itemProps9.xml><?xml version="1.0" encoding="utf-8"?>
<ds:datastoreItem xmlns:ds="http://schemas.openxmlformats.org/officeDocument/2006/customXml" ds:itemID="{ADB80837-029E-48F5-A070-5674E22EAAB5}">
  <ds:schemaRefs>
    <ds:schemaRef ds:uri="http://gemini/pivotcustomization/LinkedTableUpdateMode"/>
  </ds:schemaRefs>
</ds:datastoreItem>
</file>

<file path=docMetadata/LabelInfo.xml><?xml version="1.0" encoding="utf-8"?>
<clbl:labelList xmlns:clbl="http://schemas.microsoft.com/office/2020/mipLabelMetadata">
  <clbl:label id="{95965d95-ecc0-4720-b759-1f33c42ed7da}" enabled="1" method="Privileged" siteId="{a0f29d7e-28cd-4f54-8442-7885aee7c08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vt:i4>
      </vt:variant>
    </vt:vector>
  </HeadingPairs>
  <TitlesOfParts>
    <vt:vector size="25" baseType="lpstr">
      <vt:lpstr>Disclaimer</vt:lpstr>
      <vt:lpstr>SummaryTable</vt:lpstr>
      <vt:lpstr>Glossary</vt:lpstr>
      <vt:lpstr>Search</vt:lpstr>
      <vt:lpstr>R_R Search</vt:lpstr>
      <vt:lpstr>Append2</vt:lpstr>
      <vt:lpstr>Map Instructions</vt:lpstr>
      <vt:lpstr>Raw Materials</vt:lpstr>
      <vt:lpstr>Battery Grade Materials</vt:lpstr>
      <vt:lpstr>Other Battery Component &amp; Mat.</vt:lpstr>
      <vt:lpstr>Electrode &amp; Cell Manufacturing</vt:lpstr>
      <vt:lpstr>Module-Pack Manufacturing</vt:lpstr>
      <vt:lpstr>Recycling-Repurposing</vt:lpstr>
      <vt:lpstr>Equipment</vt:lpstr>
      <vt:lpstr>R&amp;D</vt:lpstr>
      <vt:lpstr>Services &amp; Consulting</vt:lpstr>
      <vt:lpstr>Modeling &amp; Software</vt:lpstr>
      <vt:lpstr>Distributors</vt:lpstr>
      <vt:lpstr>ProfSvcs</vt:lpstr>
      <vt:lpstr>Professional</vt:lpstr>
      <vt:lpstr>Professional Services (NB)</vt:lpstr>
      <vt:lpstr>Abbreviations</vt:lpstr>
      <vt:lpstr>Search List</vt:lpstr>
      <vt:lpstr>EOLSearch</vt:lpstr>
      <vt:lpstr>SearchType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Putsche, Vicky</dc:creator>
  <cp:keywords/>
  <dc:description/>
  <cp:lastModifiedBy>von Kuegelgen, Theresa</cp:lastModifiedBy>
  <cp:revision/>
  <dcterms:created xsi:type="dcterms:W3CDTF">2021-05-27T21:19:13Z</dcterms:created>
  <dcterms:modified xsi:type="dcterms:W3CDTF">2025-02-17T15:56:11Z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0x0101009C4144609AC44D43BE7C88E9086708F9</vt:lpwstr>
  </property>
  <property fmtid="{D5CDD505-2E9C-101B-9397-08002B2CF9AE}" pid="3" name="MSIP_Label_95965d95-ecc0-4720-b759-1f33c42ed7da_Enabled">
    <vt:lpwstr>true</vt:lpwstr>
  </property>
  <property fmtid="{D5CDD505-2E9C-101B-9397-08002B2CF9AE}" pid="4" name="MSIP_Label_95965d95-ecc0-4720-b759-1f33c42ed7da_SetDate">
    <vt:lpwstr>2024-08-12T16:52:35Z</vt:lpwstr>
  </property>
  <property fmtid="{D5CDD505-2E9C-101B-9397-08002B2CF9AE}" pid="5" name="MSIP_Label_95965d95-ecc0-4720-b759-1f33c42ed7da_Method">
    <vt:lpwstr>Privileged</vt:lpwstr>
  </property>
  <property fmtid="{D5CDD505-2E9C-101B-9397-08002B2CF9AE}" pid="6" name="MSIP_Label_95965d95-ecc0-4720-b759-1f33c42ed7da_Name">
    <vt:lpwstr>General</vt:lpwstr>
  </property>
  <property fmtid="{D5CDD505-2E9C-101B-9397-08002B2CF9AE}" pid="7" name="MSIP_Label_95965d95-ecc0-4720-b759-1f33c42ed7da_SiteId">
    <vt:lpwstr>a0f29d7e-28cd-4f54-8442-7885aee7c080</vt:lpwstr>
  </property>
  <property fmtid="{D5CDD505-2E9C-101B-9397-08002B2CF9AE}" pid="8" name="MSIP_Label_95965d95-ecc0-4720-b759-1f33c42ed7da_ActionId">
    <vt:lpwstr>5afa3f79-611c-47d0-8902-3356e380400e</vt:lpwstr>
  </property>
  <property fmtid="{D5CDD505-2E9C-101B-9397-08002B2CF9AE}" pid="9" name="MSIP_Label_95965d95-ecc0-4720-b759-1f33c42ed7da_ContentBits">
    <vt:lpwstr>0</vt:lpwstr>
  </property>
</Properties>
</file>