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1560" yWindow="180" windowWidth="27920" windowHeight="18700"/>
  </bookViews>
  <sheets>
    <sheet name="Key assumptions" sheetId="26" r:id="rId1"/>
    <sheet name="Fig.3 (data)" sheetId="15" r:id="rId2"/>
    <sheet name="Fig.3" sheetId="16" r:id="rId3"/>
    <sheet name="Current scenario (data)" sheetId="1" r:id="rId4"/>
    <sheet name="Value of kerf" sheetId="22" r:id="rId5"/>
    <sheet name="Fig.10" sheetId="19" r:id="rId6"/>
    <sheet name="Fig.11 (top)" sheetId="12" r:id="rId7"/>
    <sheet name="Long-term scenario (data)" sheetId="5" r:id="rId8"/>
    <sheet name="Fig.5" sheetId="20" r:id="rId9"/>
    <sheet name="Fig.11 (bottom)" sheetId="11" r:id="rId10"/>
    <sheet name="Efficiency adjustment" sheetId="24" r:id="rId11"/>
    <sheet name="Fig.12 (data)" sheetId="9" r:id="rId12"/>
    <sheet name="Fig.12 (top)" sheetId="10" r:id="rId13"/>
    <sheet name="Fig.12 (bottom)" sheetId="13" r:id="rId14"/>
    <sheet name="Glass prices" sheetId="27" r:id="rId1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"VIWDW4TWKNVEUJNC1J4INVH1"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0001" calcMode="autoNoTable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27" l="1"/>
  <c r="K12" i="27"/>
  <c r="J11" i="27"/>
  <c r="K11" i="27"/>
  <c r="J10" i="27"/>
  <c r="K10" i="27"/>
  <c r="J9" i="27"/>
  <c r="K9" i="27"/>
  <c r="J8" i="27"/>
  <c r="K8" i="27"/>
  <c r="J7" i="27"/>
  <c r="K7" i="27"/>
  <c r="I12" i="27"/>
  <c r="I11" i="27"/>
  <c r="I10" i="27"/>
  <c r="I9" i="27"/>
  <c r="I8" i="27"/>
  <c r="I7" i="27"/>
  <c r="D93" i="5"/>
  <c r="L6" i="5"/>
  <c r="L7" i="5"/>
  <c r="L8" i="5"/>
  <c r="L9" i="5"/>
  <c r="L10" i="5"/>
  <c r="L11" i="5"/>
  <c r="L12" i="5"/>
  <c r="L13" i="5"/>
  <c r="L14" i="5"/>
  <c r="L15" i="5"/>
  <c r="L16" i="5"/>
  <c r="D26" i="5"/>
  <c r="D96" i="5"/>
  <c r="D98" i="5"/>
  <c r="D100" i="5"/>
  <c r="D104" i="5"/>
  <c r="R6" i="5"/>
  <c r="R7" i="5"/>
  <c r="R8" i="5"/>
  <c r="R9" i="5"/>
  <c r="R10" i="5"/>
  <c r="R11" i="5"/>
  <c r="R12" i="5"/>
  <c r="R13" i="5"/>
  <c r="R14" i="5"/>
  <c r="R15" i="5"/>
  <c r="R16" i="5"/>
  <c r="F26" i="5"/>
  <c r="E96" i="5"/>
  <c r="E98" i="5"/>
  <c r="E100" i="5"/>
  <c r="E104" i="5"/>
  <c r="E26" i="5"/>
  <c r="F96" i="5"/>
  <c r="G26" i="5"/>
  <c r="G96" i="5"/>
  <c r="G98" i="5"/>
  <c r="G100" i="5"/>
  <c r="G104" i="5"/>
  <c r="H26" i="5"/>
  <c r="H96" i="5"/>
  <c r="L19" i="5"/>
  <c r="L18" i="5"/>
  <c r="L17" i="5"/>
  <c r="D97" i="5"/>
  <c r="R19" i="5"/>
  <c r="R18" i="5"/>
  <c r="R17" i="5"/>
  <c r="E97" i="5"/>
  <c r="F97" i="5"/>
  <c r="F98" i="5"/>
  <c r="F63" i="5"/>
  <c r="F99" i="5"/>
  <c r="F100" i="5"/>
  <c r="F87" i="5"/>
  <c r="F101" i="5"/>
  <c r="F102" i="5"/>
  <c r="I11" i="9"/>
  <c r="G97" i="5"/>
  <c r="H97" i="5"/>
  <c r="H98" i="5"/>
  <c r="H63" i="5"/>
  <c r="H99" i="5"/>
  <c r="H100" i="5"/>
  <c r="H87" i="5"/>
  <c r="H101" i="5"/>
  <c r="H102" i="5"/>
  <c r="J11" i="9"/>
  <c r="J19" i="9"/>
  <c r="J20" i="9"/>
  <c r="J21" i="9"/>
  <c r="D63" i="5"/>
  <c r="D99" i="5"/>
  <c r="E63" i="5"/>
  <c r="E99" i="5"/>
  <c r="G63" i="5"/>
  <c r="G99" i="5"/>
  <c r="E87" i="5"/>
  <c r="E101" i="5"/>
  <c r="G87" i="5"/>
  <c r="G101" i="5"/>
  <c r="E102" i="5"/>
  <c r="G102" i="5"/>
  <c r="F104" i="5"/>
  <c r="H104" i="5"/>
  <c r="L30" i="5"/>
  <c r="F25" i="9"/>
  <c r="F52" i="5"/>
  <c r="G52" i="5"/>
  <c r="H52" i="5"/>
  <c r="F8" i="9"/>
  <c r="R26" i="5"/>
  <c r="D52" i="5"/>
  <c r="E52" i="5"/>
  <c r="L44" i="5"/>
  <c r="M40" i="5"/>
  <c r="M42" i="5"/>
  <c r="M43" i="5"/>
  <c r="M45" i="5"/>
  <c r="O19" i="5"/>
  <c r="O44" i="5"/>
  <c r="P40" i="5"/>
  <c r="P42" i="5"/>
  <c r="P43" i="5"/>
  <c r="P45" i="5"/>
  <c r="Q40" i="5"/>
  <c r="Q42" i="5"/>
  <c r="Q43" i="5"/>
  <c r="Q45" i="5"/>
  <c r="N41" i="5"/>
  <c r="N43" i="5"/>
  <c r="N45" i="5"/>
  <c r="J40" i="5"/>
  <c r="K40" i="5"/>
  <c r="K42" i="5"/>
  <c r="K43" i="5"/>
  <c r="K45" i="5"/>
  <c r="I40" i="5"/>
  <c r="J42" i="5"/>
  <c r="J43" i="5"/>
  <c r="J45" i="5"/>
  <c r="H40" i="5"/>
  <c r="I42" i="5"/>
  <c r="I43" i="5"/>
  <c r="I45" i="5"/>
  <c r="G40" i="5"/>
  <c r="H42" i="5"/>
  <c r="H43" i="5"/>
  <c r="H45" i="5"/>
  <c r="F40" i="5"/>
  <c r="G42" i="5"/>
  <c r="G43" i="5"/>
  <c r="G45" i="5"/>
  <c r="E40" i="5"/>
  <c r="F42" i="5"/>
  <c r="F43" i="5"/>
  <c r="F45" i="5"/>
  <c r="D44" i="5"/>
  <c r="E42" i="5"/>
  <c r="E43" i="5"/>
  <c r="E45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H18" i="5"/>
  <c r="H17" i="5"/>
  <c r="G18" i="5"/>
  <c r="G17" i="5"/>
  <c r="O16" i="5"/>
  <c r="O15" i="5"/>
  <c r="O14" i="5"/>
  <c r="O13" i="5"/>
  <c r="O12" i="5"/>
  <c r="O11" i="5"/>
  <c r="O10" i="5"/>
  <c r="O9" i="5"/>
  <c r="O8" i="5"/>
  <c r="O7" i="5"/>
  <c r="O6" i="5"/>
  <c r="D20" i="9"/>
  <c r="G32" i="9"/>
  <c r="G31" i="9"/>
  <c r="G30" i="9"/>
  <c r="G29" i="9"/>
  <c r="H32" i="9"/>
  <c r="H31" i="9"/>
  <c r="H30" i="9"/>
  <c r="H29" i="9"/>
  <c r="F32" i="9"/>
  <c r="F31" i="9"/>
  <c r="F30" i="9"/>
  <c r="F29" i="9"/>
  <c r="E32" i="9"/>
  <c r="E31" i="9"/>
  <c r="E30" i="9"/>
  <c r="E29" i="9"/>
  <c r="D32" i="9"/>
  <c r="D31" i="9"/>
  <c r="D29" i="9"/>
  <c r="D30" i="9"/>
  <c r="M21" i="5"/>
  <c r="N21" i="5"/>
  <c r="N40" i="5"/>
  <c r="Q57" i="5"/>
  <c r="Q56" i="5"/>
  <c r="Q55" i="5"/>
  <c r="Q54" i="5"/>
  <c r="Q53" i="5"/>
  <c r="F27" i="5"/>
  <c r="E93" i="5"/>
  <c r="E69" i="5"/>
  <c r="Q58" i="5"/>
  <c r="E91" i="5"/>
  <c r="E67" i="5"/>
  <c r="G27" i="5"/>
  <c r="H27" i="5"/>
  <c r="D29" i="5"/>
  <c r="R35" i="5"/>
  <c r="R38" i="5"/>
  <c r="R36" i="5"/>
  <c r="R34" i="5"/>
  <c r="R33" i="5"/>
  <c r="R32" i="5"/>
  <c r="O35" i="5"/>
  <c r="O38" i="5"/>
  <c r="O36" i="5"/>
  <c r="O34" i="5"/>
  <c r="O33" i="5"/>
  <c r="O32" i="5"/>
  <c r="O30" i="5"/>
  <c r="I18" i="5"/>
  <c r="I17" i="5"/>
  <c r="E18" i="5"/>
  <c r="E17" i="5"/>
  <c r="Q18" i="5"/>
  <c r="Q17" i="5"/>
  <c r="P18" i="5"/>
  <c r="P17" i="5"/>
  <c r="N18" i="5"/>
  <c r="N17" i="5"/>
  <c r="M18" i="5"/>
  <c r="M17" i="5"/>
  <c r="K18" i="5"/>
  <c r="K17" i="5"/>
  <c r="J18" i="5"/>
  <c r="J17" i="5"/>
  <c r="F18" i="5"/>
  <c r="F17" i="5"/>
  <c r="F28" i="9"/>
  <c r="G28" i="9"/>
  <c r="H27" i="9"/>
  <c r="F27" i="9"/>
  <c r="G27" i="9"/>
  <c r="H28" i="9"/>
  <c r="R37" i="5"/>
  <c r="O37" i="5"/>
  <c r="O18" i="5"/>
  <c r="O17" i="5"/>
  <c r="O39" i="5"/>
  <c r="F33" i="9"/>
  <c r="R30" i="5"/>
  <c r="R31" i="5"/>
  <c r="O31" i="5"/>
  <c r="R44" i="5"/>
  <c r="D18" i="5"/>
  <c r="D17" i="5"/>
  <c r="Q52" i="5"/>
  <c r="Q59" i="5"/>
  <c r="E64" i="5"/>
  <c r="E74" i="5"/>
  <c r="E88" i="5"/>
  <c r="R20" i="5"/>
  <c r="R39" i="5"/>
  <c r="D20" i="5"/>
  <c r="L20" i="5"/>
  <c r="L39" i="5"/>
  <c r="L38" i="5"/>
  <c r="L37" i="5"/>
  <c r="L36" i="5"/>
  <c r="L35" i="5"/>
  <c r="L34" i="5"/>
  <c r="L33" i="5"/>
  <c r="L32" i="5"/>
  <c r="L31" i="5"/>
  <c r="D39" i="5"/>
  <c r="D38" i="5"/>
  <c r="D37" i="5"/>
  <c r="D36" i="5"/>
  <c r="D35" i="5"/>
  <c r="D34" i="5"/>
  <c r="D33" i="5"/>
  <c r="D32" i="5"/>
  <c r="D31" i="5"/>
  <c r="D30" i="5"/>
  <c r="K20" i="9"/>
  <c r="I20" i="9"/>
  <c r="H20" i="9"/>
  <c r="F20" i="9"/>
  <c r="G20" i="9"/>
  <c r="E20" i="9"/>
  <c r="T57" i="5"/>
  <c r="T56" i="5"/>
  <c r="T55" i="5"/>
  <c r="T54" i="5"/>
  <c r="T53" i="5"/>
  <c r="S57" i="5"/>
  <c r="S56" i="5"/>
  <c r="S55" i="5"/>
  <c r="S54" i="5"/>
  <c r="S53" i="5"/>
  <c r="R57" i="5"/>
  <c r="R56" i="5"/>
  <c r="R55" i="5"/>
  <c r="R54" i="5"/>
  <c r="R53" i="5"/>
  <c r="P54" i="5"/>
  <c r="P53" i="5"/>
  <c r="P57" i="5"/>
  <c r="P56" i="5"/>
  <c r="P55" i="5"/>
  <c r="H9" i="9"/>
  <c r="H7" i="9"/>
  <c r="I7" i="9"/>
  <c r="I9" i="9"/>
  <c r="I10" i="9"/>
  <c r="H8" i="9"/>
  <c r="D87" i="5"/>
  <c r="D91" i="5"/>
  <c r="D9" i="9"/>
  <c r="F9" i="9"/>
  <c r="G9" i="9"/>
  <c r="G10" i="9"/>
  <c r="E7" i="9"/>
  <c r="E8" i="9"/>
  <c r="E9" i="9"/>
  <c r="F69" i="5"/>
  <c r="K58" i="5"/>
  <c r="D69" i="5"/>
  <c r="J58" i="5"/>
  <c r="K7" i="9"/>
  <c r="K9" i="9"/>
  <c r="J7" i="9"/>
  <c r="G91" i="5"/>
  <c r="H93" i="5"/>
  <c r="G93" i="5"/>
  <c r="F93" i="5"/>
  <c r="H69" i="5"/>
  <c r="M58" i="5"/>
  <c r="G69" i="5"/>
  <c r="L58" i="5"/>
  <c r="E27" i="5"/>
  <c r="D27" i="5"/>
  <c r="F7" i="9"/>
  <c r="G7" i="9"/>
  <c r="D7" i="9"/>
  <c r="R52" i="5"/>
  <c r="E27" i="9"/>
  <c r="H64" i="5"/>
  <c r="H74" i="5"/>
  <c r="H88" i="5"/>
  <c r="S58" i="5"/>
  <c r="G64" i="5"/>
  <c r="G74" i="5"/>
  <c r="G88" i="5"/>
  <c r="J10" i="9"/>
  <c r="I8" i="9"/>
  <c r="S52" i="5"/>
  <c r="J6" i="9"/>
  <c r="H6" i="9"/>
  <c r="G67" i="5"/>
  <c r="H67" i="5"/>
  <c r="D67" i="5"/>
  <c r="K5" i="9"/>
  <c r="K6" i="9"/>
  <c r="T58" i="5"/>
  <c r="I6" i="9"/>
  <c r="F67" i="5"/>
  <c r="R58" i="5"/>
  <c r="P58" i="5"/>
  <c r="F91" i="5"/>
  <c r="K10" i="9"/>
  <c r="H91" i="5"/>
  <c r="J9" i="9"/>
  <c r="J8" i="9"/>
  <c r="G33" i="9"/>
  <c r="K8" i="9"/>
  <c r="H33" i="9"/>
  <c r="S59" i="5"/>
  <c r="F64" i="5"/>
  <c r="R59" i="5"/>
  <c r="J5" i="9"/>
  <c r="T52" i="5"/>
  <c r="T59" i="5"/>
  <c r="P52" i="5"/>
  <c r="P59" i="5"/>
  <c r="D64" i="5"/>
  <c r="D74" i="5"/>
  <c r="I5" i="9"/>
  <c r="H5" i="9"/>
  <c r="K11" i="9"/>
  <c r="F74" i="5"/>
  <c r="F88" i="5"/>
  <c r="K13" i="9"/>
  <c r="K19" i="9"/>
  <c r="E10" i="9"/>
  <c r="K21" i="9"/>
  <c r="F10" i="9"/>
  <c r="E28" i="9"/>
  <c r="F5" i="9"/>
  <c r="D27" i="9"/>
  <c r="D28" i="9"/>
  <c r="D6" i="9"/>
  <c r="D10" i="9"/>
  <c r="D5" i="9"/>
  <c r="D88" i="5"/>
  <c r="D101" i="5"/>
  <c r="H10" i="9"/>
  <c r="I13" i="9"/>
  <c r="I19" i="9"/>
  <c r="I21" i="9"/>
  <c r="H34" i="9"/>
  <c r="H36" i="9"/>
  <c r="G34" i="9"/>
  <c r="G36" i="9"/>
  <c r="F34" i="9"/>
  <c r="F36" i="9"/>
  <c r="J13" i="9"/>
  <c r="E6" i="9"/>
  <c r="E5" i="9"/>
  <c r="G6" i="9"/>
  <c r="G5" i="9"/>
  <c r="D33" i="9"/>
  <c r="D34" i="9"/>
  <c r="E33" i="9"/>
  <c r="E34" i="9"/>
  <c r="D11" i="9"/>
  <c r="D8" i="9"/>
  <c r="G8" i="9"/>
  <c r="D102" i="5"/>
  <c r="H11" i="9"/>
  <c r="H13" i="9"/>
  <c r="E11" i="9"/>
  <c r="E19" i="9"/>
  <c r="E21" i="9"/>
  <c r="E36" i="9"/>
  <c r="G11" i="9"/>
  <c r="G13" i="9"/>
  <c r="F6" i="9"/>
  <c r="F11" i="9"/>
  <c r="E13" i="9"/>
  <c r="D13" i="9"/>
  <c r="D19" i="9"/>
  <c r="D21" i="9"/>
  <c r="D36" i="9"/>
  <c r="G19" i="9"/>
  <c r="G21" i="9"/>
  <c r="F13" i="9"/>
  <c r="F19" i="9"/>
  <c r="F21" i="9"/>
  <c r="H19" i="9"/>
  <c r="H21" i="9"/>
</calcChain>
</file>

<file path=xl/comments1.xml><?xml version="1.0" encoding="utf-8"?>
<comments xmlns="http://schemas.openxmlformats.org/spreadsheetml/2006/main">
  <authors>
    <author>Michael Woodhouse</author>
  </authors>
  <commentList>
    <comment ref="E115" authorId="0">
      <text>
        <r>
          <rPr>
            <b/>
            <sz val="9"/>
            <color indexed="81"/>
            <rFont val="Calibri"/>
            <family val="2"/>
          </rPr>
          <t>Michael Woodhouse:</t>
        </r>
        <r>
          <rPr>
            <sz val="9"/>
            <color indexed="81"/>
            <rFont val="Calibri"/>
            <family val="2"/>
          </rPr>
          <t xml:space="preserve">
Why is this calculating as zero?  Shouldn't it be 0.35xdirect-labor content, according to cell E12 above?</t>
        </r>
      </text>
    </comment>
  </commentList>
</comments>
</file>

<file path=xl/sharedStrings.xml><?xml version="1.0" encoding="utf-8"?>
<sst xmlns="http://schemas.openxmlformats.org/spreadsheetml/2006/main" count="625" uniqueCount="258">
  <si>
    <t>Polysilicon</t>
  </si>
  <si>
    <t>Saw Wire</t>
  </si>
  <si>
    <t>Saw Slurry</t>
  </si>
  <si>
    <t>Other Materials</t>
  </si>
  <si>
    <t>Direct Labor</t>
  </si>
  <si>
    <t>Utility</t>
  </si>
  <si>
    <t>Equipment</t>
  </si>
  <si>
    <t>Tooling</t>
  </si>
  <si>
    <t>Building</t>
  </si>
  <si>
    <t>Maintenance</t>
  </si>
  <si>
    <t>Overhead Labor</t>
  </si>
  <si>
    <t>Required margin</t>
  </si>
  <si>
    <t>Total cost</t>
  </si>
  <si>
    <t>Price</t>
  </si>
  <si>
    <t>2011 (180 microns, 8.6% W.A.C.C.)</t>
  </si>
  <si>
    <t>Diamond wire wafering</t>
  </si>
  <si>
    <t>Thin (to 160 microns)</t>
  </si>
  <si>
    <t>Short-term (160 microns)</t>
  </si>
  <si>
    <t>Ultra-thin (to 140 microns)</t>
  </si>
  <si>
    <t>Boule diameter (205 to 165 mm)</t>
  </si>
  <si>
    <t>Mid-term (140 microns)</t>
  </si>
  <si>
    <t>Kerf-less (130 microns to zero)</t>
  </si>
  <si>
    <t>Super-thin (to 80 microns)</t>
  </si>
  <si>
    <t>Long-term (80 microns)</t>
  </si>
  <si>
    <t>Wafer area</t>
  </si>
  <si>
    <t>Cell efficiency</t>
  </si>
  <si>
    <t>Module efficiency</t>
  </si>
  <si>
    <t>Cell power</t>
  </si>
  <si>
    <t>Module power</t>
  </si>
  <si>
    <t>Standard cell</t>
  </si>
  <si>
    <t>Tech Group 1</t>
  </si>
  <si>
    <t>HIT cell</t>
  </si>
  <si>
    <t>IBC cell</t>
  </si>
  <si>
    <t>WAFERS - DOLLARS PER WAFER</t>
  </si>
  <si>
    <t>Emitter metal</t>
  </si>
  <si>
    <t>Absorber metal</t>
  </si>
  <si>
    <t>Other materials</t>
  </si>
  <si>
    <t>Direct labor</t>
  </si>
  <si>
    <t xml:space="preserve">Energy </t>
  </si>
  <si>
    <t xml:space="preserve">Tooling </t>
  </si>
  <si>
    <t>Overhead</t>
  </si>
  <si>
    <t>Wafer</t>
  </si>
  <si>
    <t>Cell price</t>
  </si>
  <si>
    <t>Gross margin</t>
  </si>
  <si>
    <t>Cell costs</t>
  </si>
  <si>
    <t>CELLS - DOLLARS PER WATT</t>
  </si>
  <si>
    <t>MODULES - DOLLARS PER WATT</t>
  </si>
  <si>
    <t>Glass</t>
  </si>
  <si>
    <t>EVA</t>
  </si>
  <si>
    <t>Backsheet</t>
  </si>
  <si>
    <t>Jbox</t>
  </si>
  <si>
    <t xml:space="preserve">Cells </t>
  </si>
  <si>
    <t>Module price</t>
  </si>
  <si>
    <t>Module costs</t>
  </si>
  <si>
    <t>Wafer costs</t>
  </si>
  <si>
    <t>Margin</t>
  </si>
  <si>
    <t>Standard (n=14.9%)</t>
  </si>
  <si>
    <t>Tech Group 1 (18.7%)</t>
  </si>
  <si>
    <t>IBC cell (22.4%)</t>
  </si>
  <si>
    <t>Labor</t>
  </si>
  <si>
    <t>Energy</t>
  </si>
  <si>
    <t>Depreciation</t>
  </si>
  <si>
    <t>Required Margin</t>
  </si>
  <si>
    <t>Standard (n=16.7%)</t>
  </si>
  <si>
    <t>Tech Group 1 (22.0%)</t>
  </si>
  <si>
    <t>IBC cell (25.0%)</t>
  </si>
  <si>
    <t>HIT cell (21.4%)</t>
  </si>
  <si>
    <t>Efficiency adjustment</t>
  </si>
  <si>
    <t>Net module price</t>
  </si>
  <si>
    <t>Overhead labor</t>
  </si>
  <si>
    <t>Total</t>
  </si>
  <si>
    <t>Cost penalty</t>
  </si>
  <si>
    <t>Cost benefit</t>
  </si>
  <si>
    <t>sum</t>
  </si>
  <si>
    <t>MG-Si</t>
  </si>
  <si>
    <t>Saw wire</t>
  </si>
  <si>
    <t>HCl</t>
  </si>
  <si>
    <t>Tech Group 1 (19.6%)</t>
  </si>
  <si>
    <t>HIT cell (20.5%</t>
  </si>
  <si>
    <t>Alternative doped Cz</t>
  </si>
  <si>
    <t>Magnetic B-doped Cz</t>
  </si>
  <si>
    <t>Standard B-doped Cz</t>
  </si>
  <si>
    <t>Cell materials</t>
  </si>
  <si>
    <t>Wafers</t>
  </si>
  <si>
    <t>Metallization</t>
  </si>
  <si>
    <t>Wafer processing</t>
  </si>
  <si>
    <t>Cell processing</t>
  </si>
  <si>
    <t>Glass, EVA &amp; backsheet</t>
  </si>
  <si>
    <t>Module processing</t>
  </si>
  <si>
    <t>Near-term</t>
  </si>
  <si>
    <t>Long-term</t>
  </si>
  <si>
    <t>PERC-like cell</t>
  </si>
  <si>
    <t>Efficiency-adjusted price</t>
  </si>
  <si>
    <t>Poly price ($35 to $24 per kg)</t>
  </si>
  <si>
    <t>FBR (semi-cont. recharge; to $23 per kg)</t>
  </si>
  <si>
    <t>Poly price ($24 to $23 per kg)</t>
  </si>
  <si>
    <t>Long-term (6.2% W.A.C.C.)</t>
  </si>
  <si>
    <t>Diamond wire</t>
  </si>
  <si>
    <t>FBR granules (semicontinuous Cz)</t>
  </si>
  <si>
    <t>Scale (10 to 40 MM wafers per year)</t>
  </si>
  <si>
    <t>180 um wafer</t>
  </si>
  <si>
    <t>160 um wafer</t>
  </si>
  <si>
    <t>80 um</t>
  </si>
  <si>
    <t>160 um</t>
  </si>
  <si>
    <t>140 um</t>
  </si>
  <si>
    <t>HIT cell (24.0%)</t>
  </si>
  <si>
    <t>Absorber materials</t>
  </si>
  <si>
    <t>(module n=14.9%)</t>
  </si>
  <si>
    <t>(n=18.7%)</t>
  </si>
  <si>
    <t>(n=21.4%)</t>
  </si>
  <si>
    <t>(n=22.4%)</t>
  </si>
  <si>
    <t>Poly price ($35 to $26 per kg)</t>
  </si>
  <si>
    <t>Value of Kerf</t>
  </si>
  <si>
    <t>Cost to recycle</t>
  </si>
  <si>
    <t>Wafer price</t>
  </si>
  <si>
    <t>Short-term</t>
  </si>
  <si>
    <t>Mid-term</t>
  </si>
  <si>
    <t>Siemens</t>
  </si>
  <si>
    <t>(95/5) Composite</t>
  </si>
  <si>
    <t>FBR</t>
  </si>
  <si>
    <t>(80/20) Composite</t>
  </si>
  <si>
    <t>Current</t>
  </si>
  <si>
    <t>Minimum Sustainable Price</t>
  </si>
  <si>
    <t>WACC = 8.6%</t>
  </si>
  <si>
    <t>WACC = 6.2%</t>
  </si>
  <si>
    <t>System price</t>
  </si>
  <si>
    <t>Wafer scenario</t>
  </si>
  <si>
    <t>Cell scenario</t>
  </si>
  <si>
    <t>Min. Sustainable module price</t>
  </si>
  <si>
    <t>Efficiency adjustment (penalty)</t>
  </si>
  <si>
    <t>Based on sensitivity of system price to module efficiency (Goodrich et al 2011)</t>
  </si>
  <si>
    <t xml:space="preserve">Goodrich, A. C.; Woodhouse, M.; James, T. (2011). Solar PV Manufacturing Cost Model Group: Installed Solar PV System Prices (Presentation). NREL (National Renewable Energy Laboratory). 15 pp.; NREL Report No. PR-6A20-50955. </t>
  </si>
  <si>
    <r>
      <t>Current $U.S. per W</t>
    </r>
    <r>
      <rPr>
        <b/>
        <vertAlign val="subscript"/>
        <sz val="11"/>
        <color theme="1"/>
        <rFont val="Times New Roman"/>
        <family val="1"/>
      </rPr>
      <t>P DC</t>
    </r>
  </si>
  <si>
    <t>Total costs</t>
  </si>
  <si>
    <t>Module-conversion price</t>
  </si>
  <si>
    <t>Module-maker required margin</t>
  </si>
  <si>
    <t>Cell-maker required margin</t>
  </si>
  <si>
    <t>Wafer-marker required margin</t>
  </si>
  <si>
    <r>
      <t>Wafer area 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</si>
  <si>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Cell power (W</t>
    </r>
    <r>
      <rPr>
        <vertAlign val="subscript"/>
        <sz val="11"/>
        <rFont val="Times New Roman"/>
        <family val="1"/>
      </rPr>
      <t>P DC</t>
    </r>
    <r>
      <rPr>
        <sz val="11"/>
        <rFont val="Times New Roman"/>
        <family val="1"/>
      </rPr>
      <t>)</t>
    </r>
  </si>
  <si>
    <r>
      <t>Module power (W</t>
    </r>
    <r>
      <rPr>
        <vertAlign val="subscript"/>
        <sz val="11"/>
        <rFont val="Times New Roman"/>
        <family val="1"/>
      </rPr>
      <t>P DC</t>
    </r>
    <r>
      <rPr>
        <sz val="11"/>
        <rFont val="Times New Roman"/>
        <family val="1"/>
      </rPr>
      <t>)</t>
    </r>
  </si>
  <si>
    <r>
      <t>WAFERS - DOLLARS PER m</t>
    </r>
    <r>
      <rPr>
        <b/>
        <vertAlign val="superscript"/>
        <sz val="11"/>
        <rFont val="Times New Roman"/>
        <family val="1"/>
      </rPr>
      <t>2</t>
    </r>
  </si>
  <si>
    <t>Unskilled Direct Wages</t>
  </si>
  <si>
    <t>Skilled Direct Wages</t>
  </si>
  <si>
    <t>Indirect Salary</t>
  </si>
  <si>
    <t>Indirect:Direct Labor Ratio</t>
  </si>
  <si>
    <t>Benefits on Wage and Salary</t>
  </si>
  <si>
    <t>Working Days per Year</t>
  </si>
  <si>
    <t>Working Hours per Day</t>
  </si>
  <si>
    <t>Capital Recovery Rate (W.A.C.C.)</t>
  </si>
  <si>
    <t>Working Capital Period</t>
  </si>
  <si>
    <t>Price of Electricity</t>
  </si>
  <si>
    <t>Price of Building Space</t>
  </si>
  <si>
    <t>Price of CR10K Building Space</t>
  </si>
  <si>
    <t>Price of CR1K Building Space</t>
  </si>
  <si>
    <t>Price of CR100Building Space</t>
  </si>
  <si>
    <t>Expected inflation</t>
  </si>
  <si>
    <t>Equipment Discount</t>
  </si>
  <si>
    <t>Corporate Tax Rate</t>
  </si>
  <si>
    <t>SG&amp;A (including freight)</t>
  </si>
  <si>
    <t>R&amp;D</t>
  </si>
  <si>
    <t>Tier 1 Materials Discounts</t>
  </si>
  <si>
    <t>$/ kg</t>
  </si>
  <si>
    <t>Annual production volume</t>
  </si>
  <si>
    <r>
      <t>MW</t>
    </r>
    <r>
      <rPr>
        <vertAlign val="subscript"/>
        <sz val="11"/>
        <color theme="1"/>
        <rFont val="Times New Roman"/>
        <family val="1"/>
      </rPr>
      <t>P DC</t>
    </r>
    <r>
      <rPr>
        <sz val="11"/>
        <color theme="1"/>
        <rFont val="Times New Roman"/>
        <family val="1"/>
      </rPr>
      <t>/ year</t>
    </r>
  </si>
  <si>
    <t>$/ hr</t>
  </si>
  <si>
    <t>$/ yr</t>
  </si>
  <si>
    <t>days/ yr</t>
  </si>
  <si>
    <t>hrs/ day</t>
  </si>
  <si>
    <t>years</t>
  </si>
  <si>
    <t>months</t>
  </si>
  <si>
    <t>$/ kWh</t>
  </si>
  <si>
    <r>
      <t>$/ 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</t>
    </r>
  </si>
  <si>
    <t>effective</t>
  </si>
  <si>
    <t>%-revenues</t>
  </si>
  <si>
    <t>Polysilicon Production</t>
  </si>
  <si>
    <t>Installed equipment capex</t>
  </si>
  <si>
    <t>Electricity requirements</t>
  </si>
  <si>
    <t>kWh/ kg</t>
  </si>
  <si>
    <t>Direct-labor content</t>
  </si>
  <si>
    <t>ppl/ kg</t>
  </si>
  <si>
    <t>Overhead-labor content</t>
  </si>
  <si>
    <r>
      <t>$/ W</t>
    </r>
    <r>
      <rPr>
        <vertAlign val="subscript"/>
        <sz val="11"/>
        <color theme="1"/>
        <rFont val="Times New Roman"/>
        <family val="1"/>
      </rPr>
      <t>P DC</t>
    </r>
  </si>
  <si>
    <r>
      <t>kWh/ W</t>
    </r>
    <r>
      <rPr>
        <vertAlign val="subscript"/>
        <sz val="11"/>
        <color theme="1"/>
        <rFont val="Times New Roman"/>
        <family val="1"/>
      </rPr>
      <t>P DC</t>
    </r>
  </si>
  <si>
    <r>
      <t>ppl/ MW</t>
    </r>
    <r>
      <rPr>
        <vertAlign val="subscript"/>
        <sz val="11"/>
        <color theme="1"/>
        <rFont val="Times New Roman"/>
        <family val="1"/>
      </rPr>
      <t>P DC</t>
    </r>
  </si>
  <si>
    <t>Ingot and Wafer Production</t>
  </si>
  <si>
    <t>Slurry costs</t>
  </si>
  <si>
    <t>Saw-wire costs</t>
  </si>
  <si>
    <t>Building and facility capex</t>
  </si>
  <si>
    <t>Cell Production</t>
  </si>
  <si>
    <t>Module Production</t>
  </si>
  <si>
    <r>
      <t>$/ m</t>
    </r>
    <r>
      <rPr>
        <vertAlign val="superscript"/>
        <sz val="11"/>
        <color theme="1"/>
        <rFont val="Times New Roman"/>
        <family val="1"/>
      </rPr>
      <t>2</t>
    </r>
  </si>
  <si>
    <t>$/ module</t>
  </si>
  <si>
    <t>EXOGENOUS COST FACTORS</t>
  </si>
  <si>
    <t>Economic Scenario</t>
  </si>
  <si>
    <t>Technology Scenario</t>
  </si>
  <si>
    <t>Downtime</t>
  </si>
  <si>
    <t>Effective yield</t>
  </si>
  <si>
    <t>Electricity price</t>
  </si>
  <si>
    <t>5-20%</t>
  </si>
  <si>
    <t>Technology Group 1</t>
  </si>
  <si>
    <t>Technology Group 2</t>
  </si>
  <si>
    <t>Technology Group 3</t>
  </si>
  <si>
    <t>5-10%</t>
  </si>
  <si>
    <t>4-11%</t>
  </si>
  <si>
    <t>Wafer diameter</t>
  </si>
  <si>
    <r>
      <t>m</t>
    </r>
    <r>
      <rPr>
        <vertAlign val="superscript"/>
        <sz val="11"/>
        <color theme="1"/>
        <rFont val="Times New Roman"/>
        <family val="1"/>
      </rPr>
      <t>2</t>
    </r>
  </si>
  <si>
    <t>Wafer thickness</t>
  </si>
  <si>
    <t>microns</t>
  </si>
  <si>
    <t>Kerf thickness</t>
  </si>
  <si>
    <t>$/ wafer</t>
  </si>
  <si>
    <t>ppl/ wafer</t>
  </si>
  <si>
    <t>kWh/ wafer</t>
  </si>
  <si>
    <r>
      <t>grams/ m</t>
    </r>
    <r>
      <rPr>
        <vertAlign val="superscript"/>
        <sz val="11"/>
        <color theme="1"/>
        <rFont val="Times New Roman"/>
        <family val="1"/>
      </rPr>
      <t>2</t>
    </r>
  </si>
  <si>
    <r>
      <t>Description</t>
    </r>
    <r>
      <rPr>
        <b/>
        <sz val="11"/>
        <color rgb="FFFFFFFF"/>
        <rFont val="Arial Narrow"/>
        <family val="2"/>
      </rPr>
      <t xml:space="preserve"> </t>
    </r>
  </si>
  <si>
    <t>Thickness</t>
  </si>
  <si>
    <r>
      <t>(mm)</t>
    </r>
    <r>
      <rPr>
        <b/>
        <sz val="11"/>
        <color rgb="FFFFFFFF"/>
        <rFont val="Arial Narrow"/>
        <family val="2"/>
      </rPr>
      <t xml:space="preserve"> </t>
    </r>
  </si>
  <si>
    <t>Annealed</t>
  </si>
  <si>
    <r>
      <t>glass price</t>
    </r>
    <r>
      <rPr>
        <b/>
        <sz val="11"/>
        <color rgb="FFFFFFFF"/>
        <rFont val="Arial Narrow"/>
        <family val="2"/>
      </rPr>
      <t xml:space="preserve"> </t>
    </r>
  </si>
  <si>
    <r>
      <t>Composition premium</t>
    </r>
    <r>
      <rPr>
        <b/>
        <sz val="11"/>
        <color rgb="FFFFFFFF"/>
        <rFont val="Arial Narrow"/>
        <family val="2"/>
      </rPr>
      <t xml:space="preserve"> </t>
    </r>
  </si>
  <si>
    <t>Inline TCO</t>
  </si>
  <si>
    <r>
      <t>price premium</t>
    </r>
    <r>
      <rPr>
        <b/>
        <sz val="11"/>
        <color rgb="FFFFFFFF"/>
        <rFont val="Arial Narrow"/>
        <family val="2"/>
      </rPr>
      <t xml:space="preserve"> </t>
    </r>
  </si>
  <si>
    <r>
      <t>Ultra thin (0.7)</t>
    </r>
    <r>
      <rPr>
        <b/>
        <sz val="11"/>
        <color rgb="FFFFFFFF"/>
        <rFont val="Arial Narrow"/>
        <family val="2"/>
      </rPr>
      <t xml:space="preserve"> </t>
    </r>
  </si>
  <si>
    <r>
      <t>Thin (1.9)</t>
    </r>
    <r>
      <rPr>
        <b/>
        <sz val="11"/>
        <color rgb="FFFFFFFF"/>
        <rFont val="Arial Narrow"/>
        <family val="2"/>
      </rPr>
      <t xml:space="preserve"> </t>
    </r>
  </si>
  <si>
    <r>
      <t>Soda lime (2.2)</t>
    </r>
    <r>
      <rPr>
        <b/>
        <sz val="11"/>
        <color rgb="FFFFFFFF"/>
        <rFont val="Arial Narrow"/>
        <family val="2"/>
      </rPr>
      <t xml:space="preserve"> </t>
    </r>
  </si>
  <si>
    <r>
      <t>Soda lime (3.2)</t>
    </r>
    <r>
      <rPr>
        <b/>
        <sz val="11"/>
        <color rgb="FFFFFFFF"/>
        <rFont val="Arial Narrow"/>
        <family val="2"/>
      </rPr>
      <t xml:space="preserve"> </t>
    </r>
  </si>
  <si>
    <r>
      <t>Extra Clear (3.2)</t>
    </r>
    <r>
      <rPr>
        <b/>
        <sz val="11"/>
        <color rgb="FFFFFFFF"/>
        <rFont val="Arial Narrow"/>
        <family val="2"/>
      </rPr>
      <t xml:space="preserve"> </t>
    </r>
  </si>
  <si>
    <r>
      <t>Ultra Clear (3.2)</t>
    </r>
    <r>
      <rPr>
        <b/>
        <sz val="11"/>
        <color rgb="FFFFFFFF"/>
        <rFont val="Arial Narrow"/>
        <family val="2"/>
      </rPr>
      <t xml:space="preserve"> </t>
    </r>
  </si>
  <si>
    <t>Price premiums (strengthened):</t>
  </si>
  <si>
    <t>Annealed = none (standard float)</t>
  </si>
  <si>
    <t>Heat Strengthened = annealed price * 1.2</t>
  </si>
  <si>
    <t>Tempered = annealed price * 1.6</t>
  </si>
  <si>
    <t>*Offline ultra thin glass tempering now available</t>
  </si>
  <si>
    <t>Legend:</t>
  </si>
  <si>
    <t>“SL” = Soda Lime (&gt;0.08 wgt-% Fe)</t>
  </si>
  <si>
    <t>“EC” = Extra Clear (0.02&lt;x&lt;0.08 wgt-%, 500 ppm Fe)</t>
  </si>
  <si>
    <t>“UC” = Ultra Clear (&lt;0.02 wgt-%, 200 ppm Fe)</t>
  </si>
  <si>
    <r>
      <t>Annealed Total</t>
    </r>
    <r>
      <rPr>
        <b/>
        <sz val="11"/>
        <color rgb="FFFFFFFF"/>
        <rFont val="Arial Narrow"/>
        <family val="2"/>
      </rPr>
      <t xml:space="preserve"> </t>
    </r>
  </si>
  <si>
    <r>
      <t>Heat Strengthened Total</t>
    </r>
    <r>
      <rPr>
        <b/>
        <sz val="11"/>
        <color rgb="FFFFFFFF"/>
        <rFont val="Arial Narrow"/>
        <family val="2"/>
      </rPr>
      <t xml:space="preserve"> </t>
    </r>
  </si>
  <si>
    <r>
      <t>Tempered Total</t>
    </r>
    <r>
      <rPr>
        <b/>
        <sz val="11"/>
        <color rgb="FFFFFFFF"/>
        <rFont val="Arial Narrow"/>
        <family val="2"/>
      </rPr>
      <t xml:space="preserve"> </t>
    </r>
  </si>
  <si>
    <r>
      <t>Tempered, AR Coating Total</t>
    </r>
    <r>
      <rPr>
        <b/>
        <sz val="11"/>
        <color rgb="FFFFFFFF"/>
        <rFont val="Arial Narrow"/>
        <family val="2"/>
      </rPr>
      <t xml:space="preserve"> </t>
    </r>
  </si>
  <si>
    <t>Premium over standard annealed</t>
  </si>
  <si>
    <t>Base</t>
  </si>
  <si>
    <t>Antireflective Coating Premium</t>
  </si>
  <si>
    <r>
      <t xml:space="preserve">GLASS PRICE ASSUMPTIONS (ANNEALED, </t>
    </r>
    <r>
      <rPr>
        <b/>
        <sz val="11"/>
        <color theme="1"/>
        <rFont val="Calibri"/>
        <family val="2"/>
        <scheme val="minor"/>
      </rPr>
      <t>Current 1H 2012 $U.S. per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</si>
  <si>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2012 Standard Cell</t>
  </si>
  <si>
    <t>Equipment Recovery Life (Depreciation Period)</t>
  </si>
  <si>
    <t>Building Recovery Life (Depreciation Period)</t>
  </si>
  <si>
    <t>Metallization (including TCO for HIT cell)</t>
  </si>
  <si>
    <t>Low-iron (tempered) glass price, net</t>
  </si>
  <si>
    <t>Effective encapsulant film price, net</t>
  </si>
  <si>
    <t>Effective backsheet film price, net</t>
  </si>
  <si>
    <t>Effective aluminum frame price. Net</t>
  </si>
  <si>
    <t>Other materials costs, net</t>
  </si>
  <si>
    <t>Effective yield of polysilicon, excluding recycling</t>
  </si>
  <si>
    <t>Polysilicon consumption, net recycling</t>
  </si>
  <si>
    <t>Gross polysilicon consumption</t>
  </si>
  <si>
    <t>Other cell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</si>
</sst>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_(&quot;$&quot;* #,##0.000_);_(&quot;$&quot;* \(#,##0.000\);_(&quot;$&quot;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_(&quot;$&quot;* #,##0.0_);_(&quot;$&quot;* \(#,##0.0\);_(&quot;$&quot;* &quot;-&quot;??_);_(@_)"/>
    <numFmt numFmtId="171" formatCode="#,##0.0000_);\(#,##0.0000\)"/>
    <numFmt numFmtId="172" formatCode="0.0E+00"/>
    <numFmt numFmtId="173" formatCode="0.000"/>
    <numFmt numFmtId="174" formatCode="&quot;$&quot;#,##0.000_);\(&quot;$&quot;#,##0.000\)"/>
    <numFmt numFmtId="175" formatCode="_(&quot;$&quot;* #,##0.000_);_(&quot;$&quot;* \(#,##0.000\);_(&quot;$&quot;* &quot;-&quot;?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4"/>
      <name val="Calibri"/>
      <family val="2"/>
      <scheme val="minor"/>
    </font>
    <font>
      <sz val="11"/>
      <color theme="4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i/>
      <sz val="10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theme="0" tint="-0.499984740745262"/>
      <name val="Times New Roman"/>
      <family val="1"/>
    </font>
    <font>
      <i/>
      <sz val="11"/>
      <name val="Times New Roman"/>
      <family val="1"/>
    </font>
    <font>
      <b/>
      <sz val="11"/>
      <color rgb="FFFFFFFF"/>
      <name val="Arial"/>
      <family val="2"/>
    </font>
    <font>
      <b/>
      <sz val="11"/>
      <color rgb="FFFFFFFF"/>
      <name val="Arial Narrow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vertAlign val="superscript"/>
      <sz val="11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C9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DashDot">
        <color auto="1"/>
      </right>
      <top style="thin">
        <color auto="1"/>
      </top>
      <bottom/>
      <diagonal/>
    </border>
    <border>
      <left/>
      <right style="mediumDashDot">
        <color auto="1"/>
      </right>
      <top/>
      <bottom/>
      <diagonal/>
    </border>
    <border>
      <left/>
      <right style="mediumDashDot">
        <color auto="1"/>
      </right>
      <top/>
      <bottom style="medium">
        <color auto="1"/>
      </bottom>
      <diagonal/>
    </border>
    <border>
      <left style="thin">
        <color auto="1"/>
      </left>
      <right style="mediumDashDot">
        <color auto="1"/>
      </right>
      <top/>
      <bottom/>
      <diagonal/>
    </border>
    <border>
      <left style="thin">
        <color auto="1"/>
      </left>
      <right style="mediumDashDot">
        <color auto="1"/>
      </right>
      <top/>
      <bottom style="thin">
        <color auto="1"/>
      </bottom>
      <diagonal/>
    </border>
    <border>
      <left style="thin">
        <color auto="1"/>
      </left>
      <right style="mediumDashDot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Dot">
        <color auto="1"/>
      </right>
      <top style="thin">
        <color auto="1"/>
      </top>
      <bottom/>
      <diagonal/>
    </border>
    <border>
      <left/>
      <right style="mediumDashDot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08">
    <xf numFmtId="0" fontId="0" fillId="0" borderId="0" xfId="0"/>
    <xf numFmtId="44" fontId="0" fillId="0" borderId="0" xfId="2" applyFont="1"/>
    <xf numFmtId="0" fontId="0" fillId="0" borderId="0" xfId="0" applyAlignment="1">
      <alignment wrapText="1"/>
    </xf>
    <xf numFmtId="44" fontId="3" fillId="0" borderId="0" xfId="0" applyNumberFormat="1" applyFont="1"/>
    <xf numFmtId="43" fontId="3" fillId="0" borderId="0" xfId="1" applyFont="1" applyAlignment="1">
      <alignment horizontal="right"/>
    </xf>
    <xf numFmtId="0" fontId="2" fillId="0" borderId="0" xfId="0" applyFont="1"/>
    <xf numFmtId="44" fontId="0" fillId="0" borderId="0" xfId="0" applyNumberFormat="1"/>
    <xf numFmtId="9" fontId="0" fillId="0" borderId="0" xfId="3" applyFont="1"/>
    <xf numFmtId="44" fontId="4" fillId="0" borderId="0" xfId="0" applyNumberFormat="1" applyFont="1"/>
    <xf numFmtId="44" fontId="4" fillId="0" borderId="0" xfId="2" applyFont="1"/>
    <xf numFmtId="164" fontId="4" fillId="0" borderId="0" xfId="0" applyNumberFormat="1" applyFont="1"/>
    <xf numFmtId="10" fontId="4" fillId="0" borderId="0" xfId="0" applyNumberFormat="1" applyFont="1"/>
    <xf numFmtId="10" fontId="5" fillId="0" borderId="0" xfId="1" applyNumberFormat="1" applyFont="1" applyAlignment="1">
      <alignment horizontal="right"/>
    </xf>
    <xf numFmtId="44" fontId="6" fillId="0" borderId="0" xfId="2" applyFont="1"/>
    <xf numFmtId="0" fontId="6" fillId="0" borderId="0" xfId="0" applyFont="1"/>
    <xf numFmtId="44" fontId="6" fillId="0" borderId="0" xfId="0" applyNumberFormat="1" applyFont="1"/>
    <xf numFmtId="166" fontId="6" fillId="0" borderId="0" xfId="2" applyNumberFormat="1" applyFont="1"/>
    <xf numFmtId="0" fontId="0" fillId="0" borderId="0" xfId="0" applyAlignment="1">
      <alignment horizontal="right"/>
    </xf>
    <xf numFmtId="0" fontId="3" fillId="0" borderId="0" xfId="0" applyFont="1"/>
    <xf numFmtId="0" fontId="7" fillId="0" borderId="0" xfId="0" applyFont="1"/>
    <xf numFmtId="44" fontId="3" fillId="0" borderId="0" xfId="2" applyFont="1"/>
    <xf numFmtId="0" fontId="3" fillId="0" borderId="0" xfId="0" applyFont="1" applyAlignment="1">
      <alignment horizontal="right"/>
    </xf>
    <xf numFmtId="44" fontId="3" fillId="0" borderId="0" xfId="2" applyFont="1" applyAlignment="1">
      <alignment horizontal="right"/>
    </xf>
    <xf numFmtId="9" fontId="3" fillId="0" borderId="0" xfId="0" applyNumberFormat="1" applyFont="1"/>
    <xf numFmtId="0" fontId="7" fillId="0" borderId="1" xfId="0" applyFont="1" applyBorder="1"/>
    <xf numFmtId="0" fontId="8" fillId="0" borderId="0" xfId="0" applyFont="1"/>
    <xf numFmtId="0" fontId="8" fillId="0" borderId="1" xfId="0" applyFont="1" applyBorder="1"/>
    <xf numFmtId="0" fontId="9" fillId="0" borderId="1" xfId="0" applyFont="1" applyBorder="1"/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4" fontId="3" fillId="0" borderId="2" xfId="0" applyNumberFormat="1" applyFont="1" applyBorder="1" applyAlignment="1">
      <alignment horizontal="right"/>
    </xf>
    <xf numFmtId="44" fontId="3" fillId="0" borderId="2" xfId="2" applyFont="1" applyBorder="1" applyAlignment="1">
      <alignment horizontal="right"/>
    </xf>
    <xf numFmtId="44" fontId="3" fillId="0" borderId="3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4" fontId="3" fillId="0" borderId="2" xfId="0" applyNumberFormat="1" applyFont="1" applyBorder="1"/>
    <xf numFmtId="44" fontId="3" fillId="0" borderId="3" xfId="0" applyNumberFormat="1" applyFont="1" applyBorder="1"/>
    <xf numFmtId="9" fontId="3" fillId="0" borderId="4" xfId="3" applyFont="1" applyBorder="1"/>
    <xf numFmtId="9" fontId="3" fillId="0" borderId="5" xfId="3" applyFont="1" applyBorder="1"/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44" fontId="3" fillId="0" borderId="2" xfId="2" applyFont="1" applyBorder="1"/>
    <xf numFmtId="0" fontId="3" fillId="0" borderId="2" xfId="0" applyFont="1" applyBorder="1"/>
    <xf numFmtId="44" fontId="3" fillId="0" borderId="3" xfId="2" applyFont="1" applyBorder="1"/>
    <xf numFmtId="44" fontId="7" fillId="0" borderId="0" xfId="2" applyFont="1"/>
    <xf numFmtId="44" fontId="7" fillId="0" borderId="0" xfId="0" applyNumberFormat="1" applyFont="1"/>
    <xf numFmtId="44" fontId="7" fillId="0" borderId="2" xfId="2" applyFont="1" applyBorder="1"/>
    <xf numFmtId="0" fontId="7" fillId="0" borderId="6" xfId="0" applyFont="1" applyBorder="1"/>
    <xf numFmtId="0" fontId="7" fillId="0" borderId="9" xfId="0" applyFont="1" applyBorder="1"/>
    <xf numFmtId="44" fontId="7" fillId="0" borderId="9" xfId="0" applyNumberFormat="1" applyFont="1" applyBorder="1"/>
    <xf numFmtId="43" fontId="7" fillId="0" borderId="0" xfId="1" applyFont="1" applyBorder="1" applyAlignment="1">
      <alignment horizontal="right"/>
    </xf>
    <xf numFmtId="0" fontId="7" fillId="0" borderId="10" xfId="0" applyFont="1" applyBorder="1"/>
    <xf numFmtId="0" fontId="9" fillId="0" borderId="0" xfId="0" applyFont="1"/>
    <xf numFmtId="0" fontId="9" fillId="0" borderId="1" xfId="0" applyFont="1" applyBorder="1" applyAlignment="1">
      <alignment wrapText="1"/>
    </xf>
    <xf numFmtId="165" fontId="7" fillId="0" borderId="0" xfId="3" applyNumberFormat="1" applyFont="1" applyFill="1"/>
    <xf numFmtId="6" fontId="7" fillId="0" borderId="0" xfId="0" applyNumberFormat="1" applyFont="1" applyFill="1" applyProtection="1">
      <protection hidden="1"/>
    </xf>
    <xf numFmtId="7" fontId="7" fillId="0" borderId="0" xfId="0" applyNumberFormat="1" applyFont="1" applyFill="1" applyProtection="1">
      <protection hidden="1"/>
    </xf>
    <xf numFmtId="6" fontId="7" fillId="0" borderId="0" xfId="0" applyNumberFormat="1" applyFont="1"/>
    <xf numFmtId="7" fontId="7" fillId="0" borderId="0" xfId="0" applyNumberFormat="1" applyFont="1"/>
    <xf numFmtId="9" fontId="7" fillId="0" borderId="0" xfId="3" applyFont="1" applyFill="1"/>
    <xf numFmtId="9" fontId="7" fillId="0" borderId="0" xfId="0" applyNumberFormat="1" applyFont="1"/>
    <xf numFmtId="44" fontId="7" fillId="0" borderId="3" xfId="2" applyFont="1" applyBorder="1"/>
    <xf numFmtId="0" fontId="9" fillId="0" borderId="1" xfId="0" applyFont="1" applyBorder="1" applyAlignment="1">
      <alignment horizontal="left" wrapText="1"/>
    </xf>
    <xf numFmtId="43" fontId="7" fillId="0" borderId="0" xfId="1" applyFont="1" applyAlignment="1">
      <alignment horizontal="right"/>
    </xf>
    <xf numFmtId="9" fontId="7" fillId="0" borderId="0" xfId="3" applyFont="1"/>
    <xf numFmtId="0" fontId="3" fillId="2" borderId="0" xfId="0" applyFont="1" applyFill="1"/>
    <xf numFmtId="0" fontId="8" fillId="2" borderId="0" xfId="0" applyFont="1" applyFill="1"/>
    <xf numFmtId="0" fontId="3" fillId="0" borderId="11" xfId="0" applyFont="1" applyFill="1" applyBorder="1"/>
    <xf numFmtId="0" fontId="3" fillId="0" borderId="13" xfId="0" applyFont="1" applyFill="1" applyBorder="1"/>
    <xf numFmtId="0" fontId="3" fillId="0" borderId="16" xfId="0" applyFont="1" applyFill="1" applyBorder="1"/>
    <xf numFmtId="0" fontId="8" fillId="2" borderId="15" xfId="0" applyFont="1" applyFill="1" applyBorder="1"/>
    <xf numFmtId="0" fontId="3" fillId="2" borderId="15" xfId="0" applyFont="1" applyFill="1" applyBorder="1"/>
    <xf numFmtId="0" fontId="8" fillId="2" borderId="15" xfId="0" applyFont="1" applyFill="1" applyBorder="1" applyAlignment="1">
      <alignment horizontal="right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right"/>
    </xf>
    <xf numFmtId="0" fontId="3" fillId="3" borderId="5" xfId="0" applyFont="1" applyFill="1" applyBorder="1"/>
    <xf numFmtId="167" fontId="3" fillId="3" borderId="18" xfId="1" applyNumberFormat="1" applyFont="1" applyFill="1" applyBorder="1"/>
    <xf numFmtId="44" fontId="3" fillId="0" borderId="12" xfId="2" applyFont="1" applyFill="1" applyBorder="1"/>
    <xf numFmtId="44" fontId="3" fillId="0" borderId="17" xfId="2" applyFont="1" applyFill="1" applyBorder="1"/>
    <xf numFmtId="168" fontId="3" fillId="0" borderId="17" xfId="2" applyNumberFormat="1" applyFont="1" applyFill="1" applyBorder="1"/>
    <xf numFmtId="0" fontId="3" fillId="0" borderId="17" xfId="0" applyFont="1" applyFill="1" applyBorder="1"/>
    <xf numFmtId="9" fontId="3" fillId="0" borderId="17" xfId="3" applyFont="1" applyFill="1" applyBorder="1"/>
    <xf numFmtId="165" fontId="3" fillId="0" borderId="17" xfId="3" applyNumberFormat="1" applyFont="1" applyFill="1" applyBorder="1"/>
    <xf numFmtId="0" fontId="3" fillId="0" borderId="14" xfId="0" applyFont="1" applyFill="1" applyBorder="1"/>
    <xf numFmtId="0" fontId="3" fillId="0" borderId="12" xfId="0" applyFont="1" applyFill="1" applyBorder="1"/>
    <xf numFmtId="166" fontId="3" fillId="0" borderId="17" xfId="2" applyNumberFormat="1" applyFont="1" applyFill="1" applyBorder="1"/>
    <xf numFmtId="165" fontId="3" fillId="0" borderId="14" xfId="3" applyNumberFormat="1" applyFont="1" applyFill="1" applyBorder="1"/>
    <xf numFmtId="165" fontId="3" fillId="2" borderId="0" xfId="3" applyNumberFormat="1" applyFont="1" applyFill="1"/>
    <xf numFmtId="165" fontId="3" fillId="0" borderId="12" xfId="3" applyNumberFormat="1" applyFont="1" applyFill="1" applyBorder="1"/>
    <xf numFmtId="165" fontId="3" fillId="0" borderId="11" xfId="3" applyNumberFormat="1" applyFont="1" applyFill="1" applyBorder="1"/>
    <xf numFmtId="169" fontId="3" fillId="0" borderId="14" xfId="0" applyNumberFormat="1" applyFont="1" applyFill="1" applyBorder="1"/>
    <xf numFmtId="169" fontId="3" fillId="2" borderId="0" xfId="0" applyNumberFormat="1" applyFont="1" applyFill="1"/>
    <xf numFmtId="169" fontId="3" fillId="0" borderId="17" xfId="0" applyNumberFormat="1" applyFont="1" applyFill="1" applyBorder="1"/>
    <xf numFmtId="44" fontId="3" fillId="2" borderId="0" xfId="0" applyNumberFormat="1" applyFont="1" applyFill="1"/>
    <xf numFmtId="170" fontId="3" fillId="0" borderId="12" xfId="2" applyNumberFormat="1" applyFont="1" applyFill="1" applyBorder="1"/>
    <xf numFmtId="170" fontId="3" fillId="0" borderId="17" xfId="2" applyNumberFormat="1" applyFont="1" applyFill="1" applyBorder="1"/>
    <xf numFmtId="170" fontId="3" fillId="0" borderId="14" xfId="2" applyNumberFormat="1" applyFont="1" applyFill="1" applyBorder="1"/>
    <xf numFmtId="0" fontId="16" fillId="2" borderId="1" xfId="0" applyFont="1" applyFill="1" applyBorder="1" applyAlignment="1">
      <alignment wrapText="1"/>
    </xf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right" wrapText="1"/>
    </xf>
    <xf numFmtId="0" fontId="7" fillId="0" borderId="14" xfId="0" applyFont="1" applyFill="1" applyBorder="1"/>
    <xf numFmtId="0" fontId="7" fillId="0" borderId="12" xfId="0" applyFont="1" applyFill="1" applyBorder="1"/>
    <xf numFmtId="165" fontId="7" fillId="0" borderId="14" xfId="3" applyNumberFormat="1" applyFont="1" applyFill="1" applyBorder="1"/>
    <xf numFmtId="165" fontId="7" fillId="0" borderId="12" xfId="3" applyNumberFormat="1" applyFont="1" applyFill="1" applyBorder="1"/>
    <xf numFmtId="167" fontId="19" fillId="3" borderId="18" xfId="1" applyNumberFormat="1" applyFont="1" applyFill="1" applyBorder="1"/>
    <xf numFmtId="0" fontId="19" fillId="2" borderId="0" xfId="0" applyFont="1" applyFill="1"/>
    <xf numFmtId="44" fontId="19" fillId="0" borderId="12" xfId="2" applyFont="1" applyFill="1" applyBorder="1"/>
    <xf numFmtId="44" fontId="19" fillId="0" borderId="17" xfId="2" applyFont="1" applyFill="1" applyBorder="1"/>
    <xf numFmtId="168" fontId="19" fillId="0" borderId="17" xfId="2" applyNumberFormat="1" applyFont="1" applyFill="1" applyBorder="1"/>
    <xf numFmtId="0" fontId="19" fillId="0" borderId="17" xfId="0" applyFont="1" applyFill="1" applyBorder="1"/>
    <xf numFmtId="9" fontId="19" fillId="0" borderId="17" xfId="3" applyFont="1" applyFill="1" applyBorder="1"/>
    <xf numFmtId="165" fontId="19" fillId="0" borderId="17" xfId="3" applyNumberFormat="1" applyFont="1" applyFill="1" applyBorder="1"/>
    <xf numFmtId="0" fontId="19" fillId="0" borderId="14" xfId="0" applyFont="1" applyFill="1" applyBorder="1"/>
    <xf numFmtId="0" fontId="19" fillId="0" borderId="12" xfId="0" applyFont="1" applyFill="1" applyBorder="1"/>
    <xf numFmtId="166" fontId="19" fillId="0" borderId="17" xfId="2" applyNumberFormat="1" applyFont="1" applyFill="1" applyBorder="1"/>
    <xf numFmtId="165" fontId="19" fillId="0" borderId="14" xfId="3" applyNumberFormat="1" applyFont="1" applyFill="1" applyBorder="1"/>
    <xf numFmtId="165" fontId="19" fillId="2" borderId="0" xfId="3" applyNumberFormat="1" applyFont="1" applyFill="1"/>
    <xf numFmtId="165" fontId="19" fillId="0" borderId="12" xfId="3" applyNumberFormat="1" applyFont="1" applyFill="1" applyBorder="1"/>
    <xf numFmtId="165" fontId="19" fillId="0" borderId="11" xfId="3" applyNumberFormat="1" applyFont="1" applyFill="1" applyBorder="1"/>
    <xf numFmtId="167" fontId="19" fillId="0" borderId="18" xfId="1" applyNumberFormat="1" applyFont="1" applyFill="1" applyBorder="1"/>
    <xf numFmtId="0" fontId="3" fillId="2" borderId="0" xfId="0" applyFont="1" applyFill="1" applyBorder="1"/>
    <xf numFmtId="169" fontId="3" fillId="2" borderId="0" xfId="0" applyNumberFormat="1" applyFont="1" applyFill="1" applyBorder="1"/>
    <xf numFmtId="2" fontId="3" fillId="2" borderId="0" xfId="0" applyNumberFormat="1" applyFont="1" applyFill="1" applyBorder="1"/>
    <xf numFmtId="166" fontId="3" fillId="0" borderId="14" xfId="2" applyNumberFormat="1" applyFont="1" applyFill="1" applyBorder="1"/>
    <xf numFmtId="165" fontId="3" fillId="0" borderId="11" xfId="3" quotePrefix="1" applyNumberFormat="1" applyFont="1" applyFill="1" applyBorder="1" applyAlignment="1">
      <alignment horizontal="right"/>
    </xf>
    <xf numFmtId="165" fontId="3" fillId="0" borderId="12" xfId="3" applyNumberFormat="1" applyFont="1" applyFill="1" applyBorder="1" applyAlignment="1">
      <alignment horizontal="right"/>
    </xf>
    <xf numFmtId="165" fontId="19" fillId="0" borderId="11" xfId="3" applyNumberFormat="1" applyFont="1" applyFill="1" applyBorder="1" applyAlignment="1">
      <alignment horizontal="right"/>
    </xf>
    <xf numFmtId="165" fontId="19" fillId="0" borderId="12" xfId="3" applyNumberFormat="1" applyFont="1" applyFill="1" applyBorder="1" applyAlignment="1">
      <alignment horizontal="right"/>
    </xf>
    <xf numFmtId="166" fontId="19" fillId="0" borderId="14" xfId="2" applyNumberFormat="1" applyFont="1" applyFill="1" applyBorder="1"/>
    <xf numFmtId="44" fontId="7" fillId="0" borderId="12" xfId="2" applyNumberFormat="1" applyFont="1" applyFill="1" applyBorder="1"/>
    <xf numFmtId="2" fontId="7" fillId="0" borderId="14" xfId="0" applyNumberFormat="1" applyFont="1" applyFill="1" applyBorder="1"/>
    <xf numFmtId="166" fontId="7" fillId="0" borderId="14" xfId="2" applyNumberFormat="1" applyFont="1" applyFill="1" applyBorder="1"/>
    <xf numFmtId="2" fontId="7" fillId="2" borderId="0" xfId="0" applyNumberFormat="1" applyFont="1" applyFill="1" applyBorder="1"/>
    <xf numFmtId="165" fontId="7" fillId="0" borderId="12" xfId="3" applyNumberFormat="1" applyFont="1" applyFill="1" applyBorder="1" applyAlignment="1">
      <alignment horizontal="right"/>
    </xf>
    <xf numFmtId="169" fontId="19" fillId="0" borderId="14" xfId="0" applyNumberFormat="1" applyFont="1" applyFill="1" applyBorder="1"/>
    <xf numFmtId="0" fontId="20" fillId="2" borderId="1" xfId="0" applyFont="1" applyFill="1" applyBorder="1"/>
    <xf numFmtId="44" fontId="19" fillId="0" borderId="12" xfId="2" applyNumberFormat="1" applyFont="1" applyFill="1" applyBorder="1"/>
    <xf numFmtId="2" fontId="19" fillId="0" borderId="14" xfId="0" applyNumberFormat="1" applyFont="1" applyFill="1" applyBorder="1"/>
    <xf numFmtId="2" fontId="19" fillId="0" borderId="17" xfId="0" applyNumberFormat="1" applyFont="1" applyFill="1" applyBorder="1"/>
    <xf numFmtId="0" fontId="0" fillId="2" borderId="0" xfId="0" applyFill="1"/>
    <xf numFmtId="0" fontId="21" fillId="2" borderId="1" xfId="0" applyFont="1" applyFill="1" applyBorder="1" applyAlignment="1">
      <alignment horizontal="right"/>
    </xf>
    <xf numFmtId="44" fontId="7" fillId="0" borderId="17" xfId="2" applyFont="1" applyFill="1" applyBorder="1"/>
    <xf numFmtId="169" fontId="7" fillId="0" borderId="17" xfId="0" applyNumberFormat="1" applyFont="1" applyFill="1" applyBorder="1"/>
    <xf numFmtId="0" fontId="7" fillId="2" borderId="0" xfId="0" applyFont="1" applyFill="1"/>
    <xf numFmtId="44" fontId="7" fillId="0" borderId="12" xfId="2" applyFont="1" applyFill="1" applyBorder="1"/>
    <xf numFmtId="44" fontId="7" fillId="2" borderId="0" xfId="0" applyNumberFormat="1" applyFont="1" applyFill="1"/>
    <xf numFmtId="169" fontId="7" fillId="2" borderId="0" xfId="0" applyNumberFormat="1" applyFont="1" applyFill="1" applyBorder="1"/>
    <xf numFmtId="165" fontId="7" fillId="0" borderId="11" xfId="3" applyNumberFormat="1" applyFont="1" applyFill="1" applyBorder="1" applyAlignment="1">
      <alignment horizontal="right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right"/>
    </xf>
    <xf numFmtId="171" fontId="3" fillId="0" borderId="12" xfId="2" applyNumberFormat="1" applyFont="1" applyFill="1" applyBorder="1"/>
    <xf numFmtId="171" fontId="7" fillId="0" borderId="12" xfId="2" applyNumberFormat="1" applyFont="1" applyFill="1" applyBorder="1"/>
    <xf numFmtId="171" fontId="7" fillId="0" borderId="11" xfId="2" applyNumberFormat="1" applyFont="1" applyFill="1" applyBorder="1"/>
    <xf numFmtId="44" fontId="7" fillId="0" borderId="11" xfId="2" applyFont="1" applyFill="1" applyBorder="1"/>
    <xf numFmtId="0" fontId="7" fillId="2" borderId="0" xfId="0" applyFont="1" applyFill="1" applyBorder="1"/>
    <xf numFmtId="44" fontId="7" fillId="0" borderId="16" xfId="2" applyFont="1" applyFill="1" applyBorder="1"/>
    <xf numFmtId="166" fontId="7" fillId="0" borderId="13" xfId="2" applyNumberFormat="1" applyFont="1" applyFill="1" applyBorder="1"/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165" fontId="7" fillId="0" borderId="13" xfId="3" applyNumberFormat="1" applyFont="1" applyFill="1" applyBorder="1" applyAlignment="1">
      <alignment horizontal="right"/>
    </xf>
    <xf numFmtId="170" fontId="3" fillId="0" borderId="11" xfId="2" applyNumberFormat="1" applyFont="1" applyFill="1" applyBorder="1"/>
    <xf numFmtId="44" fontId="3" fillId="0" borderId="11" xfId="2" applyFont="1" applyFill="1" applyBorder="1"/>
    <xf numFmtId="44" fontId="3" fillId="0" borderId="16" xfId="2" applyFont="1" applyFill="1" applyBorder="1"/>
    <xf numFmtId="169" fontId="3" fillId="0" borderId="16" xfId="0" applyNumberFormat="1" applyFont="1" applyFill="1" applyBorder="1"/>
    <xf numFmtId="37" fontId="3" fillId="0" borderId="12" xfId="2" applyNumberFormat="1" applyFont="1" applyFill="1" applyBorder="1"/>
    <xf numFmtId="37" fontId="7" fillId="0" borderId="12" xfId="2" applyNumberFormat="1" applyFont="1" applyFill="1" applyBorder="1"/>
    <xf numFmtId="37" fontId="7" fillId="0" borderId="11" xfId="2" applyNumberFormat="1" applyFont="1" applyFill="1" applyBorder="1"/>
    <xf numFmtId="0" fontId="16" fillId="2" borderId="19" xfId="0" applyFont="1" applyFill="1" applyBorder="1" applyAlignment="1">
      <alignment horizontal="right"/>
    </xf>
    <xf numFmtId="167" fontId="3" fillId="0" borderId="5" xfId="1" applyNumberFormat="1" applyFont="1" applyFill="1" applyBorder="1"/>
    <xf numFmtId="168" fontId="3" fillId="0" borderId="16" xfId="2" applyNumberFormat="1" applyFont="1" applyFill="1" applyBorder="1"/>
    <xf numFmtId="9" fontId="3" fillId="0" borderId="16" xfId="3" applyFont="1" applyFill="1" applyBorder="1"/>
    <xf numFmtId="165" fontId="3" fillId="0" borderId="16" xfId="3" applyNumberFormat="1" applyFont="1" applyFill="1" applyBorder="1"/>
    <xf numFmtId="166" fontId="3" fillId="0" borderId="16" xfId="2" applyNumberFormat="1" applyFont="1" applyFill="1" applyBorder="1"/>
    <xf numFmtId="165" fontId="3" fillId="0" borderId="13" xfId="3" applyNumberFormat="1" applyFont="1" applyFill="1" applyBorder="1"/>
    <xf numFmtId="165" fontId="3" fillId="2" borderId="0" xfId="3" applyNumberFormat="1" applyFont="1" applyFill="1" applyBorder="1"/>
    <xf numFmtId="44" fontId="3" fillId="0" borderId="11" xfId="2" applyNumberFormat="1" applyFont="1" applyFill="1" applyBorder="1"/>
    <xf numFmtId="2" fontId="3" fillId="0" borderId="13" xfId="0" applyNumberFormat="1" applyFont="1" applyFill="1" applyBorder="1"/>
    <xf numFmtId="166" fontId="3" fillId="0" borderId="13" xfId="2" applyNumberFormat="1" applyFont="1" applyFill="1" applyBorder="1"/>
    <xf numFmtId="2" fontId="3" fillId="0" borderId="16" xfId="0" applyNumberFormat="1" applyFont="1" applyFill="1" applyBorder="1"/>
    <xf numFmtId="165" fontId="3" fillId="0" borderId="11" xfId="3" applyNumberFormat="1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18" fillId="2" borderId="20" xfId="0" applyFont="1" applyFill="1" applyBorder="1" applyAlignment="1">
      <alignment horizontal="right"/>
    </xf>
    <xf numFmtId="0" fontId="16" fillId="2" borderId="21" xfId="0" applyFont="1" applyFill="1" applyBorder="1" applyAlignment="1">
      <alignment horizontal="right"/>
    </xf>
    <xf numFmtId="0" fontId="3" fillId="2" borderId="20" xfId="0" applyFont="1" applyFill="1" applyBorder="1"/>
    <xf numFmtId="167" fontId="19" fillId="3" borderId="22" xfId="1" applyNumberFormat="1" applyFont="1" applyFill="1" applyBorder="1"/>
    <xf numFmtId="0" fontId="19" fillId="2" borderId="20" xfId="0" applyFont="1" applyFill="1" applyBorder="1"/>
    <xf numFmtId="44" fontId="19" fillId="0" borderId="23" xfId="2" applyFont="1" applyFill="1" applyBorder="1"/>
    <xf numFmtId="44" fontId="19" fillId="0" borderId="24" xfId="2" applyFont="1" applyFill="1" applyBorder="1"/>
    <xf numFmtId="168" fontId="19" fillId="0" borderId="24" xfId="2" applyNumberFormat="1" applyFont="1" applyFill="1" applyBorder="1"/>
    <xf numFmtId="0" fontId="19" fillId="0" borderId="24" xfId="0" applyFont="1" applyFill="1" applyBorder="1"/>
    <xf numFmtId="9" fontId="19" fillId="0" borderId="24" xfId="3" applyFont="1" applyFill="1" applyBorder="1"/>
    <xf numFmtId="165" fontId="19" fillId="0" borderId="24" xfId="3" applyNumberFormat="1" applyFont="1" applyFill="1" applyBorder="1"/>
    <xf numFmtId="0" fontId="19" fillId="0" borderId="23" xfId="0" applyFont="1" applyFill="1" applyBorder="1"/>
    <xf numFmtId="166" fontId="19" fillId="0" borderId="24" xfId="2" applyNumberFormat="1" applyFont="1" applyFill="1" applyBorder="1"/>
    <xf numFmtId="165" fontId="19" fillId="0" borderId="25" xfId="3" applyNumberFormat="1" applyFont="1" applyFill="1" applyBorder="1"/>
    <xf numFmtId="165" fontId="19" fillId="2" borderId="20" xfId="3" applyNumberFormat="1" applyFont="1" applyFill="1" applyBorder="1"/>
    <xf numFmtId="165" fontId="19" fillId="0" borderId="23" xfId="3" applyNumberFormat="1" applyFont="1" applyFill="1" applyBorder="1"/>
    <xf numFmtId="165" fontId="19" fillId="0" borderId="26" xfId="3" applyNumberFormat="1" applyFont="1" applyFill="1" applyBorder="1"/>
    <xf numFmtId="0" fontId="3" fillId="2" borderId="19" xfId="0" applyFont="1" applyFill="1" applyBorder="1"/>
    <xf numFmtId="0" fontId="20" fillId="2" borderId="21" xfId="0" applyFont="1" applyFill="1" applyBorder="1"/>
    <xf numFmtId="169" fontId="19" fillId="0" borderId="25" xfId="0" applyNumberFormat="1" applyFont="1" applyFill="1" applyBorder="1"/>
    <xf numFmtId="166" fontId="19" fillId="0" borderId="25" xfId="2" applyNumberFormat="1" applyFont="1" applyFill="1" applyBorder="1"/>
    <xf numFmtId="169" fontId="3" fillId="2" borderId="20" xfId="0" applyNumberFormat="1" applyFont="1" applyFill="1" applyBorder="1"/>
    <xf numFmtId="0" fontId="19" fillId="0" borderId="25" xfId="0" applyFont="1" applyFill="1" applyBorder="1"/>
    <xf numFmtId="165" fontId="19" fillId="0" borderId="26" xfId="3" applyNumberFormat="1" applyFont="1" applyFill="1" applyBorder="1" applyAlignment="1">
      <alignment horizontal="right"/>
    </xf>
    <xf numFmtId="165" fontId="19" fillId="0" borderId="23" xfId="3" applyNumberFormat="1" applyFont="1" applyFill="1" applyBorder="1" applyAlignment="1">
      <alignment horizontal="right"/>
    </xf>
    <xf numFmtId="44" fontId="3" fillId="0" borderId="23" xfId="2" applyFont="1" applyFill="1" applyBorder="1"/>
    <xf numFmtId="44" fontId="3" fillId="0" borderId="24" xfId="2" applyFont="1" applyFill="1" applyBorder="1"/>
    <xf numFmtId="169" fontId="3" fillId="0" borderId="24" xfId="0" applyNumberFormat="1" applyFont="1" applyFill="1" applyBorder="1"/>
    <xf numFmtId="37" fontId="7" fillId="0" borderId="23" xfId="2" applyNumberFormat="1" applyFont="1" applyFill="1" applyBorder="1"/>
    <xf numFmtId="171" fontId="7" fillId="0" borderId="23" xfId="2" applyNumberFormat="1" applyFont="1" applyFill="1" applyBorder="1"/>
    <xf numFmtId="44" fontId="7" fillId="0" borderId="23" xfId="2" applyFont="1" applyFill="1" applyBorder="1"/>
    <xf numFmtId="44" fontId="7" fillId="2" borderId="20" xfId="0" applyNumberFormat="1" applyFont="1" applyFill="1" applyBorder="1"/>
    <xf numFmtId="44" fontId="7" fillId="0" borderId="24" xfId="2" applyFont="1" applyFill="1" applyBorder="1"/>
    <xf numFmtId="166" fontId="7" fillId="0" borderId="25" xfId="2" applyNumberFormat="1" applyFont="1" applyFill="1" applyBorder="1"/>
    <xf numFmtId="169" fontId="7" fillId="2" borderId="20" xfId="0" applyNumberFormat="1" applyFont="1" applyFill="1" applyBorder="1"/>
    <xf numFmtId="0" fontId="7" fillId="0" borderId="23" xfId="0" applyFont="1" applyFill="1" applyBorder="1"/>
    <xf numFmtId="0" fontId="7" fillId="0" borderId="25" xfId="0" applyFont="1" applyFill="1" applyBorder="1"/>
    <xf numFmtId="165" fontId="7" fillId="0" borderId="23" xfId="3" applyNumberFormat="1" applyFont="1" applyFill="1" applyBorder="1"/>
    <xf numFmtId="165" fontId="7" fillId="0" borderId="25" xfId="3" applyNumberFormat="1" applyFont="1" applyFill="1" applyBorder="1"/>
    <xf numFmtId="165" fontId="7" fillId="0" borderId="26" xfId="3" applyNumberFormat="1" applyFont="1" applyFill="1" applyBorder="1" applyAlignment="1">
      <alignment horizontal="right"/>
    </xf>
    <xf numFmtId="0" fontId="7" fillId="2" borderId="20" xfId="0" applyFont="1" applyFill="1" applyBorder="1"/>
    <xf numFmtId="170" fontId="3" fillId="0" borderId="23" xfId="2" applyNumberFormat="1" applyFont="1" applyFill="1" applyBorder="1"/>
    <xf numFmtId="0" fontId="16" fillId="2" borderId="2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left"/>
    </xf>
    <xf numFmtId="9" fontId="3" fillId="0" borderId="11" xfId="3" applyFont="1" applyFill="1" applyBorder="1"/>
    <xf numFmtId="165" fontId="7" fillId="0" borderId="11" xfId="3" applyNumberFormat="1" applyFont="1" applyFill="1" applyBorder="1"/>
    <xf numFmtId="165" fontId="3" fillId="0" borderId="23" xfId="3" applyNumberFormat="1" applyFont="1" applyFill="1" applyBorder="1"/>
    <xf numFmtId="165" fontId="7" fillId="0" borderId="26" xfId="3" applyNumberFormat="1" applyFont="1" applyFill="1" applyBorder="1"/>
    <xf numFmtId="0" fontId="21" fillId="2" borderId="0" xfId="0" applyFont="1" applyFill="1" applyBorder="1" applyAlignment="1">
      <alignment horizontal="right"/>
    </xf>
    <xf numFmtId="164" fontId="7" fillId="0" borderId="17" xfId="0" applyNumberFormat="1" applyFont="1" applyFill="1" applyBorder="1"/>
    <xf numFmtId="1" fontId="7" fillId="0" borderId="17" xfId="0" applyNumberFormat="1" applyFont="1" applyFill="1" applyBorder="1"/>
    <xf numFmtId="0" fontId="22" fillId="4" borderId="28" xfId="0" applyFont="1" applyFill="1" applyBorder="1" applyAlignment="1">
      <alignment horizontal="center" vertical="center" wrapText="1" readingOrder="1"/>
    </xf>
    <xf numFmtId="0" fontId="22" fillId="4" borderId="29" xfId="0" applyFont="1" applyFill="1" applyBorder="1" applyAlignment="1">
      <alignment horizontal="center" vertical="center" wrapText="1" readingOrder="1"/>
    </xf>
    <xf numFmtId="8" fontId="24" fillId="0" borderId="27" xfId="0" applyNumberFormat="1" applyFont="1" applyBorder="1" applyAlignment="1">
      <alignment horizontal="center" wrapText="1" readingOrder="1"/>
    </xf>
    <xf numFmtId="0" fontId="25" fillId="0" borderId="27" xfId="0" applyFont="1" applyBorder="1" applyAlignment="1">
      <alignment horizontal="center" vertical="center" wrapText="1"/>
    </xf>
    <xf numFmtId="8" fontId="22" fillId="4" borderId="27" xfId="0" applyNumberFormat="1" applyFont="1" applyFill="1" applyBorder="1" applyAlignment="1">
      <alignment horizontal="center" wrapText="1" readingOrder="1"/>
    </xf>
    <xf numFmtId="0" fontId="26" fillId="0" borderId="0" xfId="0" applyFont="1" applyAlignment="1">
      <alignment horizontal="left" readingOrder="1"/>
    </xf>
    <xf numFmtId="0" fontId="27" fillId="0" borderId="0" xfId="0" applyFont="1" applyAlignment="1">
      <alignment horizontal="left" readingOrder="1"/>
    </xf>
    <xf numFmtId="9" fontId="25" fillId="0" borderId="27" xfId="0" applyNumberFormat="1" applyFont="1" applyBorder="1" applyAlignment="1">
      <alignment horizontal="center" vertical="center" wrapText="1"/>
    </xf>
    <xf numFmtId="0" fontId="7" fillId="5" borderId="0" xfId="0" applyFont="1" applyFill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0" xfId="1" applyNumberFormat="1" applyFont="1" applyBorder="1" applyAlignment="1">
      <alignment horizontal="center"/>
    </xf>
    <xf numFmtId="10" fontId="7" fillId="0" borderId="5" xfId="1" applyNumberFormat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3" fontId="7" fillId="0" borderId="5" xfId="1" applyFont="1" applyBorder="1" applyAlignment="1">
      <alignment horizontal="center"/>
    </xf>
    <xf numFmtId="43" fontId="7" fillId="0" borderId="2" xfId="1" applyFont="1" applyBorder="1" applyAlignment="1">
      <alignment horizontal="center"/>
    </xf>
    <xf numFmtId="43" fontId="7" fillId="0" borderId="11" xfId="1" applyFont="1" applyBorder="1" applyAlignment="1">
      <alignment horizontal="center"/>
    </xf>
    <xf numFmtId="172" fontId="3" fillId="0" borderId="17" xfId="0" applyNumberFormat="1" applyFont="1" applyFill="1" applyBorder="1"/>
    <xf numFmtId="172" fontId="19" fillId="0" borderId="17" xfId="0" applyNumberFormat="1" applyFont="1" applyFill="1" applyBorder="1"/>
    <xf numFmtId="172" fontId="19" fillId="0" borderId="24" xfId="0" applyNumberFormat="1" applyFont="1" applyFill="1" applyBorder="1"/>
    <xf numFmtId="172" fontId="3" fillId="0" borderId="16" xfId="0" applyNumberFormat="1" applyFont="1" applyFill="1" applyBorder="1"/>
    <xf numFmtId="172" fontId="7" fillId="0" borderId="17" xfId="0" applyNumberFormat="1" applyFont="1" applyFill="1" applyBorder="1"/>
    <xf numFmtId="172" fontId="3" fillId="0" borderId="14" xfId="0" applyNumberFormat="1" applyFont="1" applyFill="1" applyBorder="1"/>
    <xf numFmtId="172" fontId="19" fillId="0" borderId="14" xfId="0" applyNumberFormat="1" applyFont="1" applyFill="1" applyBorder="1"/>
    <xf numFmtId="172" fontId="19" fillId="0" borderId="25" xfId="0" applyNumberFormat="1" applyFont="1" applyFill="1" applyBorder="1"/>
    <xf numFmtId="172" fontId="3" fillId="0" borderId="13" xfId="0" applyNumberFormat="1" applyFont="1" applyFill="1" applyBorder="1"/>
    <xf numFmtId="172" fontId="7" fillId="0" borderId="14" xfId="0" applyNumberFormat="1" applyFont="1" applyFill="1" applyBorder="1"/>
    <xf numFmtId="0" fontId="3" fillId="0" borderId="0" xfId="0" applyFont="1" applyFill="1"/>
    <xf numFmtId="0" fontId="3" fillId="0" borderId="20" xfId="0" applyFont="1" applyFill="1" applyBorder="1"/>
    <xf numFmtId="0" fontId="3" fillId="0" borderId="0" xfId="0" applyFont="1" applyFill="1" applyBorder="1"/>
    <xf numFmtId="0" fontId="7" fillId="0" borderId="0" xfId="0" applyFont="1" applyFill="1"/>
    <xf numFmtId="172" fontId="3" fillId="0" borderId="24" xfId="0" applyNumberFormat="1" applyFont="1" applyFill="1" applyBorder="1"/>
    <xf numFmtId="174" fontId="3" fillId="0" borderId="12" xfId="2" applyNumberFormat="1" applyFont="1" applyFill="1" applyBorder="1"/>
    <xf numFmtId="174" fontId="7" fillId="0" borderId="12" xfId="2" applyNumberFormat="1" applyFont="1" applyFill="1" applyBorder="1"/>
    <xf numFmtId="174" fontId="7" fillId="0" borderId="23" xfId="2" applyNumberFormat="1" applyFont="1" applyFill="1" applyBorder="1"/>
    <xf numFmtId="174" fontId="7" fillId="0" borderId="11" xfId="2" applyNumberFormat="1" applyFont="1" applyFill="1" applyBorder="1"/>
    <xf numFmtId="174" fontId="3" fillId="0" borderId="14" xfId="2" applyNumberFormat="1" applyFont="1" applyFill="1" applyBorder="1"/>
    <xf numFmtId="174" fontId="7" fillId="0" borderId="14" xfId="2" applyNumberFormat="1" applyFont="1" applyFill="1" applyBorder="1"/>
    <xf numFmtId="174" fontId="7" fillId="0" borderId="25" xfId="2" applyNumberFormat="1" applyFont="1" applyFill="1" applyBorder="1"/>
    <xf numFmtId="174" fontId="7" fillId="0" borderId="13" xfId="2" applyNumberFormat="1" applyFont="1" applyFill="1" applyBorder="1"/>
    <xf numFmtId="173" fontId="7" fillId="0" borderId="17" xfId="0" applyNumberFormat="1" applyFont="1" applyFill="1" applyBorder="1"/>
    <xf numFmtId="173" fontId="7" fillId="0" borderId="14" xfId="0" applyNumberFormat="1" applyFont="1" applyFill="1" applyBorder="1"/>
    <xf numFmtId="173" fontId="3" fillId="0" borderId="17" xfId="0" applyNumberFormat="1" applyFont="1" applyFill="1" applyBorder="1"/>
    <xf numFmtId="173" fontId="7" fillId="0" borderId="24" xfId="0" applyNumberFormat="1" applyFont="1" applyFill="1" applyBorder="1"/>
    <xf numFmtId="173" fontId="7" fillId="0" borderId="16" xfId="0" applyNumberFormat="1" applyFont="1" applyFill="1" applyBorder="1"/>
    <xf numFmtId="173" fontId="3" fillId="0" borderId="14" xfId="0" applyNumberFormat="1" applyFont="1" applyFill="1" applyBorder="1"/>
    <xf numFmtId="173" fontId="7" fillId="0" borderId="25" xfId="0" applyNumberFormat="1" applyFont="1" applyFill="1" applyBorder="1"/>
    <xf numFmtId="173" fontId="7" fillId="0" borderId="13" xfId="0" applyNumberFormat="1" applyFont="1" applyFill="1" applyBorder="1"/>
    <xf numFmtId="173" fontId="3" fillId="0" borderId="17" xfId="2" applyNumberFormat="1" applyFont="1" applyFill="1" applyBorder="1"/>
    <xf numFmtId="173" fontId="3" fillId="0" borderId="24" xfId="2" applyNumberFormat="1" applyFont="1" applyFill="1" applyBorder="1"/>
    <xf numFmtId="173" fontId="3" fillId="0" borderId="16" xfId="2" applyNumberFormat="1" applyFont="1" applyFill="1" applyBorder="1"/>
    <xf numFmtId="173" fontId="3" fillId="0" borderId="24" xfId="0" applyNumberFormat="1" applyFont="1" applyFill="1" applyBorder="1"/>
    <xf numFmtId="173" fontId="3" fillId="0" borderId="16" xfId="0" applyNumberFormat="1" applyFont="1" applyFill="1" applyBorder="1"/>
    <xf numFmtId="172" fontId="3" fillId="0" borderId="25" xfId="0" applyNumberFormat="1" applyFont="1" applyFill="1" applyBorder="1"/>
    <xf numFmtId="175" fontId="3" fillId="0" borderId="17" xfId="2" applyNumberFormat="1" applyFont="1" applyFill="1" applyBorder="1"/>
    <xf numFmtId="175" fontId="3" fillId="0" borderId="24" xfId="2" applyNumberFormat="1" applyFont="1" applyFill="1" applyBorder="1"/>
    <xf numFmtId="175" fontId="3" fillId="0" borderId="16" xfId="2" applyNumberFormat="1" applyFont="1" applyFill="1" applyBorder="1"/>
    <xf numFmtId="175" fontId="7" fillId="0" borderId="17" xfId="2" applyNumberFormat="1" applyFont="1" applyFill="1" applyBorder="1"/>
    <xf numFmtId="173" fontId="3" fillId="0" borderId="25" xfId="0" applyNumberFormat="1" applyFont="1" applyFill="1" applyBorder="1"/>
    <xf numFmtId="173" fontId="3" fillId="0" borderId="13" xfId="0" applyNumberFormat="1" applyFont="1" applyFill="1" applyBorder="1"/>
    <xf numFmtId="0" fontId="10" fillId="0" borderId="0" xfId="0" applyFont="1" applyAlignment="1">
      <alignment horizontal="left" wrapText="1"/>
    </xf>
    <xf numFmtId="0" fontId="22" fillId="4" borderId="30" xfId="0" applyFont="1" applyFill="1" applyBorder="1" applyAlignment="1">
      <alignment horizontal="center" vertical="center" wrapText="1" readingOrder="1"/>
    </xf>
    <xf numFmtId="0" fontId="22" fillId="4" borderId="31" xfId="0" applyFont="1" applyFill="1" applyBorder="1" applyAlignment="1">
      <alignment horizontal="center" vertical="center" wrapText="1" readingOrder="1"/>
    </xf>
    <xf numFmtId="0" fontId="22" fillId="4" borderId="28" xfId="0" applyFont="1" applyFill="1" applyBorder="1" applyAlignment="1">
      <alignment horizontal="center" vertical="center" wrapText="1" readingOrder="1"/>
    </xf>
    <xf numFmtId="0" fontId="22" fillId="4" borderId="29" xfId="0" applyFont="1" applyFill="1" applyBorder="1" applyAlignment="1">
      <alignment horizontal="center" vertical="center" wrapText="1" readingOrder="1"/>
    </xf>
  </cellXfs>
  <cellStyles count="12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5.xml"/><Relationship Id="rId12" Type="http://schemas.openxmlformats.org/officeDocument/2006/relationships/worksheet" Target="worksheets/sheet6.xml"/><Relationship Id="rId13" Type="http://schemas.openxmlformats.org/officeDocument/2006/relationships/chartsheet" Target="chartsheets/sheet7.xml"/><Relationship Id="rId14" Type="http://schemas.openxmlformats.org/officeDocument/2006/relationships/chartsheet" Target="chartsheets/sheet8.xml"/><Relationship Id="rId15" Type="http://schemas.openxmlformats.org/officeDocument/2006/relationships/worksheet" Target="worksheets/sheet7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chartsheet" Target="chartsheets/sheet1.xml"/><Relationship Id="rId4" Type="http://schemas.openxmlformats.org/officeDocument/2006/relationships/worksheet" Target="worksheets/sheet3.xml"/><Relationship Id="rId5" Type="http://schemas.openxmlformats.org/officeDocument/2006/relationships/chartsheet" Target="chartsheets/sheet2.xml"/><Relationship Id="rId6" Type="http://schemas.openxmlformats.org/officeDocument/2006/relationships/chartsheet" Target="chartsheets/sheet3.xml"/><Relationship Id="rId7" Type="http://schemas.openxmlformats.org/officeDocument/2006/relationships/chartsheet" Target="chartsheets/sheet4.xml"/><Relationship Id="rId8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0" Type="http://schemas.openxmlformats.org/officeDocument/2006/relationships/chartsheet" Target="chartsheets/sheet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baseline="0">
                <a:solidFill>
                  <a:sysClr val="windowText" lastClr="000000"/>
                </a:solidFill>
                <a:latin typeface="Arial Narrow" pitchFamily="34" charset="0"/>
                <a:ea typeface="+mn-ea"/>
                <a:cs typeface="+mn-cs"/>
              </a:defRPr>
            </a:pPr>
            <a:r>
              <a:rPr lang="en-US" sz="2400"/>
              <a:t>U.S. Solar Grade Polysilicon: Direct</a:t>
            </a:r>
            <a:r>
              <a:rPr lang="en-US" sz="2400" baseline="0"/>
              <a:t> Manufacturing Costs</a:t>
            </a:r>
            <a:endParaRPr lang="en-US" sz="2000" b="0" i="1" baseline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099688128536"/>
          <c:y val="0.104662351475293"/>
          <c:w val="0.651502326231671"/>
          <c:h val="0.7412524901751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'Fig.3 (data)'!$C$6</c:f>
              <c:strCache>
                <c:ptCount val="1"/>
                <c:pt idx="0">
                  <c:v>MG-Si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multiLvlStrRef>
              <c:f>'Fig.3 (data)'!$D$3:$H$5</c:f>
              <c:multiLvlStrCache>
                <c:ptCount val="5"/>
                <c:lvl>
                  <c:pt idx="0">
                    <c:v>Current</c:v>
                  </c:pt>
                  <c:pt idx="1">
                    <c:v>Long-term</c:v>
                  </c:pt>
                  <c:pt idx="2">
                    <c:v>Mid-term</c:v>
                  </c:pt>
                  <c:pt idx="3">
                    <c:v>Long-term</c:v>
                  </c:pt>
                  <c:pt idx="4">
                    <c:v>Long-term</c:v>
                  </c:pt>
                </c:lvl>
                <c:lvl>
                  <c:pt idx="0">
                    <c:v>WACC = 8.6%</c:v>
                  </c:pt>
                  <c:pt idx="1">
                    <c:v>WACC = 6.2%</c:v>
                  </c:pt>
                  <c:pt idx="2">
                    <c:v>WACC = 6.2%</c:v>
                  </c:pt>
                  <c:pt idx="3">
                    <c:v>WACC = 6.2%</c:v>
                  </c:pt>
                  <c:pt idx="4">
                    <c:v>WACC = 6.2%</c:v>
                  </c:pt>
                </c:lvl>
                <c:lvl>
                  <c:pt idx="0">
                    <c:v>Siemens</c:v>
                  </c:pt>
                  <c:pt idx="2">
                    <c:v>(95/5) Composite</c:v>
                  </c:pt>
                  <c:pt idx="3">
                    <c:v>FBR</c:v>
                  </c:pt>
                  <c:pt idx="4">
                    <c:v>(80/20) Composite</c:v>
                  </c:pt>
                </c:lvl>
              </c:multiLvlStrCache>
            </c:multiLvlStrRef>
          </c:cat>
          <c:val>
            <c:numRef>
              <c:f>'Fig.3 (data)'!$D$6:$H$6</c:f>
              <c:numCache>
                <c:formatCode>_("$"* #,##0.00_);_("$"* \(#,##0.00\);_("$"* "-"??_);_(@_)</c:formatCode>
                <c:ptCount val="5"/>
                <c:pt idx="0">
                  <c:v>2.432903064366883</c:v>
                </c:pt>
                <c:pt idx="1">
                  <c:v>2.432903064366883</c:v>
                </c:pt>
                <c:pt idx="3">
                  <c:v>2.432903064366883</c:v>
                </c:pt>
              </c:numCache>
            </c:numRef>
          </c:val>
        </c:ser>
        <c:ser>
          <c:idx val="1"/>
          <c:order val="1"/>
          <c:tx>
            <c:strRef>
              <c:f>'Fig.3 (data)'!$C$7</c:f>
              <c:strCache>
                <c:ptCount val="1"/>
                <c:pt idx="0">
                  <c:v>Polysilicon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multiLvlStrRef>
              <c:f>'Fig.3 (data)'!$D$3:$H$5</c:f>
              <c:multiLvlStrCache>
                <c:ptCount val="5"/>
                <c:lvl>
                  <c:pt idx="0">
                    <c:v>Current</c:v>
                  </c:pt>
                  <c:pt idx="1">
                    <c:v>Long-term</c:v>
                  </c:pt>
                  <c:pt idx="2">
                    <c:v>Mid-term</c:v>
                  </c:pt>
                  <c:pt idx="3">
                    <c:v>Long-term</c:v>
                  </c:pt>
                  <c:pt idx="4">
                    <c:v>Long-term</c:v>
                  </c:pt>
                </c:lvl>
                <c:lvl>
                  <c:pt idx="0">
                    <c:v>WACC = 8.6%</c:v>
                  </c:pt>
                  <c:pt idx="1">
                    <c:v>WACC = 6.2%</c:v>
                  </c:pt>
                  <c:pt idx="2">
                    <c:v>WACC = 6.2%</c:v>
                  </c:pt>
                  <c:pt idx="3">
                    <c:v>WACC = 6.2%</c:v>
                  </c:pt>
                  <c:pt idx="4">
                    <c:v>WACC = 6.2%</c:v>
                  </c:pt>
                </c:lvl>
                <c:lvl>
                  <c:pt idx="0">
                    <c:v>Siemens</c:v>
                  </c:pt>
                  <c:pt idx="2">
                    <c:v>(95/5) Composite</c:v>
                  </c:pt>
                  <c:pt idx="3">
                    <c:v>FBR</c:v>
                  </c:pt>
                  <c:pt idx="4">
                    <c:v>(80/20) Composite</c:v>
                  </c:pt>
                </c:lvl>
              </c:multiLvlStrCache>
            </c:multiLvlStrRef>
          </c:cat>
          <c:val>
            <c:numRef>
              <c:f>'Fig.3 (data)'!$D$7:$H$7</c:f>
              <c:numCache>
                <c:formatCode>_("$"* #,##0.00_);_("$"* \(#,##0.00\);_("$"* "-"??_);_(@_)</c:formatCode>
                <c:ptCount val="5"/>
                <c:pt idx="0">
                  <c:v>0.299486151986798</c:v>
                </c:pt>
                <c:pt idx="1">
                  <c:v>0.299486151986798</c:v>
                </c:pt>
                <c:pt idx="3">
                  <c:v>0.266582117671023</c:v>
                </c:pt>
              </c:numCache>
            </c:numRef>
          </c:val>
        </c:ser>
        <c:ser>
          <c:idx val="2"/>
          <c:order val="2"/>
          <c:tx>
            <c:strRef>
              <c:f>'Fig.3 (data)'!$C$8</c:f>
              <c:strCache>
                <c:ptCount val="1"/>
                <c:pt idx="0">
                  <c:v>Saw wire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multiLvlStrRef>
              <c:f>'Fig.3 (data)'!$D$3:$H$5</c:f>
              <c:multiLvlStrCache>
                <c:ptCount val="5"/>
                <c:lvl>
                  <c:pt idx="0">
                    <c:v>Current</c:v>
                  </c:pt>
                  <c:pt idx="1">
                    <c:v>Long-term</c:v>
                  </c:pt>
                  <c:pt idx="2">
                    <c:v>Mid-term</c:v>
                  </c:pt>
                  <c:pt idx="3">
                    <c:v>Long-term</c:v>
                  </c:pt>
                  <c:pt idx="4">
                    <c:v>Long-term</c:v>
                  </c:pt>
                </c:lvl>
                <c:lvl>
                  <c:pt idx="0">
                    <c:v>WACC = 8.6%</c:v>
                  </c:pt>
                  <c:pt idx="1">
                    <c:v>WACC = 6.2%</c:v>
                  </c:pt>
                  <c:pt idx="2">
                    <c:v>WACC = 6.2%</c:v>
                  </c:pt>
                  <c:pt idx="3">
                    <c:v>WACC = 6.2%</c:v>
                  </c:pt>
                  <c:pt idx="4">
                    <c:v>WACC = 6.2%</c:v>
                  </c:pt>
                </c:lvl>
                <c:lvl>
                  <c:pt idx="0">
                    <c:v>Siemens</c:v>
                  </c:pt>
                  <c:pt idx="2">
                    <c:v>(95/5) Composite</c:v>
                  </c:pt>
                  <c:pt idx="3">
                    <c:v>FBR</c:v>
                  </c:pt>
                  <c:pt idx="4">
                    <c:v>(80/20) Composite</c:v>
                  </c:pt>
                </c:lvl>
              </c:multiLvlStrCache>
            </c:multiLvlStrRef>
          </c:cat>
          <c:val>
            <c:numRef>
              <c:f>'Fig.3 (data)'!$D$8:$H$8</c:f>
              <c:numCache>
                <c:formatCode>_("$"* #,##0.00_);_("$"* \(#,##0.00\);_("$"* "-"??_);_(@_)</c:formatCode>
                <c:ptCount val="5"/>
                <c:pt idx="0">
                  <c:v>0.165326920902797</c:v>
                </c:pt>
                <c:pt idx="1">
                  <c:v>0.165326920902797</c:v>
                </c:pt>
                <c:pt idx="3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'Fig.3 (data)'!$C$9</c:f>
              <c:strCache>
                <c:ptCount val="1"/>
                <c:pt idx="0">
                  <c:v>HCl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multiLvlStrRef>
              <c:f>'Fig.3 (data)'!$D$3:$H$5</c:f>
              <c:multiLvlStrCache>
                <c:ptCount val="5"/>
                <c:lvl>
                  <c:pt idx="0">
                    <c:v>Current</c:v>
                  </c:pt>
                  <c:pt idx="1">
                    <c:v>Long-term</c:v>
                  </c:pt>
                  <c:pt idx="2">
                    <c:v>Mid-term</c:v>
                  </c:pt>
                  <c:pt idx="3">
                    <c:v>Long-term</c:v>
                  </c:pt>
                  <c:pt idx="4">
                    <c:v>Long-term</c:v>
                  </c:pt>
                </c:lvl>
                <c:lvl>
                  <c:pt idx="0">
                    <c:v>WACC = 8.6%</c:v>
                  </c:pt>
                  <c:pt idx="1">
                    <c:v>WACC = 6.2%</c:v>
                  </c:pt>
                  <c:pt idx="2">
                    <c:v>WACC = 6.2%</c:v>
                  </c:pt>
                  <c:pt idx="3">
                    <c:v>WACC = 6.2%</c:v>
                  </c:pt>
                  <c:pt idx="4">
                    <c:v>WACC = 6.2%</c:v>
                  </c:pt>
                </c:lvl>
                <c:lvl>
                  <c:pt idx="0">
                    <c:v>Siemens</c:v>
                  </c:pt>
                  <c:pt idx="2">
                    <c:v>(95/5) Composite</c:v>
                  </c:pt>
                  <c:pt idx="3">
                    <c:v>FBR</c:v>
                  </c:pt>
                  <c:pt idx="4">
                    <c:v>(80/20) Composite</c:v>
                  </c:pt>
                </c:lvl>
              </c:multiLvlStrCache>
            </c:multiLvlStrRef>
          </c:cat>
          <c:val>
            <c:numRef>
              <c:f>'Fig.3 (data)'!$D$9:$H$9</c:f>
              <c:numCache>
                <c:formatCode>_("$"* #,##0.00_);_("$"* \(#,##0.00\);_("$"* "-"??_);_(@_)</c:formatCode>
                <c:ptCount val="5"/>
                <c:pt idx="0">
                  <c:v>0.097394073978732</c:v>
                </c:pt>
                <c:pt idx="1">
                  <c:v>0.097394073978732</c:v>
                </c:pt>
                <c:pt idx="3">
                  <c:v>0.097394073978732</c:v>
                </c:pt>
              </c:numCache>
            </c:numRef>
          </c:val>
        </c:ser>
        <c:ser>
          <c:idx val="4"/>
          <c:order val="4"/>
          <c:tx>
            <c:strRef>
              <c:f>'Fig.3 (data)'!$C$10</c:f>
              <c:strCache>
                <c:ptCount val="1"/>
                <c:pt idx="0">
                  <c:v>Other materials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multiLvlStrRef>
              <c:f>'Fig.3 (data)'!$D$3:$H$5</c:f>
              <c:multiLvlStrCache>
                <c:ptCount val="5"/>
                <c:lvl>
                  <c:pt idx="0">
                    <c:v>Current</c:v>
                  </c:pt>
                  <c:pt idx="1">
                    <c:v>Long-term</c:v>
                  </c:pt>
                  <c:pt idx="2">
                    <c:v>Mid-term</c:v>
                  </c:pt>
                  <c:pt idx="3">
                    <c:v>Long-term</c:v>
                  </c:pt>
                  <c:pt idx="4">
                    <c:v>Long-term</c:v>
                  </c:pt>
                </c:lvl>
                <c:lvl>
                  <c:pt idx="0">
                    <c:v>WACC = 8.6%</c:v>
                  </c:pt>
                  <c:pt idx="1">
                    <c:v>WACC = 6.2%</c:v>
                  </c:pt>
                  <c:pt idx="2">
                    <c:v>WACC = 6.2%</c:v>
                  </c:pt>
                  <c:pt idx="3">
                    <c:v>WACC = 6.2%</c:v>
                  </c:pt>
                  <c:pt idx="4">
                    <c:v>WACC = 6.2%</c:v>
                  </c:pt>
                </c:lvl>
                <c:lvl>
                  <c:pt idx="0">
                    <c:v>Siemens</c:v>
                  </c:pt>
                  <c:pt idx="2">
                    <c:v>(95/5) Composite</c:v>
                  </c:pt>
                  <c:pt idx="3">
                    <c:v>FBR</c:v>
                  </c:pt>
                  <c:pt idx="4">
                    <c:v>(80/20) Composite</c:v>
                  </c:pt>
                </c:lvl>
              </c:multiLvlStrCache>
            </c:multiLvlStrRef>
          </c:cat>
          <c:val>
            <c:numRef>
              <c:f>'Fig.3 (data)'!$D$10:$H$10</c:f>
              <c:numCache>
                <c:formatCode>_("$"* #,##0.00_);_("$"* \(#,##0.00\);_("$"* "-"??_);_(@_)</c:formatCode>
                <c:ptCount val="5"/>
                <c:pt idx="0">
                  <c:v>0.362138124774914</c:v>
                </c:pt>
                <c:pt idx="1">
                  <c:v>0.362138124774914</c:v>
                </c:pt>
                <c:pt idx="3">
                  <c:v>0.0336132271283462</c:v>
                </c:pt>
              </c:numCache>
            </c:numRef>
          </c:val>
        </c:ser>
        <c:ser>
          <c:idx val="5"/>
          <c:order val="5"/>
          <c:tx>
            <c:strRef>
              <c:f>'Fig.3 (data)'!$C$11</c:f>
              <c:strCache>
                <c:ptCount val="1"/>
                <c:pt idx="0">
                  <c:v>Energy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multiLvlStrRef>
              <c:f>'Fig.3 (data)'!$D$3:$H$5</c:f>
              <c:multiLvlStrCache>
                <c:ptCount val="5"/>
                <c:lvl>
                  <c:pt idx="0">
                    <c:v>Current</c:v>
                  </c:pt>
                  <c:pt idx="1">
                    <c:v>Long-term</c:v>
                  </c:pt>
                  <c:pt idx="2">
                    <c:v>Mid-term</c:v>
                  </c:pt>
                  <c:pt idx="3">
                    <c:v>Long-term</c:v>
                  </c:pt>
                  <c:pt idx="4">
                    <c:v>Long-term</c:v>
                  </c:pt>
                </c:lvl>
                <c:lvl>
                  <c:pt idx="0">
                    <c:v>WACC = 8.6%</c:v>
                  </c:pt>
                  <c:pt idx="1">
                    <c:v>WACC = 6.2%</c:v>
                  </c:pt>
                  <c:pt idx="2">
                    <c:v>WACC = 6.2%</c:v>
                  </c:pt>
                  <c:pt idx="3">
                    <c:v>WACC = 6.2%</c:v>
                  </c:pt>
                  <c:pt idx="4">
                    <c:v>WACC = 6.2%</c:v>
                  </c:pt>
                </c:lvl>
                <c:lvl>
                  <c:pt idx="0">
                    <c:v>Siemens</c:v>
                  </c:pt>
                  <c:pt idx="2">
                    <c:v>(95/5) Composite</c:v>
                  </c:pt>
                  <c:pt idx="3">
                    <c:v>FBR</c:v>
                  </c:pt>
                  <c:pt idx="4">
                    <c:v>(80/20) Composite</c:v>
                  </c:pt>
                </c:lvl>
              </c:multiLvlStrCache>
            </c:multiLvlStrRef>
          </c:cat>
          <c:val>
            <c:numRef>
              <c:f>'Fig.3 (data)'!$D$11:$H$11</c:f>
              <c:numCache>
                <c:formatCode>_("$"* #,##0.00_);_("$"* \(#,##0.00\);_("$"* "-"??_);_(@_)</c:formatCode>
                <c:ptCount val="5"/>
                <c:pt idx="0">
                  <c:v>2.247446621924549</c:v>
                </c:pt>
                <c:pt idx="1">
                  <c:v>2.247446621924549</c:v>
                </c:pt>
                <c:pt idx="3">
                  <c:v>0.292016945636092</c:v>
                </c:pt>
              </c:numCache>
            </c:numRef>
          </c:val>
        </c:ser>
        <c:ser>
          <c:idx val="6"/>
          <c:order val="6"/>
          <c:tx>
            <c:strRef>
              <c:f>'Fig.3 (data)'!$C$12</c:f>
              <c:strCache>
                <c:ptCount val="1"/>
                <c:pt idx="0">
                  <c:v>Labor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multiLvlStrRef>
              <c:f>'Fig.3 (data)'!$D$3:$H$5</c:f>
              <c:multiLvlStrCache>
                <c:ptCount val="5"/>
                <c:lvl>
                  <c:pt idx="0">
                    <c:v>Current</c:v>
                  </c:pt>
                  <c:pt idx="1">
                    <c:v>Long-term</c:v>
                  </c:pt>
                  <c:pt idx="2">
                    <c:v>Mid-term</c:v>
                  </c:pt>
                  <c:pt idx="3">
                    <c:v>Long-term</c:v>
                  </c:pt>
                  <c:pt idx="4">
                    <c:v>Long-term</c:v>
                  </c:pt>
                </c:lvl>
                <c:lvl>
                  <c:pt idx="0">
                    <c:v>WACC = 8.6%</c:v>
                  </c:pt>
                  <c:pt idx="1">
                    <c:v>WACC = 6.2%</c:v>
                  </c:pt>
                  <c:pt idx="2">
                    <c:v>WACC = 6.2%</c:v>
                  </c:pt>
                  <c:pt idx="3">
                    <c:v>WACC = 6.2%</c:v>
                  </c:pt>
                  <c:pt idx="4">
                    <c:v>WACC = 6.2%</c:v>
                  </c:pt>
                </c:lvl>
                <c:lvl>
                  <c:pt idx="0">
                    <c:v>Siemens</c:v>
                  </c:pt>
                  <c:pt idx="2">
                    <c:v>(95/5) Composite</c:v>
                  </c:pt>
                  <c:pt idx="3">
                    <c:v>FBR</c:v>
                  </c:pt>
                  <c:pt idx="4">
                    <c:v>(80/20) Composite</c:v>
                  </c:pt>
                </c:lvl>
              </c:multiLvlStrCache>
            </c:multiLvlStrRef>
          </c:cat>
          <c:val>
            <c:numRef>
              <c:f>'Fig.3 (data)'!$D$12:$H$12</c:f>
              <c:numCache>
                <c:formatCode>_("$"* #,##0.00_);_("$"* \(#,##0.00\);_("$"* "-"??_);_(@_)</c:formatCode>
                <c:ptCount val="5"/>
                <c:pt idx="0">
                  <c:v>2.281555518781128</c:v>
                </c:pt>
                <c:pt idx="1">
                  <c:v>2.281555518781128</c:v>
                </c:pt>
                <c:pt idx="3">
                  <c:v>2.15126577988146</c:v>
                </c:pt>
              </c:numCache>
            </c:numRef>
          </c:val>
        </c:ser>
        <c:ser>
          <c:idx val="7"/>
          <c:order val="7"/>
          <c:tx>
            <c:strRef>
              <c:f>'Fig.3 (data)'!$C$13</c:f>
              <c:strCache>
                <c:ptCount val="1"/>
                <c:pt idx="0">
                  <c:v>Depreciation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multiLvlStrRef>
              <c:f>'Fig.3 (data)'!$D$3:$H$5</c:f>
              <c:multiLvlStrCache>
                <c:ptCount val="5"/>
                <c:lvl>
                  <c:pt idx="0">
                    <c:v>Current</c:v>
                  </c:pt>
                  <c:pt idx="1">
                    <c:v>Long-term</c:v>
                  </c:pt>
                  <c:pt idx="2">
                    <c:v>Mid-term</c:v>
                  </c:pt>
                  <c:pt idx="3">
                    <c:v>Long-term</c:v>
                  </c:pt>
                  <c:pt idx="4">
                    <c:v>Long-term</c:v>
                  </c:pt>
                </c:lvl>
                <c:lvl>
                  <c:pt idx="0">
                    <c:v>WACC = 8.6%</c:v>
                  </c:pt>
                  <c:pt idx="1">
                    <c:v>WACC = 6.2%</c:v>
                  </c:pt>
                  <c:pt idx="2">
                    <c:v>WACC = 6.2%</c:v>
                  </c:pt>
                  <c:pt idx="3">
                    <c:v>WACC = 6.2%</c:v>
                  </c:pt>
                  <c:pt idx="4">
                    <c:v>WACC = 6.2%</c:v>
                  </c:pt>
                </c:lvl>
                <c:lvl>
                  <c:pt idx="0">
                    <c:v>Siemens</c:v>
                  </c:pt>
                  <c:pt idx="2">
                    <c:v>(95/5) Composite</c:v>
                  </c:pt>
                  <c:pt idx="3">
                    <c:v>FBR</c:v>
                  </c:pt>
                  <c:pt idx="4">
                    <c:v>(80/20) Composite</c:v>
                  </c:pt>
                </c:lvl>
              </c:multiLvlStrCache>
            </c:multiLvlStrRef>
          </c:cat>
          <c:val>
            <c:numRef>
              <c:f>'Fig.3 (data)'!$D$13:$H$13</c:f>
              <c:numCache>
                <c:formatCode>_("$"* #,##0.00_);_("$"* \(#,##0.00\);_("$"* "-"??_);_(@_)</c:formatCode>
                <c:ptCount val="5"/>
                <c:pt idx="0">
                  <c:v>7.038242231335737</c:v>
                </c:pt>
                <c:pt idx="1">
                  <c:v>7.038242231335737</c:v>
                </c:pt>
                <c:pt idx="3">
                  <c:v>6.779711355980018</c:v>
                </c:pt>
              </c:numCache>
            </c:numRef>
          </c:val>
        </c:ser>
        <c:ser>
          <c:idx val="8"/>
          <c:order val="8"/>
          <c:tx>
            <c:strRef>
              <c:f>'Fig.3 (data)'!$C$14</c:f>
              <c:strCache>
                <c:ptCount val="1"/>
                <c:pt idx="0">
                  <c:v>Maintenance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multiLvlStrRef>
              <c:f>'Fig.3 (data)'!$D$3:$H$5</c:f>
              <c:multiLvlStrCache>
                <c:ptCount val="5"/>
                <c:lvl>
                  <c:pt idx="0">
                    <c:v>Current</c:v>
                  </c:pt>
                  <c:pt idx="1">
                    <c:v>Long-term</c:v>
                  </c:pt>
                  <c:pt idx="2">
                    <c:v>Mid-term</c:v>
                  </c:pt>
                  <c:pt idx="3">
                    <c:v>Long-term</c:v>
                  </c:pt>
                  <c:pt idx="4">
                    <c:v>Long-term</c:v>
                  </c:pt>
                </c:lvl>
                <c:lvl>
                  <c:pt idx="0">
                    <c:v>WACC = 8.6%</c:v>
                  </c:pt>
                  <c:pt idx="1">
                    <c:v>WACC = 6.2%</c:v>
                  </c:pt>
                  <c:pt idx="2">
                    <c:v>WACC = 6.2%</c:v>
                  </c:pt>
                  <c:pt idx="3">
                    <c:v>WACC = 6.2%</c:v>
                  </c:pt>
                  <c:pt idx="4">
                    <c:v>WACC = 6.2%</c:v>
                  </c:pt>
                </c:lvl>
                <c:lvl>
                  <c:pt idx="0">
                    <c:v>Siemens</c:v>
                  </c:pt>
                  <c:pt idx="2">
                    <c:v>(95/5) Composite</c:v>
                  </c:pt>
                  <c:pt idx="3">
                    <c:v>FBR</c:v>
                  </c:pt>
                  <c:pt idx="4">
                    <c:v>(80/20) Composite</c:v>
                  </c:pt>
                </c:lvl>
              </c:multiLvlStrCache>
            </c:multiLvlStrRef>
          </c:cat>
          <c:val>
            <c:numRef>
              <c:f>'Fig.3 (data)'!$D$14:$H$14</c:f>
              <c:numCache>
                <c:formatCode>_("$"* #,##0.00_);_("$"* \(#,##0.00\);_("$"* "-"??_);_(@_)</c:formatCode>
                <c:ptCount val="5"/>
                <c:pt idx="0">
                  <c:v>1.387518689788047</c:v>
                </c:pt>
                <c:pt idx="1">
                  <c:v>1.387518689788047</c:v>
                </c:pt>
                <c:pt idx="3">
                  <c:v>1.190233557806681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1662104"/>
        <c:axId val="621665112"/>
      </c:barChart>
      <c:lineChart>
        <c:grouping val="standard"/>
        <c:varyColors val="0"/>
        <c:ser>
          <c:idx val="11"/>
          <c:order val="9"/>
          <c:tx>
            <c:strRef>
              <c:f>'Fig.3 (data)'!$C$17</c:f>
              <c:strCache>
                <c:ptCount val="1"/>
                <c:pt idx="0">
                  <c:v>Minimum Sustainable Price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ymbol val="diamond"/>
              <c:size val="8"/>
            </c:marker>
            <c:bubble3D val="0"/>
          </c:dPt>
          <c:dPt>
            <c:idx val="2"/>
            <c:marker>
              <c:symbol val="diamond"/>
              <c:size val="8"/>
            </c:marker>
            <c:bubble3D val="0"/>
          </c:dPt>
          <c:dLbls>
            <c:numFmt formatCode="&quot;$&quot;#,##0" sourceLinked="0"/>
            <c:txPr>
              <a:bodyPr/>
              <a:lstStyle/>
              <a:p>
                <a:pPr>
                  <a:defRPr sz="1800" b="1" i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'Fig.3 (data)'!$D$3:$H$5</c:f>
              <c:multiLvlStrCache>
                <c:ptCount val="5"/>
                <c:lvl>
                  <c:pt idx="0">
                    <c:v>Current</c:v>
                  </c:pt>
                  <c:pt idx="1">
                    <c:v>Long-term</c:v>
                  </c:pt>
                  <c:pt idx="2">
                    <c:v>Mid-term</c:v>
                  </c:pt>
                  <c:pt idx="3">
                    <c:v>Long-term</c:v>
                  </c:pt>
                  <c:pt idx="4">
                    <c:v>Long-term</c:v>
                  </c:pt>
                </c:lvl>
                <c:lvl>
                  <c:pt idx="0">
                    <c:v>WACC = 8.6%</c:v>
                  </c:pt>
                  <c:pt idx="1">
                    <c:v>WACC = 6.2%</c:v>
                  </c:pt>
                  <c:pt idx="2">
                    <c:v>WACC = 6.2%</c:v>
                  </c:pt>
                  <c:pt idx="3">
                    <c:v>WACC = 6.2%</c:v>
                  </c:pt>
                  <c:pt idx="4">
                    <c:v>WACC = 6.2%</c:v>
                  </c:pt>
                </c:lvl>
                <c:lvl>
                  <c:pt idx="0">
                    <c:v>Siemens</c:v>
                  </c:pt>
                  <c:pt idx="2">
                    <c:v>(95/5) Composite</c:v>
                  </c:pt>
                  <c:pt idx="3">
                    <c:v>FBR</c:v>
                  </c:pt>
                  <c:pt idx="4">
                    <c:v>(80/20) Composite</c:v>
                  </c:pt>
                </c:lvl>
              </c:multiLvlStrCache>
            </c:multiLvlStrRef>
          </c:cat>
          <c:val>
            <c:numRef>
              <c:f>'Fig.3 (data)'!$D$17:$H$17</c:f>
              <c:numCache>
                <c:formatCode>_("$"* #,##0.00_);_("$"* \(#,##0.00\);_("$"* "-"??_);_(@_)</c:formatCode>
                <c:ptCount val="5"/>
                <c:pt idx="0">
                  <c:v>25.76807474643078</c:v>
                </c:pt>
                <c:pt idx="1">
                  <c:v>23.65413268840939</c:v>
                </c:pt>
                <c:pt idx="2">
                  <c:v>23.46100142364972</c:v>
                </c:pt>
                <c:pt idx="3">
                  <c:v>19.79150739321614</c:v>
                </c:pt>
                <c:pt idx="4">
                  <c:v>22.88160762937074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662104"/>
        <c:axId val="621665112"/>
      </c:lineChart>
      <c:catAx>
        <c:axId val="6216621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 i="0"/>
            </a:pPr>
            <a:endParaRPr lang="en-US"/>
          </a:p>
        </c:txPr>
        <c:crossAx val="621665112"/>
        <c:crosses val="autoZero"/>
        <c:auto val="1"/>
        <c:lblAlgn val="ctr"/>
        <c:lblOffset val="100"/>
        <c:noMultiLvlLbl val="0"/>
      </c:catAx>
      <c:valAx>
        <c:axId val="62166511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minorGridlines>
          <c:spPr>
            <a:ln>
              <a:prstDash val="sysDot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Current $U.S.</a:t>
                </a:r>
                <a:r>
                  <a:rPr lang="en-US" sz="1800" baseline="0"/>
                  <a:t> per W</a:t>
                </a:r>
                <a:endParaRPr lang="en-US" sz="1800" baseline="-25000"/>
              </a:p>
            </c:rich>
          </c:tx>
          <c:layout>
            <c:manualLayout>
              <c:xMode val="edge"/>
              <c:yMode val="edge"/>
              <c:x val="0.0"/>
              <c:y val="0.339952721230358"/>
            </c:manualLayout>
          </c:layout>
          <c:overlay val="0"/>
        </c:title>
        <c:numFmt formatCode="&quot;$&quot;#,##0_);\(&quot;$&quot;#,##0\)" sourceLinked="0"/>
        <c:majorTickMark val="out"/>
        <c:minorTickMark val="out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621662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890327739581"/>
          <c:y val="0.119355377904436"/>
          <c:w val="0.167319686476665"/>
          <c:h val="0.657449139096124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 Narrow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44332543501"/>
          <c:y val="0.0262771652528035"/>
          <c:w val="0.563152959105274"/>
          <c:h val="0.8443268390847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'Current scenario (data)'!$D$30</c:f>
              <c:strCache>
                <c:ptCount val="1"/>
                <c:pt idx="0">
                  <c:v>2011 (180 microns, 8.6% W.A.C.C.)</c:v>
                </c:pt>
              </c:strCache>
            </c:strRef>
          </c:tx>
          <c:marker>
            <c:symbol val="none"/>
          </c:marker>
          <c:xVal>
            <c:numRef>
              <c:f>'Current scenario (data)'!$AJ$17:$AJ$30</c:f>
              <c:numCache>
                <c:formatCode>0%</c:formatCode>
                <c:ptCount val="14"/>
                <c:pt idx="0">
                  <c:v>1.0</c:v>
                </c:pt>
                <c:pt idx="1">
                  <c:v>0.923076923076923</c:v>
                </c:pt>
                <c:pt idx="2">
                  <c:v>0.846153846153846</c:v>
                </c:pt>
                <c:pt idx="3">
                  <c:v>0.769230769230769</c:v>
                </c:pt>
                <c:pt idx="4">
                  <c:v>0.692307692307692</c:v>
                </c:pt>
                <c:pt idx="5">
                  <c:v>0.615384615384615</c:v>
                </c:pt>
                <c:pt idx="6">
                  <c:v>0.538461538461538</c:v>
                </c:pt>
                <c:pt idx="7">
                  <c:v>0.461538461538462</c:v>
                </c:pt>
                <c:pt idx="8">
                  <c:v>0.384615384615385</c:v>
                </c:pt>
                <c:pt idx="9">
                  <c:v>0.307692307692308</c:v>
                </c:pt>
                <c:pt idx="10">
                  <c:v>0.230769230769231</c:v>
                </c:pt>
                <c:pt idx="11">
                  <c:v>0.153846153846154</c:v>
                </c:pt>
                <c:pt idx="12">
                  <c:v>0.0769230769230769</c:v>
                </c:pt>
                <c:pt idx="13">
                  <c:v>0.0</c:v>
                </c:pt>
              </c:numCache>
            </c:numRef>
          </c:xVal>
          <c:yVal>
            <c:numRef>
              <c:f>'Current scenario (data)'!$AM$17:$AM$30</c:f>
              <c:numCache>
                <c:formatCode>"$"#,##0.00_);\("$"#,##0.00\)</c:formatCode>
                <c:ptCount val="14"/>
                <c:pt idx="0">
                  <c:v>53.22829203276006</c:v>
                </c:pt>
                <c:pt idx="1">
                  <c:v>54.7100425237109</c:v>
                </c:pt>
                <c:pt idx="2">
                  <c:v>56.26584162959057</c:v>
                </c:pt>
                <c:pt idx="3">
                  <c:v>57.87703588251625</c:v>
                </c:pt>
                <c:pt idx="4">
                  <c:v>59.47387664709585</c:v>
                </c:pt>
                <c:pt idx="5">
                  <c:v>61.16094282263261</c:v>
                </c:pt>
                <c:pt idx="6">
                  <c:v>62.87464856359969</c:v>
                </c:pt>
                <c:pt idx="7">
                  <c:v>64.60997040908735</c:v>
                </c:pt>
                <c:pt idx="8">
                  <c:v>66.4480327103492</c:v>
                </c:pt>
                <c:pt idx="9">
                  <c:v>68.21593799290326</c:v>
                </c:pt>
                <c:pt idx="10">
                  <c:v>69.99629725803515</c:v>
                </c:pt>
                <c:pt idx="11">
                  <c:v>71.78723387823316</c:v>
                </c:pt>
                <c:pt idx="12">
                  <c:v>73.53035511768385</c:v>
                </c:pt>
                <c:pt idx="13">
                  <c:v>75.33817066242928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'Current scenario (data)'!$I$30</c:f>
              <c:strCache>
                <c:ptCount val="1"/>
                <c:pt idx="0">
                  <c:v>Short-term (160 microns)</c:v>
                </c:pt>
              </c:strCache>
            </c:strRef>
          </c:tx>
          <c:marker>
            <c:symbol val="none"/>
          </c:marker>
          <c:xVal>
            <c:numRef>
              <c:f>'Current scenario (data)'!$AJ$17:$AJ$30</c:f>
              <c:numCache>
                <c:formatCode>0%</c:formatCode>
                <c:ptCount val="14"/>
                <c:pt idx="0">
                  <c:v>1.0</c:v>
                </c:pt>
                <c:pt idx="1">
                  <c:v>0.923076923076923</c:v>
                </c:pt>
                <c:pt idx="2">
                  <c:v>0.846153846153846</c:v>
                </c:pt>
                <c:pt idx="3">
                  <c:v>0.769230769230769</c:v>
                </c:pt>
                <c:pt idx="4">
                  <c:v>0.692307692307692</c:v>
                </c:pt>
                <c:pt idx="5">
                  <c:v>0.615384615384615</c:v>
                </c:pt>
                <c:pt idx="6">
                  <c:v>0.538461538461538</c:v>
                </c:pt>
                <c:pt idx="7">
                  <c:v>0.461538461538462</c:v>
                </c:pt>
                <c:pt idx="8">
                  <c:v>0.384615384615385</c:v>
                </c:pt>
                <c:pt idx="9">
                  <c:v>0.307692307692308</c:v>
                </c:pt>
                <c:pt idx="10">
                  <c:v>0.230769230769231</c:v>
                </c:pt>
                <c:pt idx="11">
                  <c:v>0.153846153846154</c:v>
                </c:pt>
                <c:pt idx="12">
                  <c:v>0.0769230769230769</c:v>
                </c:pt>
                <c:pt idx="13">
                  <c:v>0.0</c:v>
                </c:pt>
              </c:numCache>
            </c:numRef>
          </c:xVal>
          <c:yVal>
            <c:numRef>
              <c:f>'Current scenario (data)'!$AP$17:$AP$30</c:f>
              <c:numCache>
                <c:formatCode>"$"#,##0.00_);\("$"#,##0.00\)</c:formatCode>
                <c:ptCount val="14"/>
                <c:pt idx="0">
                  <c:v>29.73822255206762</c:v>
                </c:pt>
                <c:pt idx="1">
                  <c:v>30.6862167183994</c:v>
                </c:pt>
                <c:pt idx="2">
                  <c:v>31.68185999906099</c:v>
                </c:pt>
                <c:pt idx="3">
                  <c:v>32.73037853077651</c:v>
                </c:pt>
                <c:pt idx="4">
                  <c:v>33.79399128046402</c:v>
                </c:pt>
                <c:pt idx="5">
                  <c:v>34.86990678450785</c:v>
                </c:pt>
                <c:pt idx="6">
                  <c:v>35.96139776417208</c:v>
                </c:pt>
                <c:pt idx="7">
                  <c:v>37.06533225177946</c:v>
                </c:pt>
                <c:pt idx="8">
                  <c:v>38.17936524615036</c:v>
                </c:pt>
                <c:pt idx="9">
                  <c:v>39.30170614638406</c:v>
                </c:pt>
                <c:pt idx="10">
                  <c:v>40.44928157881728</c:v>
                </c:pt>
                <c:pt idx="11">
                  <c:v>41.58435967598666</c:v>
                </c:pt>
                <c:pt idx="12">
                  <c:v>42.72438138977169</c:v>
                </c:pt>
                <c:pt idx="13">
                  <c:v>43.88646400966525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'Current scenario (data)'!$L$30</c:f>
              <c:strCache>
                <c:ptCount val="1"/>
                <c:pt idx="0">
                  <c:v>Mid-term (140 microns)</c:v>
                </c:pt>
              </c:strCache>
            </c:strRef>
          </c:tx>
          <c:marker>
            <c:symbol val="none"/>
          </c:marker>
          <c:xVal>
            <c:numRef>
              <c:f>'Current scenario (data)'!$AJ$17:$AJ$30</c:f>
              <c:numCache>
                <c:formatCode>0%</c:formatCode>
                <c:ptCount val="14"/>
                <c:pt idx="0">
                  <c:v>1.0</c:v>
                </c:pt>
                <c:pt idx="1">
                  <c:v>0.923076923076923</c:v>
                </c:pt>
                <c:pt idx="2">
                  <c:v>0.846153846153846</c:v>
                </c:pt>
                <c:pt idx="3">
                  <c:v>0.769230769230769</c:v>
                </c:pt>
                <c:pt idx="4">
                  <c:v>0.692307692307692</c:v>
                </c:pt>
                <c:pt idx="5">
                  <c:v>0.615384615384615</c:v>
                </c:pt>
                <c:pt idx="6">
                  <c:v>0.538461538461538</c:v>
                </c:pt>
                <c:pt idx="7">
                  <c:v>0.461538461538462</c:v>
                </c:pt>
                <c:pt idx="8">
                  <c:v>0.384615384615385</c:v>
                </c:pt>
                <c:pt idx="9">
                  <c:v>0.307692307692308</c:v>
                </c:pt>
                <c:pt idx="10">
                  <c:v>0.230769230769231</c:v>
                </c:pt>
                <c:pt idx="11">
                  <c:v>0.153846153846154</c:v>
                </c:pt>
                <c:pt idx="12">
                  <c:v>0.0769230769230769</c:v>
                </c:pt>
                <c:pt idx="13">
                  <c:v>0.0</c:v>
                </c:pt>
              </c:numCache>
            </c:numRef>
          </c:xVal>
          <c:yVal>
            <c:numRef>
              <c:f>'Current scenario (data)'!$AS$17:$AS$30</c:f>
              <c:numCache>
                <c:formatCode>"$"#,##0.00_);\("$"#,##0.00\)</c:formatCode>
                <c:ptCount val="14"/>
                <c:pt idx="0">
                  <c:v>30.55174199496797</c:v>
                </c:pt>
                <c:pt idx="1">
                  <c:v>31.6050016634799</c:v>
                </c:pt>
                <c:pt idx="2">
                  <c:v>32.72388384063174</c:v>
                </c:pt>
                <c:pt idx="3">
                  <c:v>33.893930486136</c:v>
                </c:pt>
                <c:pt idx="4">
                  <c:v>35.0755700361593</c:v>
                </c:pt>
                <c:pt idx="5">
                  <c:v>36.28666129443639</c:v>
                </c:pt>
                <c:pt idx="6">
                  <c:v>37.50732575443907</c:v>
                </c:pt>
                <c:pt idx="7">
                  <c:v>38.74129089516053</c:v>
                </c:pt>
                <c:pt idx="8">
                  <c:v>40.01115881598676</c:v>
                </c:pt>
                <c:pt idx="9">
                  <c:v>41.26437826312622</c:v>
                </c:pt>
                <c:pt idx="10">
                  <c:v>42.53207381909671</c:v>
                </c:pt>
                <c:pt idx="11">
                  <c:v>43.81571750740429</c:v>
                </c:pt>
                <c:pt idx="12">
                  <c:v>45.08691817640132</c:v>
                </c:pt>
                <c:pt idx="13">
                  <c:v>46.38761844872574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'Current scenario (data)'!$O$30</c:f>
              <c:strCache>
                <c:ptCount val="1"/>
                <c:pt idx="0">
                  <c:v>Long-term (80 microns)</c:v>
                </c:pt>
              </c:strCache>
            </c:strRef>
          </c:tx>
          <c:marker>
            <c:symbol val="none"/>
          </c:marker>
          <c:xVal>
            <c:numRef>
              <c:f>'Current scenario (data)'!$AI$17:$AI$30</c:f>
              <c:numCache>
                <c:formatCode>0%</c:formatCode>
                <c:ptCount val="14"/>
                <c:pt idx="0">
                  <c:v>1.0</c:v>
                </c:pt>
                <c:pt idx="1">
                  <c:v>0.923076923076923</c:v>
                </c:pt>
                <c:pt idx="2">
                  <c:v>0.846153846153846</c:v>
                </c:pt>
                <c:pt idx="3">
                  <c:v>0.769230769230769</c:v>
                </c:pt>
                <c:pt idx="4">
                  <c:v>0.692307692307692</c:v>
                </c:pt>
                <c:pt idx="5">
                  <c:v>0.615384615384615</c:v>
                </c:pt>
                <c:pt idx="6">
                  <c:v>0.538461538461538</c:v>
                </c:pt>
                <c:pt idx="7">
                  <c:v>0.461538461538461</c:v>
                </c:pt>
                <c:pt idx="8">
                  <c:v>0.384615384615385</c:v>
                </c:pt>
                <c:pt idx="9">
                  <c:v>0.307692307692308</c:v>
                </c:pt>
                <c:pt idx="10">
                  <c:v>0.230769230769231</c:v>
                </c:pt>
                <c:pt idx="11">
                  <c:v>0.153846153846154</c:v>
                </c:pt>
                <c:pt idx="12">
                  <c:v>0.0769230769230769</c:v>
                </c:pt>
                <c:pt idx="13">
                  <c:v>0.0</c:v>
                </c:pt>
              </c:numCache>
            </c:numRef>
          </c:xVal>
          <c:yVal>
            <c:numRef>
              <c:f>'Current scenario (data)'!$AV$17:$AV$30</c:f>
              <c:numCache>
                <c:formatCode>"$"#,##0.00_);\("$"#,##0.00\)</c:formatCode>
                <c:ptCount val="14"/>
                <c:pt idx="0">
                  <c:v>21.98523415611961</c:v>
                </c:pt>
                <c:pt idx="1">
                  <c:v>22.88914550028425</c:v>
                </c:pt>
                <c:pt idx="2">
                  <c:v>23.93044456588477</c:v>
                </c:pt>
                <c:pt idx="3">
                  <c:v>25.07518390379561</c:v>
                </c:pt>
                <c:pt idx="4">
                  <c:v>26.26076946381642</c:v>
                </c:pt>
                <c:pt idx="5">
                  <c:v>27.46133509944638</c:v>
                </c:pt>
                <c:pt idx="6">
                  <c:v>28.69191728018827</c:v>
                </c:pt>
                <c:pt idx="7">
                  <c:v>29.93156239602504</c:v>
                </c:pt>
                <c:pt idx="8">
                  <c:v>31.19090303604448</c:v>
                </c:pt>
                <c:pt idx="9">
                  <c:v>32.47022754504038</c:v>
                </c:pt>
                <c:pt idx="10">
                  <c:v>33.73908720381861</c:v>
                </c:pt>
                <c:pt idx="11">
                  <c:v>35.0212665165328</c:v>
                </c:pt>
                <c:pt idx="12">
                  <c:v>36.30089186840223</c:v>
                </c:pt>
                <c:pt idx="13">
                  <c:v>37.58448826382234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415768"/>
        <c:axId val="518628728"/>
      </c:scatterChart>
      <c:valAx>
        <c:axId val="618415768"/>
        <c:scaling>
          <c:orientation val="minMax"/>
          <c:max val="1.0"/>
          <c:min val="0.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Value of Kerf (%-virgin poly price)</a:t>
                </a:r>
              </a:p>
            </c:rich>
          </c:tx>
          <c:layout>
            <c:manualLayout>
              <c:xMode val="edge"/>
              <c:yMode val="edge"/>
              <c:x val="0.208828986372651"/>
              <c:y val="0.947566669487882"/>
            </c:manualLayout>
          </c:layout>
          <c:overlay val="0"/>
        </c:title>
        <c:numFmt formatCode="0%" sourceLinked="1"/>
        <c:majorTickMark val="out"/>
        <c:minorTickMark val="out"/>
        <c:tickLblPos val="nextTo"/>
        <c:spPr>
          <a:ln w="25400"/>
        </c:spPr>
        <c:txPr>
          <a:bodyPr/>
          <a:lstStyle/>
          <a:p>
            <a:pPr>
              <a:defRPr sz="1600"/>
            </a:pPr>
            <a:endParaRPr lang="en-US"/>
          </a:p>
        </c:txPr>
        <c:crossAx val="518628728"/>
        <c:crosses val="autoZero"/>
        <c:crossBetween val="midCat"/>
        <c:majorUnit val="0.2"/>
        <c:minorUnit val="0.05"/>
      </c:valAx>
      <c:valAx>
        <c:axId val="5186287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/>
                  <a:t>Current $U.S. per m</a:t>
                </a:r>
                <a:r>
                  <a:rPr lang="en-US" sz="1800" b="1" i="0" baseline="30000"/>
                  <a:t>2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146400479086922"/>
              <c:y val="0.33037476175149"/>
            </c:manualLayout>
          </c:layout>
          <c:overlay val="0"/>
        </c:title>
        <c:numFmt formatCode="&quot;$&quot;#,##0_);\(&quot;$&quot;#,##0\)" sourceLinked="0"/>
        <c:majorTickMark val="out"/>
        <c:minorTickMark val="out"/>
        <c:tickLblPos val="nextTo"/>
        <c:spPr>
          <a:ln w="22225"/>
        </c:spPr>
        <c:txPr>
          <a:bodyPr/>
          <a:lstStyle/>
          <a:p>
            <a:pPr>
              <a:defRPr sz="1600"/>
            </a:pPr>
            <a:endParaRPr lang="en-US"/>
          </a:p>
        </c:txPr>
        <c:crossAx val="618415768"/>
        <c:crosses val="autoZero"/>
        <c:crossBetween val="midCat"/>
        <c:majorUnit val="10.0"/>
        <c:minorUnit val="2.5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0.682332862815257"/>
          <c:y val="0.331844228864025"/>
          <c:w val="0.308883108439527"/>
          <c:h val="0.32017805101404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 Narrow" pitchFamily="34" charset="0"/>
          <a:cs typeface="Times New Roman" pitchFamily="18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920" b="1" i="0" u="none" strike="noStrike" kern="1200" baseline="0">
                <a:solidFill>
                  <a:sysClr val="windowText" lastClr="000000"/>
                </a:solidFill>
                <a:latin typeface="Arial Narrow" pitchFamily="34" charset="0"/>
                <a:ea typeface="+mn-ea"/>
                <a:cs typeface="+mn-cs"/>
              </a:defRPr>
            </a:pPr>
            <a:r>
              <a:rPr lang="en-US" sz="2000"/>
              <a:t>Conventional and High-Lifetime</a:t>
            </a:r>
            <a:r>
              <a:rPr lang="en-US" sz="2000" baseline="0"/>
              <a:t> Czochralski (Cz) Processes</a:t>
            </a:r>
            <a:endParaRPr lang="en-US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920" b="1" i="0" u="none" strike="noStrike" kern="1200" baseline="0">
                <a:solidFill>
                  <a:sysClr val="windowText" lastClr="000000"/>
                </a:solidFill>
                <a:latin typeface="Arial Narrow" pitchFamily="34" charset="0"/>
                <a:ea typeface="+mn-ea"/>
                <a:cs typeface="+mn-cs"/>
              </a:defRPr>
            </a:pPr>
            <a:r>
              <a:rPr lang="en-US" sz="1400" b="0" i="1" baseline="0"/>
              <a:t>180 </a:t>
            </a:r>
            <a:r>
              <a:rPr lang="en-US" sz="1400" b="0" i="1" baseline="0">
                <a:latin typeface="Symbol" pitchFamily="18" charset="2"/>
              </a:rPr>
              <a:t>m</a:t>
            </a:r>
            <a:r>
              <a:rPr lang="en-US" sz="1400" b="0" i="1" baseline="0"/>
              <a:t>m wafer (130 </a:t>
            </a:r>
            <a:r>
              <a:rPr lang="en-US" sz="1400" b="0" i="1" baseline="0">
                <a:latin typeface="Symbol" pitchFamily="18" charset="2"/>
              </a:rPr>
              <a:t>m</a:t>
            </a:r>
            <a:r>
              <a:rPr lang="en-US" sz="1400" b="0" i="1" baseline="0"/>
              <a:t>m kerf), $35/kg poly, 15% gross margin, 10 million wafers per month U.S. firm.</a:t>
            </a:r>
            <a:endParaRPr lang="en-US" sz="1600"/>
          </a:p>
        </c:rich>
      </c:tx>
      <c:layout>
        <c:manualLayout>
          <c:xMode val="edge"/>
          <c:yMode val="edge"/>
          <c:x val="0.125864757081835"/>
          <c:y val="0.02218333213974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429094616785"/>
          <c:y val="0.234081156696422"/>
          <c:w val="0.787165519574724"/>
          <c:h val="0.64079818074445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'Current scenario (data)'!$AD$15</c:f>
              <c:strCache>
                <c:ptCount val="1"/>
                <c:pt idx="0">
                  <c:v>Standard B-doped Cz</c:v>
                </c:pt>
              </c:strCache>
            </c:strRef>
          </c:tx>
          <c:spPr>
            <a:ln>
              <a:solidFill>
                <a:schemeClr val="tx1"/>
              </a:solidFill>
              <a:prstDash val="lgDashDot"/>
            </a:ln>
          </c:spPr>
          <c:marker>
            <c:symbol val="none"/>
          </c:marker>
          <c:xVal>
            <c:numRef>
              <c:f>'Current scenario (data)'!$W$16:$W$34</c:f>
              <c:numCache>
                <c:formatCode>0%</c:formatCode>
                <c:ptCount val="19"/>
                <c:pt idx="0" formatCode="0.0%">
                  <c:v>0.005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  <c:pt idx="17">
                  <c:v>0.95</c:v>
                </c:pt>
                <c:pt idx="18">
                  <c:v>1.0</c:v>
                </c:pt>
              </c:numCache>
            </c:numRef>
          </c:xVal>
          <c:yVal>
            <c:numRef>
              <c:f>'Current scenario (data)'!$AD$16:$AD$34</c:f>
              <c:numCache>
                <c:formatCode>"$"#,##0.00_);\("$"#,##0.00\)</c:formatCode>
                <c:ptCount val="19"/>
                <c:pt idx="0">
                  <c:v>75.8449487457361</c:v>
                </c:pt>
                <c:pt idx="1">
                  <c:v>75.8449487457361</c:v>
                </c:pt>
                <c:pt idx="2">
                  <c:v>75.8449487457361</c:v>
                </c:pt>
                <c:pt idx="3">
                  <c:v>75.8449487457361</c:v>
                </c:pt>
                <c:pt idx="4">
                  <c:v>75.8449487457361</c:v>
                </c:pt>
                <c:pt idx="5">
                  <c:v>75.8449487457361</c:v>
                </c:pt>
                <c:pt idx="6">
                  <c:v>75.8449487457361</c:v>
                </c:pt>
                <c:pt idx="7">
                  <c:v>75.8449487457361</c:v>
                </c:pt>
                <c:pt idx="8">
                  <c:v>75.8449487457361</c:v>
                </c:pt>
                <c:pt idx="9">
                  <c:v>75.8449487457361</c:v>
                </c:pt>
                <c:pt idx="10">
                  <c:v>75.8449487457361</c:v>
                </c:pt>
                <c:pt idx="11">
                  <c:v>75.8449487457361</c:v>
                </c:pt>
                <c:pt idx="12">
                  <c:v>75.8449487457361</c:v>
                </c:pt>
                <c:pt idx="13">
                  <c:v>75.8449487457361</c:v>
                </c:pt>
                <c:pt idx="14">
                  <c:v>75.8449487457361</c:v>
                </c:pt>
                <c:pt idx="15">
                  <c:v>75.8449487457361</c:v>
                </c:pt>
                <c:pt idx="16">
                  <c:v>75.8449487457361</c:v>
                </c:pt>
                <c:pt idx="17">
                  <c:v>75.8449487457361</c:v>
                </c:pt>
                <c:pt idx="18">
                  <c:v>75.8449487457361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'Current scenario (data)'!$X$15</c:f>
              <c:strCache>
                <c:ptCount val="1"/>
                <c:pt idx="0">
                  <c:v>Alternative doped Cz</c:v>
                </c:pt>
              </c:strCache>
            </c:strRef>
          </c:tx>
          <c:marker>
            <c:symbol val="none"/>
          </c:marker>
          <c:dPt>
            <c:idx val="3"/>
            <c:marker>
              <c:symbol val="diamond"/>
              <c:size val="10"/>
            </c:marker>
            <c:bubble3D val="0"/>
          </c:dPt>
          <c:xVal>
            <c:numRef>
              <c:f>'Current scenario (data)'!$W$16:$W$33</c:f>
              <c:numCache>
                <c:formatCode>0%</c:formatCode>
                <c:ptCount val="18"/>
                <c:pt idx="0" formatCode="0.0%">
                  <c:v>0.005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  <c:pt idx="17">
                  <c:v>0.95</c:v>
                </c:pt>
              </c:numCache>
            </c:numRef>
          </c:xVal>
          <c:yVal>
            <c:numRef>
              <c:f>'Current scenario (data)'!$X$16:$X$33</c:f>
              <c:numCache>
                <c:formatCode>General</c:formatCode>
                <c:ptCount val="18"/>
                <c:pt idx="0">
                  <c:v>75.89850329426816</c:v>
                </c:pt>
                <c:pt idx="1">
                  <c:v>80.36224744145318</c:v>
                </c:pt>
                <c:pt idx="2">
                  <c:v>82.31977086709908</c:v>
                </c:pt>
                <c:pt idx="3">
                  <c:v>84.60738547033581</c:v>
                </c:pt>
                <c:pt idx="4">
                  <c:v>87.16848813113292</c:v>
                </c:pt>
                <c:pt idx="5">
                  <c:v>90.09727460329237</c:v>
                </c:pt>
                <c:pt idx="6">
                  <c:v>93.51941552791645</c:v>
                </c:pt>
                <c:pt idx="7">
                  <c:v>97.64649648428471</c:v>
                </c:pt>
                <c:pt idx="8">
                  <c:v>102.7134350617177</c:v>
                </c:pt>
                <c:pt idx="9">
                  <c:v>108.9377569858546</c:v>
                </c:pt>
                <c:pt idx="10">
                  <c:v>116.8852221015716</c:v>
                </c:pt>
                <c:pt idx="11">
                  <c:v>127.1781380095441</c:v>
                </c:pt>
                <c:pt idx="12">
                  <c:v>141.4003510424732</c:v>
                </c:pt>
                <c:pt idx="13">
                  <c:v>161.9849408691654</c:v>
                </c:pt>
                <c:pt idx="14">
                  <c:v>194.8681551872194</c:v>
                </c:pt>
                <c:pt idx="15">
                  <c:v>254.8790652990012</c:v>
                </c:pt>
                <c:pt idx="16">
                  <c:v>400.4336790771269</c:v>
                </c:pt>
                <c:pt idx="17">
                  <c:v>1267.131605734339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800824"/>
        <c:axId val="618556264"/>
      </c:scatterChart>
      <c:scatterChart>
        <c:scatterStyle val="smoothMarker"/>
        <c:varyColors val="0"/>
        <c:ser>
          <c:idx val="1"/>
          <c:order val="2"/>
          <c:tx>
            <c:strRef>
              <c:f>'Current scenario (data)'!$AA$15</c:f>
              <c:strCache>
                <c:ptCount val="1"/>
                <c:pt idx="0">
                  <c:v>Magnetic B-doped Cz</c:v>
                </c:pt>
              </c:strCache>
            </c:strRef>
          </c:tx>
          <c:marker>
            <c:symbol val="none"/>
          </c:marker>
          <c:dPt>
            <c:idx val="40"/>
            <c:marker>
              <c:symbol val="diamond"/>
              <c:size val="10"/>
            </c:marker>
            <c:bubble3D val="0"/>
          </c:dPt>
          <c:xVal>
            <c:numRef>
              <c:f>'Current scenario (data)'!$Z$16:$Z$116</c:f>
              <c:numCache>
                <c:formatCode>"$"#,##0_);[Red]\("$"#,##0\)</c:formatCode>
                <c:ptCount val="101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  <c:pt idx="11">
                  <c:v>55.0</c:v>
                </c:pt>
                <c:pt idx="12">
                  <c:v>60.0</c:v>
                </c:pt>
                <c:pt idx="13">
                  <c:v>65.0</c:v>
                </c:pt>
                <c:pt idx="14">
                  <c:v>70.0</c:v>
                </c:pt>
                <c:pt idx="15">
                  <c:v>75.0</c:v>
                </c:pt>
                <c:pt idx="16">
                  <c:v>80.0</c:v>
                </c:pt>
                <c:pt idx="17">
                  <c:v>85.0</c:v>
                </c:pt>
                <c:pt idx="18">
                  <c:v>90.0</c:v>
                </c:pt>
                <c:pt idx="19">
                  <c:v>95.0</c:v>
                </c:pt>
                <c:pt idx="20">
                  <c:v>100.0</c:v>
                </c:pt>
                <c:pt idx="21">
                  <c:v>105.0</c:v>
                </c:pt>
                <c:pt idx="22">
                  <c:v>110.0</c:v>
                </c:pt>
                <c:pt idx="23">
                  <c:v>115.0</c:v>
                </c:pt>
                <c:pt idx="24">
                  <c:v>120.0</c:v>
                </c:pt>
                <c:pt idx="25">
                  <c:v>125.0</c:v>
                </c:pt>
                <c:pt idx="26">
                  <c:v>130.0</c:v>
                </c:pt>
                <c:pt idx="27">
                  <c:v>135.0</c:v>
                </c:pt>
                <c:pt idx="28">
                  <c:v>140.0</c:v>
                </c:pt>
                <c:pt idx="29">
                  <c:v>145.0</c:v>
                </c:pt>
                <c:pt idx="30">
                  <c:v>150.0</c:v>
                </c:pt>
                <c:pt idx="31">
                  <c:v>155.0</c:v>
                </c:pt>
                <c:pt idx="32">
                  <c:v>160.0</c:v>
                </c:pt>
                <c:pt idx="33">
                  <c:v>165.0</c:v>
                </c:pt>
                <c:pt idx="34">
                  <c:v>170.0</c:v>
                </c:pt>
                <c:pt idx="35">
                  <c:v>175.0</c:v>
                </c:pt>
                <c:pt idx="36">
                  <c:v>180.0</c:v>
                </c:pt>
                <c:pt idx="37">
                  <c:v>185.0</c:v>
                </c:pt>
                <c:pt idx="38">
                  <c:v>190.0</c:v>
                </c:pt>
                <c:pt idx="39">
                  <c:v>195.0</c:v>
                </c:pt>
                <c:pt idx="40">
                  <c:v>200.0</c:v>
                </c:pt>
                <c:pt idx="41">
                  <c:v>205.0</c:v>
                </c:pt>
                <c:pt idx="42">
                  <c:v>210.0</c:v>
                </c:pt>
                <c:pt idx="43">
                  <c:v>215.0</c:v>
                </c:pt>
                <c:pt idx="44">
                  <c:v>220.0</c:v>
                </c:pt>
                <c:pt idx="45">
                  <c:v>225.0</c:v>
                </c:pt>
                <c:pt idx="46">
                  <c:v>230.0</c:v>
                </c:pt>
                <c:pt idx="47">
                  <c:v>235.0</c:v>
                </c:pt>
                <c:pt idx="48">
                  <c:v>240.0</c:v>
                </c:pt>
                <c:pt idx="49">
                  <c:v>245.0</c:v>
                </c:pt>
                <c:pt idx="50">
                  <c:v>250.0</c:v>
                </c:pt>
                <c:pt idx="51">
                  <c:v>255.0</c:v>
                </c:pt>
                <c:pt idx="52">
                  <c:v>260.0</c:v>
                </c:pt>
                <c:pt idx="53">
                  <c:v>265.0</c:v>
                </c:pt>
                <c:pt idx="54">
                  <c:v>270.0</c:v>
                </c:pt>
                <c:pt idx="55">
                  <c:v>275.0</c:v>
                </c:pt>
                <c:pt idx="56">
                  <c:v>280.0</c:v>
                </c:pt>
                <c:pt idx="57">
                  <c:v>285.0</c:v>
                </c:pt>
                <c:pt idx="58">
                  <c:v>290.0</c:v>
                </c:pt>
                <c:pt idx="59">
                  <c:v>295.0</c:v>
                </c:pt>
                <c:pt idx="60">
                  <c:v>300.0</c:v>
                </c:pt>
                <c:pt idx="61">
                  <c:v>305.0</c:v>
                </c:pt>
                <c:pt idx="62">
                  <c:v>310.0</c:v>
                </c:pt>
                <c:pt idx="63">
                  <c:v>315.0</c:v>
                </c:pt>
                <c:pt idx="64">
                  <c:v>320.0</c:v>
                </c:pt>
                <c:pt idx="65">
                  <c:v>325.0</c:v>
                </c:pt>
                <c:pt idx="66">
                  <c:v>330.0</c:v>
                </c:pt>
                <c:pt idx="67">
                  <c:v>335.0</c:v>
                </c:pt>
                <c:pt idx="68">
                  <c:v>340.0</c:v>
                </c:pt>
                <c:pt idx="69">
                  <c:v>345.0</c:v>
                </c:pt>
                <c:pt idx="70">
                  <c:v>350.0</c:v>
                </c:pt>
                <c:pt idx="71">
                  <c:v>355.0</c:v>
                </c:pt>
                <c:pt idx="72">
                  <c:v>360.0</c:v>
                </c:pt>
                <c:pt idx="73">
                  <c:v>365.0</c:v>
                </c:pt>
                <c:pt idx="74">
                  <c:v>370.0</c:v>
                </c:pt>
                <c:pt idx="75">
                  <c:v>375.0</c:v>
                </c:pt>
                <c:pt idx="76">
                  <c:v>380.0</c:v>
                </c:pt>
                <c:pt idx="77">
                  <c:v>385.0</c:v>
                </c:pt>
                <c:pt idx="78">
                  <c:v>390.0</c:v>
                </c:pt>
                <c:pt idx="79">
                  <c:v>395.0</c:v>
                </c:pt>
                <c:pt idx="80">
                  <c:v>400.0</c:v>
                </c:pt>
                <c:pt idx="81">
                  <c:v>405.0</c:v>
                </c:pt>
                <c:pt idx="82">
                  <c:v>410.0</c:v>
                </c:pt>
                <c:pt idx="83">
                  <c:v>415.0</c:v>
                </c:pt>
                <c:pt idx="84">
                  <c:v>420.0</c:v>
                </c:pt>
                <c:pt idx="85">
                  <c:v>425.0</c:v>
                </c:pt>
                <c:pt idx="86">
                  <c:v>430.0</c:v>
                </c:pt>
                <c:pt idx="87">
                  <c:v>435.0</c:v>
                </c:pt>
                <c:pt idx="88">
                  <c:v>440.0</c:v>
                </c:pt>
                <c:pt idx="89">
                  <c:v>445.0</c:v>
                </c:pt>
                <c:pt idx="90">
                  <c:v>450.0</c:v>
                </c:pt>
                <c:pt idx="91">
                  <c:v>455.0</c:v>
                </c:pt>
                <c:pt idx="92">
                  <c:v>460.0</c:v>
                </c:pt>
                <c:pt idx="93">
                  <c:v>465.0</c:v>
                </c:pt>
                <c:pt idx="94">
                  <c:v>470.0</c:v>
                </c:pt>
                <c:pt idx="95">
                  <c:v>475.0</c:v>
                </c:pt>
                <c:pt idx="96">
                  <c:v>480.0</c:v>
                </c:pt>
                <c:pt idx="97">
                  <c:v>485.0</c:v>
                </c:pt>
                <c:pt idx="98">
                  <c:v>490.0</c:v>
                </c:pt>
                <c:pt idx="99">
                  <c:v>495.0</c:v>
                </c:pt>
                <c:pt idx="100">
                  <c:v>500.0</c:v>
                </c:pt>
              </c:numCache>
            </c:numRef>
          </c:xVal>
          <c:yVal>
            <c:numRef>
              <c:f>'Current scenario (data)'!$AA$16:$AA$116</c:f>
              <c:numCache>
                <c:formatCode>"$"#,##0.00_);\("$"#,##0.00\)</c:formatCode>
                <c:ptCount val="101"/>
                <c:pt idx="0">
                  <c:v>77.18831469967221</c:v>
                </c:pt>
                <c:pt idx="1">
                  <c:v>77.27472213523073</c:v>
                </c:pt>
                <c:pt idx="2">
                  <c:v>77.36112957078921</c:v>
                </c:pt>
                <c:pt idx="3">
                  <c:v>77.4475370063477</c:v>
                </c:pt>
                <c:pt idx="4">
                  <c:v>77.5339444419062</c:v>
                </c:pt>
                <c:pt idx="5">
                  <c:v>77.62035187746469</c:v>
                </c:pt>
                <c:pt idx="6">
                  <c:v>77.70675931302318</c:v>
                </c:pt>
                <c:pt idx="7">
                  <c:v>77.79316674858167</c:v>
                </c:pt>
                <c:pt idx="8">
                  <c:v>77.87957418414017</c:v>
                </c:pt>
                <c:pt idx="9">
                  <c:v>77.96598161969867</c:v>
                </c:pt>
                <c:pt idx="10">
                  <c:v>78.05238905525715</c:v>
                </c:pt>
                <c:pt idx="11">
                  <c:v>78.13879649081564</c:v>
                </c:pt>
                <c:pt idx="12">
                  <c:v>78.22520392637414</c:v>
                </c:pt>
                <c:pt idx="13">
                  <c:v>78.31161136193263</c:v>
                </c:pt>
                <c:pt idx="14">
                  <c:v>78.39801879749112</c:v>
                </c:pt>
                <c:pt idx="15">
                  <c:v>78.48442623304963</c:v>
                </c:pt>
                <c:pt idx="16">
                  <c:v>78.57083366860811</c:v>
                </c:pt>
                <c:pt idx="17">
                  <c:v>78.6572411041666</c:v>
                </c:pt>
                <c:pt idx="18">
                  <c:v>78.74364853972511</c:v>
                </c:pt>
                <c:pt idx="19">
                  <c:v>78.8300559752836</c:v>
                </c:pt>
                <c:pt idx="20">
                  <c:v>78.91646341084208</c:v>
                </c:pt>
                <c:pt idx="21">
                  <c:v>79.0028708464006</c:v>
                </c:pt>
                <c:pt idx="22">
                  <c:v>79.08927828195908</c:v>
                </c:pt>
                <c:pt idx="23">
                  <c:v>79.17568571751757</c:v>
                </c:pt>
                <c:pt idx="24">
                  <c:v>79.26209315307605</c:v>
                </c:pt>
                <c:pt idx="25">
                  <c:v>79.34850058863456</c:v>
                </c:pt>
                <c:pt idx="26">
                  <c:v>79.43490802419304</c:v>
                </c:pt>
                <c:pt idx="27">
                  <c:v>79.52131545975153</c:v>
                </c:pt>
                <c:pt idx="28">
                  <c:v>79.60772289531001</c:v>
                </c:pt>
                <c:pt idx="29">
                  <c:v>79.69413033086853</c:v>
                </c:pt>
                <c:pt idx="30">
                  <c:v>79.78053776642702</c:v>
                </c:pt>
                <c:pt idx="31">
                  <c:v>79.8669452019855</c:v>
                </c:pt>
                <c:pt idx="32">
                  <c:v>79.95335263754401</c:v>
                </c:pt>
                <c:pt idx="33">
                  <c:v>80.0397600731025</c:v>
                </c:pt>
                <c:pt idx="34">
                  <c:v>80.12616750866098</c:v>
                </c:pt>
                <c:pt idx="35">
                  <c:v>80.2125749442195</c:v>
                </c:pt>
                <c:pt idx="36">
                  <c:v>80.29898237977797</c:v>
                </c:pt>
                <c:pt idx="37">
                  <c:v>80.38538981533647</c:v>
                </c:pt>
                <c:pt idx="38">
                  <c:v>80.47179725089498</c:v>
                </c:pt>
                <c:pt idx="39">
                  <c:v>80.55820468645345</c:v>
                </c:pt>
                <c:pt idx="40">
                  <c:v>80.64461212201195</c:v>
                </c:pt>
                <c:pt idx="41">
                  <c:v>80.73101955757043</c:v>
                </c:pt>
                <c:pt idx="42">
                  <c:v>80.81742699312893</c:v>
                </c:pt>
                <c:pt idx="43">
                  <c:v>80.90383442868743</c:v>
                </c:pt>
                <c:pt idx="44">
                  <c:v>80.9902418642459</c:v>
                </c:pt>
                <c:pt idx="45">
                  <c:v>81.07664929980441</c:v>
                </c:pt>
                <c:pt idx="46">
                  <c:v>81.1630567353629</c:v>
                </c:pt>
                <c:pt idx="47">
                  <c:v>81.2494641709214</c:v>
                </c:pt>
                <c:pt idx="48">
                  <c:v>81.3358716064799</c:v>
                </c:pt>
                <c:pt idx="49">
                  <c:v>81.42227904203838</c:v>
                </c:pt>
                <c:pt idx="50">
                  <c:v>81.50868647759688</c:v>
                </c:pt>
                <c:pt idx="51">
                  <c:v>81.59509391315537</c:v>
                </c:pt>
                <c:pt idx="52">
                  <c:v>81.68150134871385</c:v>
                </c:pt>
                <c:pt idx="53">
                  <c:v>81.76790878427235</c:v>
                </c:pt>
                <c:pt idx="54">
                  <c:v>81.85431621983085</c:v>
                </c:pt>
                <c:pt idx="55">
                  <c:v>81.94072365538933</c:v>
                </c:pt>
                <c:pt idx="56">
                  <c:v>82.02713109094783</c:v>
                </c:pt>
                <c:pt idx="57">
                  <c:v>82.11353852650633</c:v>
                </c:pt>
                <c:pt idx="58">
                  <c:v>82.19994596206482</c:v>
                </c:pt>
                <c:pt idx="59">
                  <c:v>82.28635339762332</c:v>
                </c:pt>
                <c:pt idx="60">
                  <c:v>82.37276083318181</c:v>
                </c:pt>
                <c:pt idx="61">
                  <c:v>82.4591682687403</c:v>
                </c:pt>
                <c:pt idx="62">
                  <c:v>82.5455757042988</c:v>
                </c:pt>
                <c:pt idx="63">
                  <c:v>82.63198313985728</c:v>
                </c:pt>
                <c:pt idx="64">
                  <c:v>82.71839057541578</c:v>
                </c:pt>
                <c:pt idx="65">
                  <c:v>82.80479801097428</c:v>
                </c:pt>
                <c:pt idx="66">
                  <c:v>82.89120544653276</c:v>
                </c:pt>
                <c:pt idx="67">
                  <c:v>82.97761288209126</c:v>
                </c:pt>
                <c:pt idx="68">
                  <c:v>83.06402031764976</c:v>
                </c:pt>
                <c:pt idx="69">
                  <c:v>83.15042775320825</c:v>
                </c:pt>
                <c:pt idx="70">
                  <c:v>83.23683518876675</c:v>
                </c:pt>
                <c:pt idx="71">
                  <c:v>83.32324262432524</c:v>
                </c:pt>
                <c:pt idx="72">
                  <c:v>83.40965005988373</c:v>
                </c:pt>
                <c:pt idx="73">
                  <c:v>83.4960574954422</c:v>
                </c:pt>
                <c:pt idx="74">
                  <c:v>83.58246493100071</c:v>
                </c:pt>
                <c:pt idx="75">
                  <c:v>83.6688723665592</c:v>
                </c:pt>
                <c:pt idx="76">
                  <c:v>83.7552798021177</c:v>
                </c:pt>
                <c:pt idx="77">
                  <c:v>83.8416872376762</c:v>
                </c:pt>
                <c:pt idx="78">
                  <c:v>83.92809467323468</c:v>
                </c:pt>
                <c:pt idx="79">
                  <c:v>84.01450210879318</c:v>
                </c:pt>
                <c:pt idx="80">
                  <c:v>84.10090954435168</c:v>
                </c:pt>
                <c:pt idx="81">
                  <c:v>84.18731697991016</c:v>
                </c:pt>
                <c:pt idx="82">
                  <c:v>84.27372441546866</c:v>
                </c:pt>
                <c:pt idx="83">
                  <c:v>84.36013185102715</c:v>
                </c:pt>
                <c:pt idx="84">
                  <c:v>84.44653928658564</c:v>
                </c:pt>
                <c:pt idx="85">
                  <c:v>84.53294672214415</c:v>
                </c:pt>
                <c:pt idx="86">
                  <c:v>84.61935415770263</c:v>
                </c:pt>
                <c:pt idx="87">
                  <c:v>84.70576159326112</c:v>
                </c:pt>
                <c:pt idx="88">
                  <c:v>84.7921690288196</c:v>
                </c:pt>
                <c:pt idx="89">
                  <c:v>84.87857646437811</c:v>
                </c:pt>
                <c:pt idx="90">
                  <c:v>84.9649838999366</c:v>
                </c:pt>
                <c:pt idx="91">
                  <c:v>85.0513913354951</c:v>
                </c:pt>
                <c:pt idx="92">
                  <c:v>85.1377987710536</c:v>
                </c:pt>
                <c:pt idx="93">
                  <c:v>85.22420620661208</c:v>
                </c:pt>
                <c:pt idx="94">
                  <c:v>85.31061364217056</c:v>
                </c:pt>
                <c:pt idx="95">
                  <c:v>85.39702107772908</c:v>
                </c:pt>
                <c:pt idx="96">
                  <c:v>85.48342851328754</c:v>
                </c:pt>
                <c:pt idx="97">
                  <c:v>85.56983594884604</c:v>
                </c:pt>
                <c:pt idx="98">
                  <c:v>85.65624338440453</c:v>
                </c:pt>
                <c:pt idx="99">
                  <c:v>85.74265081996301</c:v>
                </c:pt>
                <c:pt idx="100">
                  <c:v>85.82905825552153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965640"/>
        <c:axId val="621725432"/>
      </c:scatterChart>
      <c:valAx>
        <c:axId val="620800824"/>
        <c:scaling>
          <c:orientation val="minMax"/>
          <c:max val="1.0"/>
          <c:min val="0.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800">
                    <a:solidFill>
                      <a:schemeClr val="accent1"/>
                    </a:solidFill>
                  </a:defRPr>
                </a:pPr>
                <a:r>
                  <a:rPr lang="en-US" sz="1800">
                    <a:solidFill>
                      <a:schemeClr val="accent1"/>
                    </a:solidFill>
                  </a:rPr>
                  <a:t>As-Cropped Cz-boule</a:t>
                </a:r>
                <a:r>
                  <a:rPr lang="en-US" sz="1800" baseline="0">
                    <a:solidFill>
                      <a:schemeClr val="accent1"/>
                    </a:solidFill>
                  </a:rPr>
                  <a:t> Yield Loss (1 - ingot yield)</a:t>
                </a:r>
                <a:endParaRPr lang="en-US" sz="1800">
                  <a:solidFill>
                    <a:schemeClr val="accent1"/>
                  </a:solidFill>
                </a:endParaRPr>
              </a:p>
            </c:rich>
          </c:tx>
          <c:layout>
            <c:manualLayout>
              <c:xMode val="edge"/>
              <c:yMode val="edge"/>
              <c:x val="0.252381976141333"/>
              <c:y val="0.950884006579735"/>
            </c:manualLayout>
          </c:layout>
          <c:overlay val="0"/>
        </c:title>
        <c:numFmt formatCode="0%" sourceLinked="0"/>
        <c:majorTickMark val="out"/>
        <c:minorTickMark val="out"/>
        <c:tickLblPos val="nextTo"/>
        <c:spPr>
          <a:ln w="25400">
            <a:solidFill>
              <a:schemeClr val="accent1"/>
            </a:solidFill>
          </a:ln>
        </c:spPr>
        <c:txPr>
          <a:bodyPr/>
          <a:lstStyle/>
          <a:p>
            <a:pPr>
              <a:defRPr>
                <a:solidFill>
                  <a:schemeClr val="accent1"/>
                </a:solidFill>
              </a:defRPr>
            </a:pPr>
            <a:endParaRPr lang="en-US"/>
          </a:p>
        </c:txPr>
        <c:crossAx val="618556264"/>
        <c:crosses val="autoZero"/>
        <c:crossBetween val="midCat"/>
        <c:minorUnit val="0.05"/>
      </c:valAx>
      <c:valAx>
        <c:axId val="618556264"/>
        <c:scaling>
          <c:orientation val="minMax"/>
          <c:max val="150.0"/>
          <c:min val="70.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/>
                  <a:t>Wafer price (Current $U.S. per m</a:t>
                </a:r>
                <a:r>
                  <a:rPr lang="en-US" sz="1800" b="1" i="0" baseline="30000"/>
                  <a:t>2</a:t>
                </a:r>
                <a:r>
                  <a:rPr lang="en-US" sz="1800" b="1" i="0" baseline="0"/>
                  <a:t>)</a:t>
                </a:r>
              </a:p>
            </c:rich>
          </c:tx>
          <c:layout>
            <c:manualLayout>
              <c:xMode val="edge"/>
              <c:yMode val="edge"/>
              <c:x val="0.0"/>
              <c:y val="0.318242845081422"/>
            </c:manualLayout>
          </c:layout>
          <c:overlay val="0"/>
        </c:title>
        <c:numFmt formatCode="&quot;$&quot;#,##0" sourceLinked="0"/>
        <c:majorTickMark val="out"/>
        <c:minorTickMark val="out"/>
        <c:tickLblPos val="nextTo"/>
        <c:spPr>
          <a:ln w="25400"/>
        </c:spPr>
        <c:crossAx val="620800824"/>
        <c:crosses val="autoZero"/>
        <c:crossBetween val="midCat"/>
        <c:minorUnit val="2.5"/>
      </c:valAx>
      <c:valAx>
        <c:axId val="621725432"/>
        <c:scaling>
          <c:orientation val="minMax"/>
          <c:max val="150.0"/>
          <c:min val="7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Wafer price (2011 $U.S. per m</a:t>
                </a:r>
                <a:r>
                  <a:rPr lang="en-US" sz="1800" baseline="30000"/>
                  <a:t>2</a:t>
                </a:r>
                <a:r>
                  <a:rPr lang="en-US" sz="1800" baseline="0"/>
                  <a:t>)</a:t>
                </a:r>
                <a:endParaRPr lang="en-US" sz="1800"/>
              </a:p>
            </c:rich>
          </c:tx>
          <c:layout>
            <c:manualLayout>
              <c:xMode val="edge"/>
              <c:yMode val="edge"/>
              <c:x val="0.967272115262134"/>
              <c:y val="0.3143960933199"/>
            </c:manualLayout>
          </c:layout>
          <c:overlay val="0"/>
        </c:title>
        <c:numFmt formatCode="&quot;$&quot;#,##0_);\(&quot;$&quot;#,##0\)" sourceLinked="0"/>
        <c:majorTickMark val="out"/>
        <c:minorTickMark val="out"/>
        <c:tickLblPos val="nextTo"/>
        <c:spPr>
          <a:ln w="25400"/>
        </c:spPr>
        <c:crossAx val="617965640"/>
        <c:crosses val="max"/>
        <c:crossBetween val="midCat"/>
        <c:minorUnit val="2.5"/>
      </c:valAx>
      <c:valAx>
        <c:axId val="617965640"/>
        <c:scaling>
          <c:orientation val="minMax"/>
          <c:max val="500.0"/>
          <c:min val="0.0"/>
        </c:scaling>
        <c:delete val="0"/>
        <c:axPos val="t"/>
        <c:title>
          <c:tx>
            <c:rich>
              <a:bodyPr/>
              <a:lstStyle/>
              <a:p>
                <a:pPr>
                  <a:defRPr>
                    <a:solidFill>
                      <a:schemeClr val="accent2"/>
                    </a:solidFill>
                  </a:defRPr>
                </a:pPr>
                <a:r>
                  <a:rPr lang="en-US">
                    <a:solidFill>
                      <a:schemeClr val="accent2"/>
                    </a:solidFill>
                  </a:rPr>
                  <a:t>Magnetic Cz-puller Premium (2011 $000 U.S. per station)</a:t>
                </a:r>
              </a:p>
            </c:rich>
          </c:tx>
          <c:layout>
            <c:manualLayout>
              <c:xMode val="edge"/>
              <c:yMode val="edge"/>
              <c:x val="0.23833848136593"/>
              <c:y val="0.119043826928088"/>
            </c:manualLayout>
          </c:layout>
          <c:overlay val="0"/>
        </c:title>
        <c:numFmt formatCode="&quot;$&quot;#,##0_);[Red]\(&quot;$&quot;#,##0\)" sourceLinked="1"/>
        <c:majorTickMark val="out"/>
        <c:minorTickMark val="out"/>
        <c:tickLblPos val="nextTo"/>
        <c:spPr>
          <a:ln w="25400">
            <a:solidFill>
              <a:schemeClr val="accent2"/>
            </a:solidFill>
          </a:ln>
        </c:spPr>
        <c:txPr>
          <a:bodyPr/>
          <a:lstStyle/>
          <a:p>
            <a:pPr>
              <a:defRPr>
                <a:solidFill>
                  <a:schemeClr val="accent2"/>
                </a:solidFill>
              </a:defRPr>
            </a:pPr>
            <a:endParaRPr lang="en-US"/>
          </a:p>
        </c:txPr>
        <c:crossAx val="621725432"/>
        <c:crosses val="max"/>
        <c:crossBetween val="midCat"/>
        <c:minorUnit val="25.0"/>
      </c:valAx>
      <c:spPr>
        <a:ln w="25400"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115656378478669"/>
          <c:y val="0.246715969664889"/>
          <c:w val="0.293042576602322"/>
          <c:h val="0.155016235753721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 Narrow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920" b="1" i="0" u="none" strike="noStrike" kern="1200" baseline="0">
                <a:solidFill>
                  <a:sysClr val="windowText" lastClr="000000"/>
                </a:solidFill>
                <a:latin typeface="Arial Narrow" pitchFamily="34" charset="0"/>
                <a:ea typeface="+mn-ea"/>
                <a:cs typeface="+mn-cs"/>
              </a:defRPr>
            </a:pPr>
            <a:r>
              <a:rPr lang="en-US"/>
              <a:t>2012 c-Si PV Cell Manufacturing Costs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920" b="1" i="0" u="none" strike="noStrike" kern="1200" baseline="0">
                <a:solidFill>
                  <a:sysClr val="windowText" lastClr="000000"/>
                </a:solidFill>
                <a:latin typeface="Arial Narrow" pitchFamily="34" charset="0"/>
                <a:ea typeface="+mn-ea"/>
                <a:cs typeface="+mn-cs"/>
              </a:defRPr>
            </a:pPr>
            <a:r>
              <a:rPr lang="en-US" sz="1600" b="0" i="1"/>
              <a:t>Current Scenario, </a:t>
            </a:r>
            <a:r>
              <a:rPr lang="en-US" sz="1600" b="0" i="1" baseline="0"/>
              <a:t>500 MW</a:t>
            </a:r>
            <a:r>
              <a:rPr lang="en-US" sz="1600" b="0" i="1" baseline="-25000"/>
              <a:t>P DC</a:t>
            </a:r>
            <a:r>
              <a:rPr lang="en-US" sz="1600" b="0" i="1" baseline="0"/>
              <a:t> per year U.S. firm.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'Current scenario (data)'!$N$53</c:f>
              <c:strCache>
                <c:ptCount val="1"/>
                <c:pt idx="0">
                  <c:v>Wafers</c:v>
                </c:pt>
              </c:strCache>
            </c:strRef>
          </c:tx>
          <c:spPr>
            <a:solidFill>
              <a:schemeClr val="tx2"/>
            </a:solidFill>
            <a:ln>
              <a:solidFill>
                <a:prstClr val="black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 i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'Current scenario (data)'!$O$51:$R$52</c:f>
              <c:multiLvlStrCache>
                <c:ptCount val="4"/>
                <c:lvl>
                  <c:pt idx="0">
                    <c:v>Standard (n=16.7%)</c:v>
                  </c:pt>
                  <c:pt idx="1">
                    <c:v>Tech Group 1 (22.0%)</c:v>
                  </c:pt>
                  <c:pt idx="2">
                    <c:v>IBC cell (25.0%)</c:v>
                  </c:pt>
                  <c:pt idx="3">
                    <c:v>HIT cell (24.0%)</c:v>
                  </c:pt>
                </c:lvl>
                <c:lvl>
                  <c:pt idx="0">
                    <c:v>180 um wafer</c:v>
                  </c:pt>
                  <c:pt idx="1">
                    <c:v>160 um</c:v>
                  </c:pt>
                  <c:pt idx="2">
                    <c:v>140 um</c:v>
                  </c:pt>
                  <c:pt idx="3">
                    <c:v>140 um</c:v>
                  </c:pt>
                </c:lvl>
              </c:multiLvlStrCache>
            </c:multiLvlStrRef>
          </c:cat>
          <c:val>
            <c:numRef>
              <c:f>'Current scenario (data)'!$O$53:$R$53</c:f>
              <c:numCache>
                <c:formatCode>_("$"* #,##0.00_);_("$"* \(#,##0.00\);_("$"* "-"??_);_(@_)</c:formatCode>
                <c:ptCount val="4"/>
                <c:pt idx="0">
                  <c:v>0.454161369734947</c:v>
                </c:pt>
                <c:pt idx="1">
                  <c:v>0.252248235800201</c:v>
                </c:pt>
                <c:pt idx="2">
                  <c:v>0.225196925399939</c:v>
                </c:pt>
                <c:pt idx="3">
                  <c:v>0.234580130624937</c:v>
                </c:pt>
              </c:numCache>
            </c:numRef>
          </c:val>
        </c:ser>
        <c:ser>
          <c:idx val="2"/>
          <c:order val="1"/>
          <c:tx>
            <c:strRef>
              <c:f>'Current scenario (data)'!$N$54</c:f>
              <c:strCache>
                <c:ptCount val="1"/>
                <c:pt idx="0">
                  <c:v>Cell materials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'Current scenario (data)'!$O$51:$R$52</c:f>
              <c:multiLvlStrCache>
                <c:ptCount val="4"/>
                <c:lvl>
                  <c:pt idx="0">
                    <c:v>Standard (n=16.7%)</c:v>
                  </c:pt>
                  <c:pt idx="1">
                    <c:v>Tech Group 1 (22.0%)</c:v>
                  </c:pt>
                  <c:pt idx="2">
                    <c:v>IBC cell (25.0%)</c:v>
                  </c:pt>
                  <c:pt idx="3">
                    <c:v>HIT cell (24.0%)</c:v>
                  </c:pt>
                </c:lvl>
                <c:lvl>
                  <c:pt idx="0">
                    <c:v>180 um wafer</c:v>
                  </c:pt>
                  <c:pt idx="1">
                    <c:v>160 um</c:v>
                  </c:pt>
                  <c:pt idx="2">
                    <c:v>140 um</c:v>
                  </c:pt>
                  <c:pt idx="3">
                    <c:v>140 um</c:v>
                  </c:pt>
                </c:lvl>
              </c:multiLvlStrCache>
            </c:multiLvlStrRef>
          </c:cat>
          <c:val>
            <c:numRef>
              <c:f>'Current scenario (data)'!$O$54:$R$54</c:f>
              <c:numCache>
                <c:formatCode>_("$"* #,##0.00_);_("$"* \(#,##0.00\);_("$"* "-"??_);_(@_)</c:formatCode>
                <c:ptCount val="4"/>
                <c:pt idx="0">
                  <c:v>0.140132806696801</c:v>
                </c:pt>
                <c:pt idx="1">
                  <c:v>0.0966271819841724</c:v>
                </c:pt>
                <c:pt idx="2">
                  <c:v>0.0917022647393286</c:v>
                </c:pt>
                <c:pt idx="3">
                  <c:v>0.157643319458208</c:v>
                </c:pt>
              </c:numCache>
            </c:numRef>
          </c:val>
        </c:ser>
        <c:ser>
          <c:idx val="3"/>
          <c:order val="2"/>
          <c:tx>
            <c:strRef>
              <c:f>'Current scenario (data)'!$N$55</c:f>
              <c:strCache>
                <c:ptCount val="1"/>
                <c:pt idx="0">
                  <c:v>Labor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'Current scenario (data)'!$O$51:$R$52</c:f>
              <c:multiLvlStrCache>
                <c:ptCount val="4"/>
                <c:lvl>
                  <c:pt idx="0">
                    <c:v>Standard (n=16.7%)</c:v>
                  </c:pt>
                  <c:pt idx="1">
                    <c:v>Tech Group 1 (22.0%)</c:v>
                  </c:pt>
                  <c:pt idx="2">
                    <c:v>IBC cell (25.0%)</c:v>
                  </c:pt>
                  <c:pt idx="3">
                    <c:v>HIT cell (24.0%)</c:v>
                  </c:pt>
                </c:lvl>
                <c:lvl>
                  <c:pt idx="0">
                    <c:v>180 um wafer</c:v>
                  </c:pt>
                  <c:pt idx="1">
                    <c:v>160 um</c:v>
                  </c:pt>
                  <c:pt idx="2">
                    <c:v>140 um</c:v>
                  </c:pt>
                  <c:pt idx="3">
                    <c:v>140 um</c:v>
                  </c:pt>
                </c:lvl>
              </c:multiLvlStrCache>
            </c:multiLvlStrRef>
          </c:cat>
          <c:val>
            <c:numRef>
              <c:f>'Current scenario (data)'!$O$55:$R$55</c:f>
              <c:numCache>
                <c:formatCode>_("$"* #,##0.00_);_("$"* \(#,##0.00\);_("$"* "-"??_);_(@_)</c:formatCode>
                <c:ptCount val="4"/>
                <c:pt idx="0">
                  <c:v>0.0227390532830773</c:v>
                </c:pt>
                <c:pt idx="1">
                  <c:v>0.0150985140787443</c:v>
                </c:pt>
                <c:pt idx="2">
                  <c:v>0.0342514130533667</c:v>
                </c:pt>
                <c:pt idx="3">
                  <c:v>0.0226428806481265</c:v>
                </c:pt>
              </c:numCache>
            </c:numRef>
          </c:val>
        </c:ser>
        <c:ser>
          <c:idx val="4"/>
          <c:order val="3"/>
          <c:tx>
            <c:strRef>
              <c:f>'Current scenario (data)'!$N$56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'Current scenario (data)'!$O$51:$R$52</c:f>
              <c:multiLvlStrCache>
                <c:ptCount val="4"/>
                <c:lvl>
                  <c:pt idx="0">
                    <c:v>Standard (n=16.7%)</c:v>
                  </c:pt>
                  <c:pt idx="1">
                    <c:v>Tech Group 1 (22.0%)</c:v>
                  </c:pt>
                  <c:pt idx="2">
                    <c:v>IBC cell (25.0%)</c:v>
                  </c:pt>
                  <c:pt idx="3">
                    <c:v>HIT cell (24.0%)</c:v>
                  </c:pt>
                </c:lvl>
                <c:lvl>
                  <c:pt idx="0">
                    <c:v>180 um wafer</c:v>
                  </c:pt>
                  <c:pt idx="1">
                    <c:v>160 um</c:v>
                  </c:pt>
                  <c:pt idx="2">
                    <c:v>140 um</c:v>
                  </c:pt>
                  <c:pt idx="3">
                    <c:v>140 um</c:v>
                  </c:pt>
                </c:lvl>
              </c:multiLvlStrCache>
            </c:multiLvlStrRef>
          </c:cat>
          <c:val>
            <c:numRef>
              <c:f>'Current scenario (data)'!$O$56:$R$56</c:f>
              <c:numCache>
                <c:formatCode>_("$"* #,##0.00_);_("$"* \(#,##0.00\);_("$"* "-"??_);_(@_)</c:formatCode>
                <c:ptCount val="4"/>
                <c:pt idx="0">
                  <c:v>0.0111312834733535</c:v>
                </c:pt>
                <c:pt idx="1">
                  <c:v>0.0122900860038039</c:v>
                </c:pt>
                <c:pt idx="2">
                  <c:v>0.0219925628171259</c:v>
                </c:pt>
                <c:pt idx="3">
                  <c:v>0.00852718183582246</c:v>
                </c:pt>
              </c:numCache>
            </c:numRef>
          </c:val>
        </c:ser>
        <c:ser>
          <c:idx val="5"/>
          <c:order val="4"/>
          <c:tx>
            <c:strRef>
              <c:f>'Current scenario (data)'!$N$57</c:f>
              <c:strCache>
                <c:ptCount val="1"/>
                <c:pt idx="0">
                  <c:v>Depreciation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'Current scenario (data)'!$O$51:$R$52</c:f>
              <c:multiLvlStrCache>
                <c:ptCount val="4"/>
                <c:lvl>
                  <c:pt idx="0">
                    <c:v>Standard (n=16.7%)</c:v>
                  </c:pt>
                  <c:pt idx="1">
                    <c:v>Tech Group 1 (22.0%)</c:v>
                  </c:pt>
                  <c:pt idx="2">
                    <c:v>IBC cell (25.0%)</c:v>
                  </c:pt>
                  <c:pt idx="3">
                    <c:v>HIT cell (24.0%)</c:v>
                  </c:pt>
                </c:lvl>
                <c:lvl>
                  <c:pt idx="0">
                    <c:v>180 um wafer</c:v>
                  </c:pt>
                  <c:pt idx="1">
                    <c:v>160 um</c:v>
                  </c:pt>
                  <c:pt idx="2">
                    <c:v>140 um</c:v>
                  </c:pt>
                  <c:pt idx="3">
                    <c:v>140 um</c:v>
                  </c:pt>
                </c:lvl>
              </c:multiLvlStrCache>
            </c:multiLvlStrRef>
          </c:cat>
          <c:val>
            <c:numRef>
              <c:f>'Current scenario (data)'!$O$57:$R$57</c:f>
              <c:numCache>
                <c:formatCode>_("$"* #,##0.00_);_("$"* \(#,##0.00\);_("$"* "-"??_);_(@_)</c:formatCode>
                <c:ptCount val="4"/>
                <c:pt idx="0">
                  <c:v>0.0694677161400235</c:v>
                </c:pt>
                <c:pt idx="1">
                  <c:v>0.0741255344193567</c:v>
                </c:pt>
                <c:pt idx="2">
                  <c:v>0.126338257924876</c:v>
                </c:pt>
                <c:pt idx="3">
                  <c:v>0.0904042699574159</c:v>
                </c:pt>
              </c:numCache>
            </c:numRef>
          </c:val>
        </c:ser>
        <c:ser>
          <c:idx val="6"/>
          <c:order val="5"/>
          <c:tx>
            <c:strRef>
              <c:f>'Current scenario (data)'!$N$58</c:f>
              <c:strCache>
                <c:ptCount val="1"/>
                <c:pt idx="0">
                  <c:v>Maintenance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'Current scenario (data)'!$O$51:$R$52</c:f>
              <c:multiLvlStrCache>
                <c:ptCount val="4"/>
                <c:lvl>
                  <c:pt idx="0">
                    <c:v>Standard (n=16.7%)</c:v>
                  </c:pt>
                  <c:pt idx="1">
                    <c:v>Tech Group 1 (22.0%)</c:v>
                  </c:pt>
                  <c:pt idx="2">
                    <c:v>IBC cell (25.0%)</c:v>
                  </c:pt>
                  <c:pt idx="3">
                    <c:v>HIT cell (24.0%)</c:v>
                  </c:pt>
                </c:lvl>
                <c:lvl>
                  <c:pt idx="0">
                    <c:v>180 um wafer</c:v>
                  </c:pt>
                  <c:pt idx="1">
                    <c:v>160 um</c:v>
                  </c:pt>
                  <c:pt idx="2">
                    <c:v>140 um</c:v>
                  </c:pt>
                  <c:pt idx="3">
                    <c:v>140 um</c:v>
                  </c:pt>
                </c:lvl>
              </c:multiLvlStrCache>
            </c:multiLvlStrRef>
          </c:cat>
          <c:val>
            <c:numRef>
              <c:f>'Current scenario (data)'!$O$58:$R$58</c:f>
              <c:numCache>
                <c:formatCode>_("$"* #,##0.00_);_("$"* \(#,##0.00\);_("$"* "-"??_);_(@_)</c:formatCode>
                <c:ptCount val="4"/>
                <c:pt idx="0">
                  <c:v>0.0139622196702086</c:v>
                </c:pt>
                <c:pt idx="1">
                  <c:v>0.0151778445238713</c:v>
                </c:pt>
                <c:pt idx="2">
                  <c:v>0.0261656624459752</c:v>
                </c:pt>
                <c:pt idx="3">
                  <c:v>0.0181232250099692</c:v>
                </c:pt>
              </c:numCache>
            </c:numRef>
          </c:val>
        </c:ser>
        <c:ser>
          <c:idx val="7"/>
          <c:order val="6"/>
          <c:tx>
            <c:strRef>
              <c:f>'Current scenario (data)'!$N$59</c:f>
              <c:strCache>
                <c:ptCount val="1"/>
                <c:pt idx="0">
                  <c:v>Required Margin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'Current scenario (data)'!$O$51:$R$52</c:f>
              <c:multiLvlStrCache>
                <c:ptCount val="4"/>
                <c:lvl>
                  <c:pt idx="0">
                    <c:v>Standard (n=16.7%)</c:v>
                  </c:pt>
                  <c:pt idx="1">
                    <c:v>Tech Group 1 (22.0%)</c:v>
                  </c:pt>
                  <c:pt idx="2">
                    <c:v>IBC cell (25.0%)</c:v>
                  </c:pt>
                  <c:pt idx="3">
                    <c:v>HIT cell (24.0%)</c:v>
                  </c:pt>
                </c:lvl>
                <c:lvl>
                  <c:pt idx="0">
                    <c:v>180 um wafer</c:v>
                  </c:pt>
                  <c:pt idx="1">
                    <c:v>160 um</c:v>
                  </c:pt>
                  <c:pt idx="2">
                    <c:v>140 um</c:v>
                  </c:pt>
                  <c:pt idx="3">
                    <c:v>140 um</c:v>
                  </c:pt>
                </c:lvl>
              </c:multiLvlStrCache>
            </c:multiLvlStrRef>
          </c:cat>
          <c:val>
            <c:numRef>
              <c:f>'Current scenario (data)'!$O$59:$R$59</c:f>
              <c:numCache>
                <c:formatCode>_("$"* #,##0.00_);_("$"* \(#,##0.00\);_("$"* "-"??_);_(@_)</c:formatCode>
                <c:ptCount val="4"/>
                <c:pt idx="0">
                  <c:v>0.0579147273517409</c:v>
                </c:pt>
                <c:pt idx="1">
                  <c:v>0.0446181958108229</c:v>
                </c:pt>
                <c:pt idx="2">
                  <c:v>0.0566109312596098</c:v>
                </c:pt>
                <c:pt idx="3">
                  <c:v>0.0832914061166386</c:v>
                </c:pt>
              </c:numCache>
            </c:numRef>
          </c:val>
        </c:ser>
        <c:ser>
          <c:idx val="0"/>
          <c:order val="7"/>
          <c:tx>
            <c:strRef>
              <c:f>'Current scenario (data)'!$N$60</c:f>
              <c:strCache>
                <c:ptCount val="1"/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1600" b="1" i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'Current scenario (data)'!$O$51:$R$52</c:f>
              <c:multiLvlStrCache>
                <c:ptCount val="4"/>
                <c:lvl>
                  <c:pt idx="0">
                    <c:v>Standard (n=16.7%)</c:v>
                  </c:pt>
                  <c:pt idx="1">
                    <c:v>Tech Group 1 (22.0%)</c:v>
                  </c:pt>
                  <c:pt idx="2">
                    <c:v>IBC cell (25.0%)</c:v>
                  </c:pt>
                  <c:pt idx="3">
                    <c:v>HIT cell (24.0%)</c:v>
                  </c:pt>
                </c:lvl>
                <c:lvl>
                  <c:pt idx="0">
                    <c:v>180 um wafer</c:v>
                  </c:pt>
                  <c:pt idx="1">
                    <c:v>160 um</c:v>
                  </c:pt>
                  <c:pt idx="2">
                    <c:v>140 um</c:v>
                  </c:pt>
                  <c:pt idx="3">
                    <c:v>140 um</c:v>
                  </c:pt>
                </c:lvl>
              </c:multiLvlStrCache>
            </c:multiLvlStrRef>
          </c:cat>
          <c:val>
            <c:numRef>
              <c:f>'Current scenario (data)'!$O$60:$R$60</c:f>
              <c:numCache>
                <c:formatCode>_("$"* #,##0.00_);_("$"* \(#,##0.00\);_("$"* "-"??_);_(@_)</c:formatCode>
                <c:ptCount val="4"/>
                <c:pt idx="0">
                  <c:v>0.769509176350152</c:v>
                </c:pt>
                <c:pt idx="1">
                  <c:v>0.510185592620973</c:v>
                </c:pt>
                <c:pt idx="2">
                  <c:v>0.582258017640222</c:v>
                </c:pt>
                <c:pt idx="3">
                  <c:v>0.615212413651117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7628680"/>
        <c:axId val="618008584"/>
      </c:barChart>
      <c:catAx>
        <c:axId val="617628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i="1"/>
            </a:pPr>
            <a:endParaRPr lang="en-US"/>
          </a:p>
        </c:txPr>
        <c:crossAx val="618008584"/>
        <c:crosses val="autoZero"/>
        <c:auto val="1"/>
        <c:lblAlgn val="ctr"/>
        <c:lblOffset val="100"/>
        <c:noMultiLvlLbl val="0"/>
      </c:catAx>
      <c:valAx>
        <c:axId val="618008584"/>
        <c:scaling>
          <c:orientation val="minMax"/>
          <c:max val="0.9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minorGridlines>
          <c:spPr>
            <a:ln>
              <a:prstDash val="sysDot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Current $U.S. per W</a:t>
                </a:r>
                <a:r>
                  <a:rPr lang="en-US" baseline="-25000"/>
                  <a:t>P DC</a:t>
                </a:r>
              </a:p>
            </c:rich>
          </c:tx>
          <c:layout>
            <c:manualLayout>
              <c:xMode val="edge"/>
              <c:yMode val="edge"/>
              <c:x val="0.0073249881531294"/>
              <c:y val="0.381235050607477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out"/>
        <c:minorTickMark val="out"/>
        <c:tickLblPos val="nextTo"/>
        <c:crossAx val="617628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 Narrow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n-US" sz="1680" b="1" i="0" baseline="0"/>
              <a:t>Standard (B-</a:t>
            </a:r>
            <a:r>
              <a:rPr lang="en-US" sz="1680" b="1" i="1" baseline="0"/>
              <a:t>Cz</a:t>
            </a:r>
            <a:r>
              <a:rPr lang="en-US" sz="1680" b="1" i="0" baseline="0"/>
              <a:t>) c-Si Solar PV Wafer Manufacturing Costs:</a:t>
            </a:r>
            <a:r>
              <a:rPr lang="en-US" sz="1600" b="1" i="0" baseline="0"/>
              <a:t/>
            </a:r>
            <a:br>
              <a:rPr lang="en-US" sz="1600" b="1" i="0" baseline="0"/>
            </a:br>
            <a:r>
              <a:rPr lang="en-US" sz="1200" b="0" i="1" baseline="0"/>
              <a:t>Cost-Reduction Opportunities, Short- and Long-term scenarios, 10 to 40 million wafers per month U.S. firm.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'Long-term scenario (data)'!$C$30</c:f>
              <c:strCache>
                <c:ptCount val="1"/>
                <c:pt idx="0">
                  <c:v>Polysilicon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strRef>
              <c:f>'Long-term scenario (data)'!$D$29:$R$29</c:f>
              <c:strCache>
                <c:ptCount val="15"/>
                <c:pt idx="0">
                  <c:v>2011 (180 microns, 8.6% W.A.C.C.)</c:v>
                </c:pt>
                <c:pt idx="1">
                  <c:v>Poly price ($35 to $26 per kg)</c:v>
                </c:pt>
                <c:pt idx="2">
                  <c:v>FBR granules (semicontinuous Cz)</c:v>
                </c:pt>
                <c:pt idx="3">
                  <c:v>Poly price ($24 to $23 per kg)</c:v>
                </c:pt>
                <c:pt idx="4">
                  <c:v>Diamond wire</c:v>
                </c:pt>
                <c:pt idx="5">
                  <c:v>Scale (10 to 40 MM wafers per year)</c:v>
                </c:pt>
                <c:pt idx="6">
                  <c:v>Long-term (6.2% W.A.C.C.)</c:v>
                </c:pt>
                <c:pt idx="7">
                  <c:v>Thin (to 160 microns)</c:v>
                </c:pt>
                <c:pt idx="8">
                  <c:v>Short-term (160 microns)</c:v>
                </c:pt>
                <c:pt idx="9">
                  <c:v>Ultra-thin (to 140 microns)</c:v>
                </c:pt>
                <c:pt idx="10">
                  <c:v>Boule diameter (205 to 165 mm)</c:v>
                </c:pt>
                <c:pt idx="11">
                  <c:v>Mid-term (140 microns)</c:v>
                </c:pt>
                <c:pt idx="12">
                  <c:v>Kerf-less (130 microns to zero)</c:v>
                </c:pt>
                <c:pt idx="13">
                  <c:v>Super-thin (to 80 microns)</c:v>
                </c:pt>
                <c:pt idx="14">
                  <c:v>Long-term (80 microns)</c:v>
                </c:pt>
              </c:strCache>
            </c:strRef>
          </c:cat>
          <c:val>
            <c:numRef>
              <c:f>'Long-term scenario (data)'!$D$30:$R$30</c:f>
              <c:numCache>
                <c:formatCode>General</c:formatCode>
                <c:ptCount val="15"/>
                <c:pt idx="0" formatCode="_(&quot;$&quot;* #,##0.00_);_(&quot;$&quot;* \(#,##0.00\);_(&quot;$&quot;* &quot;-&quot;??_);_(@_)">
                  <c:v>29.68464165160898</c:v>
                </c:pt>
                <c:pt idx="8" formatCode="_(&quot;$&quot;* #,##0.00_);_(&quot;$&quot;* \(#,##0.00\);_(&quot;$&quot;* &quot;-&quot;??_);_(@_)">
                  <c:v>18.34824930279378</c:v>
                </c:pt>
                <c:pt idx="11" formatCode="_(&quot;$&quot;* #,##0.00_);_(&quot;$&quot;* \(#,##0.00\);_(&quot;$&quot;* &quot;-&quot;??_);_(@_)">
                  <c:v>17.08585670758245</c:v>
                </c:pt>
                <c:pt idx="14" formatCode="_(&quot;$&quot;* #,##0.00_);_(&quot;$&quot;* \(#,##0.00\);_(&quot;$&quot;* &quot;-&quot;??_);_(@_)">
                  <c:v>4.870112379091539</c:v>
                </c:pt>
              </c:numCache>
            </c:numRef>
          </c:val>
        </c:ser>
        <c:ser>
          <c:idx val="1"/>
          <c:order val="1"/>
          <c:tx>
            <c:strRef>
              <c:f>'Long-term scenario (data)'!$C$31</c:f>
              <c:strCache>
                <c:ptCount val="1"/>
                <c:pt idx="0">
                  <c:v>Saw Wire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strRef>
              <c:f>'Long-term scenario (data)'!$D$29:$R$29</c:f>
              <c:strCache>
                <c:ptCount val="15"/>
                <c:pt idx="0">
                  <c:v>2011 (180 microns, 8.6% W.A.C.C.)</c:v>
                </c:pt>
                <c:pt idx="1">
                  <c:v>Poly price ($35 to $26 per kg)</c:v>
                </c:pt>
                <c:pt idx="2">
                  <c:v>FBR granules (semicontinuous Cz)</c:v>
                </c:pt>
                <c:pt idx="3">
                  <c:v>Poly price ($24 to $23 per kg)</c:v>
                </c:pt>
                <c:pt idx="4">
                  <c:v>Diamond wire</c:v>
                </c:pt>
                <c:pt idx="5">
                  <c:v>Scale (10 to 40 MM wafers per year)</c:v>
                </c:pt>
                <c:pt idx="6">
                  <c:v>Long-term (6.2% W.A.C.C.)</c:v>
                </c:pt>
                <c:pt idx="7">
                  <c:v>Thin (to 160 microns)</c:v>
                </c:pt>
                <c:pt idx="8">
                  <c:v>Short-term (160 microns)</c:v>
                </c:pt>
                <c:pt idx="9">
                  <c:v>Ultra-thin (to 140 microns)</c:v>
                </c:pt>
                <c:pt idx="10">
                  <c:v>Boule diameter (205 to 165 mm)</c:v>
                </c:pt>
                <c:pt idx="11">
                  <c:v>Mid-term (140 microns)</c:v>
                </c:pt>
                <c:pt idx="12">
                  <c:v>Kerf-less (130 microns to zero)</c:v>
                </c:pt>
                <c:pt idx="13">
                  <c:v>Super-thin (to 80 microns)</c:v>
                </c:pt>
                <c:pt idx="14">
                  <c:v>Long-term (80 microns)</c:v>
                </c:pt>
              </c:strCache>
            </c:strRef>
          </c:cat>
          <c:val>
            <c:numRef>
              <c:f>'Long-term scenario (data)'!$D$31:$R$31</c:f>
              <c:numCache>
                <c:formatCode>General</c:formatCode>
                <c:ptCount val="15"/>
                <c:pt idx="0" formatCode="_(&quot;$&quot;* #,##0.00_);_(&quot;$&quot;* \(#,##0.00\);_(&quot;$&quot;* &quot;-&quot;??_);_(@_)">
                  <c:v>4.474719760528424</c:v>
                </c:pt>
                <c:pt idx="8" formatCode="_(&quot;$&quot;* #,##0.00_);_(&quot;$&quot;* \(#,##0.00\);_(&quot;$&quot;* &quot;-&quot;??_);_(@_)">
                  <c:v>2.377142792745799</c:v>
                </c:pt>
                <c:pt idx="11" formatCode="_(&quot;$&quot;* #,##0.00_);_(&quot;$&quot;* \(#,##0.00\);_(&quot;$&quot;* &quot;-&quot;??_);_(@_)">
                  <c:v>2.325308465713237</c:v>
                </c:pt>
                <c:pt idx="14" formatCode="_(&quot;$&quot;* #,##0.00_);_(&quot;$&quot;* \(#,##0.00\);_(&quot;$&quot;* &quot;-&quot;??_);_(@_)">
                  <c:v>3.437080362286493</c:v>
                </c:pt>
              </c:numCache>
            </c:numRef>
          </c:val>
        </c:ser>
        <c:ser>
          <c:idx val="2"/>
          <c:order val="2"/>
          <c:tx>
            <c:strRef>
              <c:f>'Long-term scenario (data)'!$C$32</c:f>
              <c:strCache>
                <c:ptCount val="1"/>
                <c:pt idx="0">
                  <c:v>Saw Slurry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strRef>
              <c:f>'Long-term scenario (data)'!$D$29:$R$29</c:f>
              <c:strCache>
                <c:ptCount val="15"/>
                <c:pt idx="0">
                  <c:v>2011 (180 microns, 8.6% W.A.C.C.)</c:v>
                </c:pt>
                <c:pt idx="1">
                  <c:v>Poly price ($35 to $26 per kg)</c:v>
                </c:pt>
                <c:pt idx="2">
                  <c:v>FBR granules (semicontinuous Cz)</c:v>
                </c:pt>
                <c:pt idx="3">
                  <c:v>Poly price ($24 to $23 per kg)</c:v>
                </c:pt>
                <c:pt idx="4">
                  <c:v>Diamond wire</c:v>
                </c:pt>
                <c:pt idx="5">
                  <c:v>Scale (10 to 40 MM wafers per year)</c:v>
                </c:pt>
                <c:pt idx="6">
                  <c:v>Long-term (6.2% W.A.C.C.)</c:v>
                </c:pt>
                <c:pt idx="7">
                  <c:v>Thin (to 160 microns)</c:v>
                </c:pt>
                <c:pt idx="8">
                  <c:v>Short-term (160 microns)</c:v>
                </c:pt>
                <c:pt idx="9">
                  <c:v>Ultra-thin (to 140 microns)</c:v>
                </c:pt>
                <c:pt idx="10">
                  <c:v>Boule diameter (205 to 165 mm)</c:v>
                </c:pt>
                <c:pt idx="11">
                  <c:v>Mid-term (140 microns)</c:v>
                </c:pt>
                <c:pt idx="12">
                  <c:v>Kerf-less (130 microns to zero)</c:v>
                </c:pt>
                <c:pt idx="13">
                  <c:v>Super-thin (to 80 microns)</c:v>
                </c:pt>
                <c:pt idx="14">
                  <c:v>Long-term (80 microns)</c:v>
                </c:pt>
              </c:strCache>
            </c:strRef>
          </c:cat>
          <c:val>
            <c:numRef>
              <c:f>'Long-term scenario (data)'!$D$32:$R$32</c:f>
              <c:numCache>
                <c:formatCode>General</c:formatCode>
                <c:ptCount val="15"/>
                <c:pt idx="0" formatCode="_(&quot;$&quot;* #,##0.00_);_(&quot;$&quot;* \(#,##0.00\);_(&quot;$&quot;* &quot;-&quot;??_);_(@_)">
                  <c:v>5.128521617549273</c:v>
                </c:pt>
                <c:pt idx="8" formatCode="_(&quot;$&quot;* #,##0.00_);_(&quot;$&quot;* \(#,##0.00\);_(&quot;$&quot;* &quot;-&quot;??_);_(@_)">
                  <c:v>3.251981011033447</c:v>
                </c:pt>
                <c:pt idx="11" formatCode="_(&quot;$&quot;* #,##0.00_);_(&quot;$&quot;* \(#,##0.00\);_(&quot;$&quot;* &quot;-&quot;??_);_(@_)">
                  <c:v>3.393193456139807</c:v>
                </c:pt>
                <c:pt idx="14" formatCode="_(&quot;$&quot;* #,##0.00_);_(&quot;$&quot;* \(#,##0.00\);_(&quot;$&quot;* &quot;-&quot;??_);_(@_)">
                  <c:v>3.393193456139807</c:v>
                </c:pt>
              </c:numCache>
            </c:numRef>
          </c:val>
        </c:ser>
        <c:ser>
          <c:idx val="3"/>
          <c:order val="3"/>
          <c:tx>
            <c:strRef>
              <c:f>'Long-term scenario (data)'!$C$33</c:f>
              <c:strCache>
                <c:ptCount val="1"/>
                <c:pt idx="0">
                  <c:v>Other Materials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strRef>
              <c:f>'Long-term scenario (data)'!$D$29:$R$29</c:f>
              <c:strCache>
                <c:ptCount val="15"/>
                <c:pt idx="0">
                  <c:v>2011 (180 microns, 8.6% W.A.C.C.)</c:v>
                </c:pt>
                <c:pt idx="1">
                  <c:v>Poly price ($35 to $26 per kg)</c:v>
                </c:pt>
                <c:pt idx="2">
                  <c:v>FBR granules (semicontinuous Cz)</c:v>
                </c:pt>
                <c:pt idx="3">
                  <c:v>Poly price ($24 to $23 per kg)</c:v>
                </c:pt>
                <c:pt idx="4">
                  <c:v>Diamond wire</c:v>
                </c:pt>
                <c:pt idx="5">
                  <c:v>Scale (10 to 40 MM wafers per year)</c:v>
                </c:pt>
                <c:pt idx="6">
                  <c:v>Long-term (6.2% W.A.C.C.)</c:v>
                </c:pt>
                <c:pt idx="7">
                  <c:v>Thin (to 160 microns)</c:v>
                </c:pt>
                <c:pt idx="8">
                  <c:v>Short-term (160 microns)</c:v>
                </c:pt>
                <c:pt idx="9">
                  <c:v>Ultra-thin (to 140 microns)</c:v>
                </c:pt>
                <c:pt idx="10">
                  <c:v>Boule diameter (205 to 165 mm)</c:v>
                </c:pt>
                <c:pt idx="11">
                  <c:v>Mid-term (140 microns)</c:v>
                </c:pt>
                <c:pt idx="12">
                  <c:v>Kerf-less (130 microns to zero)</c:v>
                </c:pt>
                <c:pt idx="13">
                  <c:v>Super-thin (to 80 microns)</c:v>
                </c:pt>
                <c:pt idx="14">
                  <c:v>Long-term (80 microns)</c:v>
                </c:pt>
              </c:strCache>
            </c:strRef>
          </c:cat>
          <c:val>
            <c:numRef>
              <c:f>'Long-term scenario (data)'!$D$33:$R$33</c:f>
              <c:numCache>
                <c:formatCode>General</c:formatCode>
                <c:ptCount val="15"/>
                <c:pt idx="0" formatCode="_(&quot;$&quot;* #,##0.00_);_(&quot;$&quot;* \(#,##0.00\);_(&quot;$&quot;* &quot;-&quot;??_);_(@_)">
                  <c:v>0.779071959644392</c:v>
                </c:pt>
                <c:pt idx="8" formatCode="_(&quot;$&quot;* #,##0.00_);_(&quot;$&quot;* \(#,##0.00\);_(&quot;$&quot;* &quot;-&quot;??_);_(@_)">
                  <c:v>0.477333811921162</c:v>
                </c:pt>
                <c:pt idx="11" formatCode="_(&quot;$&quot;* #,##0.00_);_(&quot;$&quot;* \(#,##0.00\);_(&quot;$&quot;* &quot;-&quot;??_);_(@_)">
                  <c:v>0.601357619851454</c:v>
                </c:pt>
                <c:pt idx="14" formatCode="_(&quot;$&quot;* #,##0.00_);_(&quot;$&quot;* \(#,##0.00\);_(&quot;$&quot;* &quot;-&quot;??_);_(@_)">
                  <c:v>0.343632925629402</c:v>
                </c:pt>
              </c:numCache>
            </c:numRef>
          </c:val>
        </c:ser>
        <c:ser>
          <c:idx val="4"/>
          <c:order val="4"/>
          <c:tx>
            <c:strRef>
              <c:f>'Long-term scenario (data)'!$C$34</c:f>
              <c:strCache>
                <c:ptCount val="1"/>
                <c:pt idx="0">
                  <c:v>Direct labor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strRef>
              <c:f>'Long-term scenario (data)'!$D$29:$R$29</c:f>
              <c:strCache>
                <c:ptCount val="15"/>
                <c:pt idx="0">
                  <c:v>2011 (180 microns, 8.6% W.A.C.C.)</c:v>
                </c:pt>
                <c:pt idx="1">
                  <c:v>Poly price ($35 to $26 per kg)</c:v>
                </c:pt>
                <c:pt idx="2">
                  <c:v>FBR granules (semicontinuous Cz)</c:v>
                </c:pt>
                <c:pt idx="3">
                  <c:v>Poly price ($24 to $23 per kg)</c:v>
                </c:pt>
                <c:pt idx="4">
                  <c:v>Diamond wire</c:v>
                </c:pt>
                <c:pt idx="5">
                  <c:v>Scale (10 to 40 MM wafers per year)</c:v>
                </c:pt>
                <c:pt idx="6">
                  <c:v>Long-term (6.2% W.A.C.C.)</c:v>
                </c:pt>
                <c:pt idx="7">
                  <c:v>Thin (to 160 microns)</c:v>
                </c:pt>
                <c:pt idx="8">
                  <c:v>Short-term (160 microns)</c:v>
                </c:pt>
                <c:pt idx="9">
                  <c:v>Ultra-thin (to 140 microns)</c:v>
                </c:pt>
                <c:pt idx="10">
                  <c:v>Boule diameter (205 to 165 mm)</c:v>
                </c:pt>
                <c:pt idx="11">
                  <c:v>Mid-term (140 microns)</c:v>
                </c:pt>
                <c:pt idx="12">
                  <c:v>Kerf-less (130 microns to zero)</c:v>
                </c:pt>
                <c:pt idx="13">
                  <c:v>Super-thin (to 80 microns)</c:v>
                </c:pt>
                <c:pt idx="14">
                  <c:v>Long-term (80 microns)</c:v>
                </c:pt>
              </c:strCache>
            </c:strRef>
          </c:cat>
          <c:val>
            <c:numRef>
              <c:f>'Long-term scenario (data)'!$D$34:$R$34</c:f>
              <c:numCache>
                <c:formatCode>General</c:formatCode>
                <c:ptCount val="15"/>
                <c:pt idx="0" formatCode="_(&quot;$&quot;* #,##0.00_);_(&quot;$&quot;* \(#,##0.00\);_(&quot;$&quot;* &quot;-&quot;??_);_(@_)">
                  <c:v>6.825924752718173</c:v>
                </c:pt>
                <c:pt idx="8" formatCode="_(&quot;$&quot;* #,##0.00_);_(&quot;$&quot;* \(#,##0.00\);_(&quot;$&quot;* &quot;-&quot;??_);_(@_)">
                  <c:v>4.72684898714535</c:v>
                </c:pt>
                <c:pt idx="11" formatCode="_(&quot;$&quot;* #,##0.00_);_(&quot;$&quot;* \(#,##0.00\);_(&quot;$&quot;* &quot;-&quot;??_);_(@_)">
                  <c:v>6.410811023913033</c:v>
                </c:pt>
                <c:pt idx="14" formatCode="_(&quot;$&quot;* #,##0.00_);_(&quot;$&quot;* \(#,##0.00\);_(&quot;$&quot;* &quot;-&quot;??_);_(@_)">
                  <c:v>3.309398040841961</c:v>
                </c:pt>
              </c:numCache>
            </c:numRef>
          </c:val>
        </c:ser>
        <c:ser>
          <c:idx val="5"/>
          <c:order val="5"/>
          <c:tx>
            <c:strRef>
              <c:f>'Long-term scenario (data)'!$C$35</c:f>
              <c:strCache>
                <c:ptCount val="1"/>
                <c:pt idx="0">
                  <c:v>Overhead labor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strRef>
              <c:f>'Long-term scenario (data)'!$D$29:$R$29</c:f>
              <c:strCache>
                <c:ptCount val="15"/>
                <c:pt idx="0">
                  <c:v>2011 (180 microns, 8.6% W.A.C.C.)</c:v>
                </c:pt>
                <c:pt idx="1">
                  <c:v>Poly price ($35 to $26 per kg)</c:v>
                </c:pt>
                <c:pt idx="2">
                  <c:v>FBR granules (semicontinuous Cz)</c:v>
                </c:pt>
                <c:pt idx="3">
                  <c:v>Poly price ($24 to $23 per kg)</c:v>
                </c:pt>
                <c:pt idx="4">
                  <c:v>Diamond wire</c:v>
                </c:pt>
                <c:pt idx="5">
                  <c:v>Scale (10 to 40 MM wafers per year)</c:v>
                </c:pt>
                <c:pt idx="6">
                  <c:v>Long-term (6.2% W.A.C.C.)</c:v>
                </c:pt>
                <c:pt idx="7">
                  <c:v>Thin (to 160 microns)</c:v>
                </c:pt>
                <c:pt idx="8">
                  <c:v>Short-term (160 microns)</c:v>
                </c:pt>
                <c:pt idx="9">
                  <c:v>Ultra-thin (to 140 microns)</c:v>
                </c:pt>
                <c:pt idx="10">
                  <c:v>Boule diameter (205 to 165 mm)</c:v>
                </c:pt>
                <c:pt idx="11">
                  <c:v>Mid-term (140 microns)</c:v>
                </c:pt>
                <c:pt idx="12">
                  <c:v>Kerf-less (130 microns to zero)</c:v>
                </c:pt>
                <c:pt idx="13">
                  <c:v>Super-thin (to 80 microns)</c:v>
                </c:pt>
                <c:pt idx="14">
                  <c:v>Long-term (80 microns)</c:v>
                </c:pt>
              </c:strCache>
            </c:strRef>
          </c:cat>
          <c:val>
            <c:numRef>
              <c:f>'Long-term scenario (data)'!$D$35:$R$35</c:f>
              <c:numCache>
                <c:formatCode>General</c:formatCode>
                <c:ptCount val="15"/>
                <c:pt idx="0" formatCode="_(&quot;$&quot;* #,##0.00_);_(&quot;$&quot;* \(#,##0.00\);_(&quot;$&quot;* &quot;-&quot;??_);_(@_)">
                  <c:v>1.514919565571464</c:v>
                </c:pt>
                <c:pt idx="8" formatCode="_(&quot;$&quot;* #,##0.00_);_(&quot;$&quot;* \(#,##0.00\);_(&quot;$&quot;* &quot;-&quot;??_);_(@_)">
                  <c:v>0.946958103147079</c:v>
                </c:pt>
                <c:pt idx="11" formatCode="_(&quot;$&quot;* #,##0.00_);_(&quot;$&quot;* \(#,##0.00\);_(&quot;$&quot;* &quot;-&quot;??_);_(@_)">
                  <c:v>1.274877210786689</c:v>
                </c:pt>
                <c:pt idx="14" formatCode="_(&quot;$&quot;* #,##0.00_);_(&quot;$&quot;* \(#,##0.00\);_(&quot;$&quot;* &quot;-&quot;??_);_(@_)">
                  <c:v>0.661605625128842</c:v>
                </c:pt>
              </c:numCache>
            </c:numRef>
          </c:val>
        </c:ser>
        <c:ser>
          <c:idx val="6"/>
          <c:order val="6"/>
          <c:tx>
            <c:strRef>
              <c:f>'Long-term scenario (data)'!$C$36</c:f>
              <c:strCache>
                <c:ptCount val="1"/>
                <c:pt idx="0">
                  <c:v>Energy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strRef>
              <c:f>'Long-term scenario (data)'!$D$29:$R$29</c:f>
              <c:strCache>
                <c:ptCount val="15"/>
                <c:pt idx="0">
                  <c:v>2011 (180 microns, 8.6% W.A.C.C.)</c:v>
                </c:pt>
                <c:pt idx="1">
                  <c:v>Poly price ($35 to $26 per kg)</c:v>
                </c:pt>
                <c:pt idx="2">
                  <c:v>FBR granules (semicontinuous Cz)</c:v>
                </c:pt>
                <c:pt idx="3">
                  <c:v>Poly price ($24 to $23 per kg)</c:v>
                </c:pt>
                <c:pt idx="4">
                  <c:v>Diamond wire</c:v>
                </c:pt>
                <c:pt idx="5">
                  <c:v>Scale (10 to 40 MM wafers per year)</c:v>
                </c:pt>
                <c:pt idx="6">
                  <c:v>Long-term (6.2% W.A.C.C.)</c:v>
                </c:pt>
                <c:pt idx="7">
                  <c:v>Thin (to 160 microns)</c:v>
                </c:pt>
                <c:pt idx="8">
                  <c:v>Short-term (160 microns)</c:v>
                </c:pt>
                <c:pt idx="9">
                  <c:v>Ultra-thin (to 140 microns)</c:v>
                </c:pt>
                <c:pt idx="10">
                  <c:v>Boule diameter (205 to 165 mm)</c:v>
                </c:pt>
                <c:pt idx="11">
                  <c:v>Mid-term (140 microns)</c:v>
                </c:pt>
                <c:pt idx="12">
                  <c:v>Kerf-less (130 microns to zero)</c:v>
                </c:pt>
                <c:pt idx="13">
                  <c:v>Super-thin (to 80 microns)</c:v>
                </c:pt>
                <c:pt idx="14">
                  <c:v>Long-term (80 microns)</c:v>
                </c:pt>
              </c:strCache>
            </c:strRef>
          </c:cat>
          <c:val>
            <c:numRef>
              <c:f>'Long-term scenario (data)'!$D$36:$R$36</c:f>
              <c:numCache>
                <c:formatCode>General</c:formatCode>
                <c:ptCount val="15"/>
                <c:pt idx="0" formatCode="_(&quot;$&quot;* #,##0.00_);_(&quot;$&quot;* \(#,##0.00\);_(&quot;$&quot;* &quot;-&quot;??_);_(@_)">
                  <c:v>3.048753725085237</c:v>
                </c:pt>
                <c:pt idx="8" formatCode="_(&quot;$&quot;* #,##0.00_);_(&quot;$&quot;* \(#,##0.00\);_(&quot;$&quot;* &quot;-&quot;??_);_(@_)">
                  <c:v>2.426135724308763</c:v>
                </c:pt>
                <c:pt idx="11" formatCode="_(&quot;$&quot;* #,##0.00_);_(&quot;$&quot;* \(#,##0.00\);_(&quot;$&quot;* &quot;-&quot;??_);_(@_)">
                  <c:v>3.02637202865468</c:v>
                </c:pt>
                <c:pt idx="14" formatCode="_(&quot;$&quot;* #,##0.00_);_(&quot;$&quot;* \(#,##0.00\);_(&quot;$&quot;* &quot;-&quot;??_);_(@_)">
                  <c:v>1.151234171600958</c:v>
                </c:pt>
              </c:numCache>
            </c:numRef>
          </c:val>
        </c:ser>
        <c:ser>
          <c:idx val="7"/>
          <c:order val="7"/>
          <c:tx>
            <c:strRef>
              <c:f>'Long-term scenario (data)'!$C$37</c:f>
              <c:strCache>
                <c:ptCount val="1"/>
                <c:pt idx="0">
                  <c:v>Depreciation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strRef>
              <c:f>'Long-term scenario (data)'!$D$29:$R$29</c:f>
              <c:strCache>
                <c:ptCount val="15"/>
                <c:pt idx="0">
                  <c:v>2011 (180 microns, 8.6% W.A.C.C.)</c:v>
                </c:pt>
                <c:pt idx="1">
                  <c:v>Poly price ($35 to $26 per kg)</c:v>
                </c:pt>
                <c:pt idx="2">
                  <c:v>FBR granules (semicontinuous Cz)</c:v>
                </c:pt>
                <c:pt idx="3">
                  <c:v>Poly price ($24 to $23 per kg)</c:v>
                </c:pt>
                <c:pt idx="4">
                  <c:v>Diamond wire</c:v>
                </c:pt>
                <c:pt idx="5">
                  <c:v>Scale (10 to 40 MM wafers per year)</c:v>
                </c:pt>
                <c:pt idx="6">
                  <c:v>Long-term (6.2% W.A.C.C.)</c:v>
                </c:pt>
                <c:pt idx="7">
                  <c:v>Thin (to 160 microns)</c:v>
                </c:pt>
                <c:pt idx="8">
                  <c:v>Short-term (160 microns)</c:v>
                </c:pt>
                <c:pt idx="9">
                  <c:v>Ultra-thin (to 140 microns)</c:v>
                </c:pt>
                <c:pt idx="10">
                  <c:v>Boule diameter (205 to 165 mm)</c:v>
                </c:pt>
                <c:pt idx="11">
                  <c:v>Mid-term (140 microns)</c:v>
                </c:pt>
                <c:pt idx="12">
                  <c:v>Kerf-less (130 microns to zero)</c:v>
                </c:pt>
                <c:pt idx="13">
                  <c:v>Super-thin (to 80 microns)</c:v>
                </c:pt>
                <c:pt idx="14">
                  <c:v>Long-term (80 microns)</c:v>
                </c:pt>
              </c:strCache>
            </c:strRef>
          </c:cat>
          <c:val>
            <c:numRef>
              <c:f>'Long-term scenario (data)'!$D$37:$R$37</c:f>
              <c:numCache>
                <c:formatCode>General</c:formatCode>
                <c:ptCount val="15"/>
                <c:pt idx="0" formatCode="_(&quot;$&quot;* #,##0.00_);_(&quot;$&quot;* \(#,##0.00\);_(&quot;$&quot;* &quot;-&quot;??_);_(@_)">
                  <c:v>6.78339909866449</c:v>
                </c:pt>
                <c:pt idx="8" formatCode="_(&quot;$&quot;* #,##0.00_);_(&quot;$&quot;* \(#,##0.00\);_(&quot;$&quot;* &quot;-&quot;??_);_(@_)">
                  <c:v>2.337897000431416</c:v>
                </c:pt>
                <c:pt idx="11" formatCode="_(&quot;$&quot;* #,##0.00_);_(&quot;$&quot;* \(#,##0.00\);_(&quot;$&quot;* &quot;-&quot;??_);_(@_)">
                  <c:v>3.150276903049705</c:v>
                </c:pt>
                <c:pt idx="14" formatCode="_(&quot;$&quot;* #,##0.00_);_(&quot;$&quot;* \(#,##0.00\);_(&quot;$&quot;* &quot;-&quot;??_);_(@_)">
                  <c:v>1.471091168375493</c:v>
                </c:pt>
              </c:numCache>
            </c:numRef>
          </c:val>
        </c:ser>
        <c:ser>
          <c:idx val="8"/>
          <c:order val="8"/>
          <c:tx>
            <c:strRef>
              <c:f>'Long-term scenario (data)'!$C$38</c:f>
              <c:strCache>
                <c:ptCount val="1"/>
                <c:pt idx="0">
                  <c:v>Maintenance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strRef>
              <c:f>'Long-term scenario (data)'!$D$29:$R$29</c:f>
              <c:strCache>
                <c:ptCount val="15"/>
                <c:pt idx="0">
                  <c:v>2011 (180 microns, 8.6% W.A.C.C.)</c:v>
                </c:pt>
                <c:pt idx="1">
                  <c:v>Poly price ($35 to $26 per kg)</c:v>
                </c:pt>
                <c:pt idx="2">
                  <c:v>FBR granules (semicontinuous Cz)</c:v>
                </c:pt>
                <c:pt idx="3">
                  <c:v>Poly price ($24 to $23 per kg)</c:v>
                </c:pt>
                <c:pt idx="4">
                  <c:v>Diamond wire</c:v>
                </c:pt>
                <c:pt idx="5">
                  <c:v>Scale (10 to 40 MM wafers per year)</c:v>
                </c:pt>
                <c:pt idx="6">
                  <c:v>Long-term (6.2% W.A.C.C.)</c:v>
                </c:pt>
                <c:pt idx="7">
                  <c:v>Thin (to 160 microns)</c:v>
                </c:pt>
                <c:pt idx="8">
                  <c:v>Short-term (160 microns)</c:v>
                </c:pt>
                <c:pt idx="9">
                  <c:v>Ultra-thin (to 140 microns)</c:v>
                </c:pt>
                <c:pt idx="10">
                  <c:v>Boule diameter (205 to 165 mm)</c:v>
                </c:pt>
                <c:pt idx="11">
                  <c:v>Mid-term (140 microns)</c:v>
                </c:pt>
                <c:pt idx="12">
                  <c:v>Kerf-less (130 microns to zero)</c:v>
                </c:pt>
                <c:pt idx="13">
                  <c:v>Super-thin (to 80 microns)</c:v>
                </c:pt>
                <c:pt idx="14">
                  <c:v>Long-term (80 microns)</c:v>
                </c:pt>
              </c:strCache>
            </c:strRef>
          </c:cat>
          <c:val>
            <c:numRef>
              <c:f>'Long-term scenario (data)'!$D$38:$R$38</c:f>
              <c:numCache>
                <c:formatCode>General</c:formatCode>
                <c:ptCount val="15"/>
                <c:pt idx="0" formatCode="_(&quot;$&quot;* #,##0.00_);_(&quot;$&quot;* \(#,##0.00\);_(&quot;$&quot;* &quot;-&quot;??_);_(@_)">
                  <c:v>6.274850468306349</c:v>
                </c:pt>
                <c:pt idx="8" formatCode="_(&quot;$&quot;* #,##0.00_);_(&quot;$&quot;* \(#,##0.00\);_(&quot;$&quot;* &quot;-&quot;??_);_(@_)">
                  <c:v>2.600295680536698</c:v>
                </c:pt>
                <c:pt idx="11" formatCode="_(&quot;$&quot;* #,##0.00_);_(&quot;$&quot;* \(#,##0.00\);_(&quot;$&quot;* &quot;-&quot;??_);_(@_)">
                  <c:v>3.495019118970425</c:v>
                </c:pt>
                <c:pt idx="14" formatCode="_(&quot;$&quot;* #,##0.00_);_(&quot;$&quot;* \(#,##0.00\);_(&quot;$&quot;* &quot;-&quot;??_);_(@_)">
                  <c:v>1.253819028866509</c:v>
                </c:pt>
              </c:numCache>
            </c:numRef>
          </c:val>
        </c:ser>
        <c:ser>
          <c:idx val="9"/>
          <c:order val="9"/>
          <c:tx>
            <c:strRef>
              <c:f>'Long-term scenario (data)'!$C$39</c:f>
              <c:strCache>
                <c:ptCount val="1"/>
                <c:pt idx="0">
                  <c:v>Required margin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strRef>
              <c:f>'Long-term scenario (data)'!$D$29:$R$29</c:f>
              <c:strCache>
                <c:ptCount val="15"/>
                <c:pt idx="0">
                  <c:v>2011 (180 microns, 8.6% W.A.C.C.)</c:v>
                </c:pt>
                <c:pt idx="1">
                  <c:v>Poly price ($35 to $26 per kg)</c:v>
                </c:pt>
                <c:pt idx="2">
                  <c:v>FBR granules (semicontinuous Cz)</c:v>
                </c:pt>
                <c:pt idx="3">
                  <c:v>Poly price ($24 to $23 per kg)</c:v>
                </c:pt>
                <c:pt idx="4">
                  <c:v>Diamond wire</c:v>
                </c:pt>
                <c:pt idx="5">
                  <c:v>Scale (10 to 40 MM wafers per year)</c:v>
                </c:pt>
                <c:pt idx="6">
                  <c:v>Long-term (6.2% W.A.C.C.)</c:v>
                </c:pt>
                <c:pt idx="7">
                  <c:v>Thin (to 160 microns)</c:v>
                </c:pt>
                <c:pt idx="8">
                  <c:v>Short-term (160 microns)</c:v>
                </c:pt>
                <c:pt idx="9">
                  <c:v>Ultra-thin (to 140 microns)</c:v>
                </c:pt>
                <c:pt idx="10">
                  <c:v>Boule diameter (205 to 165 mm)</c:v>
                </c:pt>
                <c:pt idx="11">
                  <c:v>Mid-term (140 microns)</c:v>
                </c:pt>
                <c:pt idx="12">
                  <c:v>Kerf-less (130 microns to zero)</c:v>
                </c:pt>
                <c:pt idx="13">
                  <c:v>Super-thin (to 80 microns)</c:v>
                </c:pt>
                <c:pt idx="14">
                  <c:v>Long-term (80 microns)</c:v>
                </c:pt>
              </c:strCache>
            </c:strRef>
          </c:cat>
          <c:val>
            <c:numRef>
              <c:f>'Long-term scenario (data)'!$D$39:$R$39</c:f>
              <c:numCache>
                <c:formatCode>General</c:formatCode>
                <c:ptCount val="15"/>
                <c:pt idx="0" formatCode="_(&quot;$&quot;* #,##0.00_);_(&quot;$&quot;* \(#,##0.00\);_(&quot;$&quot;* &quot;-&quot;??_);_(@_)">
                  <c:v>11.33014614605932</c:v>
                </c:pt>
                <c:pt idx="8" formatCode="_(&quot;$&quot;* #,##0.00_);_(&quot;$&quot;* \(#,##0.00\);_(&quot;$&quot;* &quot;-&quot;??_);_(@_)">
                  <c:v>5.01405899292916</c:v>
                </c:pt>
                <c:pt idx="11" formatCode="_(&quot;$&quot;* #,##0.00_);_(&quot;$&quot;* \(#,##0.00\);_(&quot;$&quot;* &quot;-&quot;??_);_(@_)">
                  <c:v>5.435974699030304</c:v>
                </c:pt>
                <c:pt idx="14" formatCode="_(&quot;$&quot;* #,##0.00_);_(&quot;$&quot;* \(#,##0.00\);_(&quot;$&quot;* &quot;-&quot;??_);_(@_)">
                  <c:v>2.45521086773357</c:v>
                </c:pt>
              </c:numCache>
            </c:numRef>
          </c:val>
        </c:ser>
        <c:ser>
          <c:idx val="10"/>
          <c:order val="10"/>
          <c:tx>
            <c:strRef>
              <c:f>'Long-term scenario (data)'!$C$40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cat>
            <c:strRef>
              <c:f>'Long-term scenario (data)'!$D$29:$R$29</c:f>
              <c:strCache>
                <c:ptCount val="15"/>
                <c:pt idx="0">
                  <c:v>2011 (180 microns, 8.6% W.A.C.C.)</c:v>
                </c:pt>
                <c:pt idx="1">
                  <c:v>Poly price ($35 to $26 per kg)</c:v>
                </c:pt>
                <c:pt idx="2">
                  <c:v>FBR granules (semicontinuous Cz)</c:v>
                </c:pt>
                <c:pt idx="3">
                  <c:v>Poly price ($24 to $23 per kg)</c:v>
                </c:pt>
                <c:pt idx="4">
                  <c:v>Diamond wire</c:v>
                </c:pt>
                <c:pt idx="5">
                  <c:v>Scale (10 to 40 MM wafers per year)</c:v>
                </c:pt>
                <c:pt idx="6">
                  <c:v>Long-term (6.2% W.A.C.C.)</c:v>
                </c:pt>
                <c:pt idx="7">
                  <c:v>Thin (to 160 microns)</c:v>
                </c:pt>
                <c:pt idx="8">
                  <c:v>Short-term (160 microns)</c:v>
                </c:pt>
                <c:pt idx="9">
                  <c:v>Ultra-thin (to 140 microns)</c:v>
                </c:pt>
                <c:pt idx="10">
                  <c:v>Boule diameter (205 to 165 mm)</c:v>
                </c:pt>
                <c:pt idx="11">
                  <c:v>Mid-term (140 microns)</c:v>
                </c:pt>
                <c:pt idx="12">
                  <c:v>Kerf-less (130 microns to zero)</c:v>
                </c:pt>
                <c:pt idx="13">
                  <c:v>Super-thin (to 80 microns)</c:v>
                </c:pt>
                <c:pt idx="14">
                  <c:v>Long-term (80 microns)</c:v>
                </c:pt>
              </c:strCache>
            </c:strRef>
          </c:cat>
          <c:val>
            <c:numRef>
              <c:f>'Long-term scenario (data)'!$D$40:$R$40</c:f>
              <c:numCache>
                <c:formatCode>_("$"* #,##0.00_);_("$"* \(#,##0.00\);_("$"* "-"??_);_(@_)</c:formatCode>
                <c:ptCount val="15"/>
                <c:pt idx="1">
                  <c:v>65.3142934159316</c:v>
                </c:pt>
                <c:pt idx="2">
                  <c:v>65.10840355553695</c:v>
                </c:pt>
                <c:pt idx="3">
                  <c:v>64.15107125282744</c:v>
                </c:pt>
                <c:pt idx="4">
                  <c:v>53.57999377729859</c:v>
                </c:pt>
                <c:pt idx="5">
                  <c:v>45.71652234348513</c:v>
                </c:pt>
                <c:pt idx="6">
                  <c:v>45.10000349501462</c:v>
                </c:pt>
                <c:pt idx="7">
                  <c:v>42.50690140699266</c:v>
                </c:pt>
                <c:pt idx="9">
                  <c:v>39.91198261262515</c:v>
                </c:pt>
                <c:pt idx="10">
                  <c:v>39.91198261262515</c:v>
                </c:pt>
                <c:pt idx="12">
                  <c:v>31.50338064880668</c:v>
                </c:pt>
                <c:pt idx="13">
                  <c:v>22.34637802569457</c:v>
                </c:pt>
              </c:numCache>
            </c:numRef>
          </c:val>
        </c:ser>
        <c:ser>
          <c:idx val="11"/>
          <c:order val="11"/>
          <c:tx>
            <c:strRef>
              <c:f>'Long-term scenario (data)'!$C$41</c:f>
              <c:strCache>
                <c:ptCount val="1"/>
                <c:pt idx="0">
                  <c:v>Cost penalty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'Long-term scenario (data)'!$D$29:$R$29</c:f>
              <c:strCache>
                <c:ptCount val="15"/>
                <c:pt idx="0">
                  <c:v>2011 (180 microns, 8.6% W.A.C.C.)</c:v>
                </c:pt>
                <c:pt idx="1">
                  <c:v>Poly price ($35 to $26 per kg)</c:v>
                </c:pt>
                <c:pt idx="2">
                  <c:v>FBR granules (semicontinuous Cz)</c:v>
                </c:pt>
                <c:pt idx="3">
                  <c:v>Poly price ($24 to $23 per kg)</c:v>
                </c:pt>
                <c:pt idx="4">
                  <c:v>Diamond wire</c:v>
                </c:pt>
                <c:pt idx="5">
                  <c:v>Scale (10 to 40 MM wafers per year)</c:v>
                </c:pt>
                <c:pt idx="6">
                  <c:v>Long-term (6.2% W.A.C.C.)</c:v>
                </c:pt>
                <c:pt idx="7">
                  <c:v>Thin (to 160 microns)</c:v>
                </c:pt>
                <c:pt idx="8">
                  <c:v>Short-term (160 microns)</c:v>
                </c:pt>
                <c:pt idx="9">
                  <c:v>Ultra-thin (to 140 microns)</c:v>
                </c:pt>
                <c:pt idx="10">
                  <c:v>Boule diameter (205 to 165 mm)</c:v>
                </c:pt>
                <c:pt idx="11">
                  <c:v>Mid-term (140 microns)</c:v>
                </c:pt>
                <c:pt idx="12">
                  <c:v>Kerf-less (130 microns to zero)</c:v>
                </c:pt>
                <c:pt idx="13">
                  <c:v>Super-thin (to 80 microns)</c:v>
                </c:pt>
                <c:pt idx="14">
                  <c:v>Long-term (80 microns)</c:v>
                </c:pt>
              </c:strCache>
            </c:strRef>
          </c:cat>
          <c:val>
            <c:numRef>
              <c:f>'Long-term scenario (data)'!$D$41:$R$41</c:f>
              <c:numCache>
                <c:formatCode>General</c:formatCode>
                <c:ptCount val="15"/>
                <c:pt idx="10" formatCode="_(&quot;$&quot;* #,##0.00_);_(&quot;$&quot;* \(#,##0.00\);_(&quot;$&quot;* &quot;-&quot;??_);_(@_)">
                  <c:v>6.287064621066641</c:v>
                </c:pt>
              </c:numCache>
            </c:numRef>
          </c:val>
        </c:ser>
        <c:ser>
          <c:idx val="12"/>
          <c:order val="12"/>
          <c:tx>
            <c:strRef>
              <c:f>'Long-term scenario (data)'!$C$42</c:f>
              <c:strCache>
                <c:ptCount val="1"/>
                <c:pt idx="0">
                  <c:v>Cost benefit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'Long-term scenario (data)'!$D$29:$R$29</c:f>
              <c:strCache>
                <c:ptCount val="15"/>
                <c:pt idx="0">
                  <c:v>2011 (180 microns, 8.6% W.A.C.C.)</c:v>
                </c:pt>
                <c:pt idx="1">
                  <c:v>Poly price ($35 to $26 per kg)</c:v>
                </c:pt>
                <c:pt idx="2">
                  <c:v>FBR granules (semicontinuous Cz)</c:v>
                </c:pt>
                <c:pt idx="3">
                  <c:v>Poly price ($24 to $23 per kg)</c:v>
                </c:pt>
                <c:pt idx="4">
                  <c:v>Diamond wire</c:v>
                </c:pt>
                <c:pt idx="5">
                  <c:v>Scale (10 to 40 MM wafers per year)</c:v>
                </c:pt>
                <c:pt idx="6">
                  <c:v>Long-term (6.2% W.A.C.C.)</c:v>
                </c:pt>
                <c:pt idx="7">
                  <c:v>Thin (to 160 microns)</c:v>
                </c:pt>
                <c:pt idx="8">
                  <c:v>Short-term (160 microns)</c:v>
                </c:pt>
                <c:pt idx="9">
                  <c:v>Ultra-thin (to 140 microns)</c:v>
                </c:pt>
                <c:pt idx="10">
                  <c:v>Boule diameter (205 to 165 mm)</c:v>
                </c:pt>
                <c:pt idx="11">
                  <c:v>Mid-term (140 microns)</c:v>
                </c:pt>
                <c:pt idx="12">
                  <c:v>Kerf-less (130 microns to zero)</c:v>
                </c:pt>
                <c:pt idx="13">
                  <c:v>Super-thin (to 80 microns)</c:v>
                </c:pt>
                <c:pt idx="14">
                  <c:v>Long-term (80 microns)</c:v>
                </c:pt>
              </c:strCache>
            </c:strRef>
          </c:cat>
          <c:val>
            <c:numRef>
              <c:f>'Long-term scenario (data)'!$D$42:$R$42</c:f>
              <c:numCache>
                <c:formatCode>_("$"* #,##0.00_);_("$"* \(#,##0.00\);_("$"* "-"??_);_(@_)</c:formatCode>
                <c:ptCount val="15"/>
                <c:pt idx="1">
                  <c:v>10.5306553298045</c:v>
                </c:pt>
                <c:pt idx="2">
                  <c:v>0.205889860394649</c:v>
                </c:pt>
                <c:pt idx="3">
                  <c:v>0.957332302709517</c:v>
                </c:pt>
                <c:pt idx="4">
                  <c:v>10.57107747552885</c:v>
                </c:pt>
                <c:pt idx="5">
                  <c:v>7.863471433813451</c:v>
                </c:pt>
                <c:pt idx="6">
                  <c:v>0.61651884847052</c:v>
                </c:pt>
                <c:pt idx="7">
                  <c:v>2.593102088021957</c:v>
                </c:pt>
                <c:pt idx="9">
                  <c:v>2.594918794367508</c:v>
                </c:pt>
                <c:pt idx="12">
                  <c:v>14.69566658488512</c:v>
                </c:pt>
                <c:pt idx="13">
                  <c:v>9.157002623112103</c:v>
                </c:pt>
              </c:numCache>
            </c:numRef>
          </c:val>
        </c:ser>
        <c:ser>
          <c:idx val="13"/>
          <c:order val="13"/>
          <c:tx>
            <c:strRef>
              <c:f>'Long-term scenario (data)'!$C$43</c:f>
              <c:strCache>
                <c:ptCount val="1"/>
                <c:pt idx="0">
                  <c:v>sum</c:v>
                </c:pt>
              </c:strCache>
            </c:strRef>
          </c:tx>
          <c:spPr>
            <a:noFill/>
          </c:spPr>
          <c:invertIfNegative val="0"/>
          <c:dLbls>
            <c:numFmt formatCode="&quot;$&quot;#,##0" sourceLinked="0"/>
            <c:txPr>
              <a:bodyPr/>
              <a:lstStyle/>
              <a:p>
                <a:pPr>
                  <a:defRPr sz="1400" i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'Long-term scenario (data)'!$D$29:$R$29</c:f>
              <c:strCache>
                <c:ptCount val="15"/>
                <c:pt idx="0">
                  <c:v>2011 (180 microns, 8.6% W.A.C.C.)</c:v>
                </c:pt>
                <c:pt idx="1">
                  <c:v>Poly price ($35 to $26 per kg)</c:v>
                </c:pt>
                <c:pt idx="2">
                  <c:v>FBR granules (semicontinuous Cz)</c:v>
                </c:pt>
                <c:pt idx="3">
                  <c:v>Poly price ($24 to $23 per kg)</c:v>
                </c:pt>
                <c:pt idx="4">
                  <c:v>Diamond wire</c:v>
                </c:pt>
                <c:pt idx="5">
                  <c:v>Scale (10 to 40 MM wafers per year)</c:v>
                </c:pt>
                <c:pt idx="6">
                  <c:v>Long-term (6.2% W.A.C.C.)</c:v>
                </c:pt>
                <c:pt idx="7">
                  <c:v>Thin (to 160 microns)</c:v>
                </c:pt>
                <c:pt idx="8">
                  <c:v>Short-term (160 microns)</c:v>
                </c:pt>
                <c:pt idx="9">
                  <c:v>Ultra-thin (to 140 microns)</c:v>
                </c:pt>
                <c:pt idx="10">
                  <c:v>Boule diameter (205 to 165 mm)</c:v>
                </c:pt>
                <c:pt idx="11">
                  <c:v>Mid-term (140 microns)</c:v>
                </c:pt>
                <c:pt idx="12">
                  <c:v>Kerf-less (130 microns to zero)</c:v>
                </c:pt>
                <c:pt idx="13">
                  <c:v>Super-thin (to 80 microns)</c:v>
                </c:pt>
                <c:pt idx="14">
                  <c:v>Long-term (80 microns)</c:v>
                </c:pt>
              </c:strCache>
            </c:strRef>
          </c:cat>
          <c:val>
            <c:numRef>
              <c:f>'Long-term scenario (data)'!$D$43:$R$43</c:f>
              <c:numCache>
                <c:formatCode>_("$"* #,##0.00_);_("$"* \(#,##0.00\);_("$"* "-"??_);_(@_)</c:formatCode>
                <c:ptCount val="15"/>
                <c:pt idx="1">
                  <c:v>10.5306553298045</c:v>
                </c:pt>
                <c:pt idx="2">
                  <c:v>0.205889860394649</c:v>
                </c:pt>
                <c:pt idx="3">
                  <c:v>0.957332302709517</c:v>
                </c:pt>
                <c:pt idx="4">
                  <c:v>10.57107747552885</c:v>
                </c:pt>
                <c:pt idx="5">
                  <c:v>7.863471433813451</c:v>
                </c:pt>
                <c:pt idx="6">
                  <c:v>0.61651884847052</c:v>
                </c:pt>
                <c:pt idx="7">
                  <c:v>2.593102088021957</c:v>
                </c:pt>
                <c:pt idx="9">
                  <c:v>2.594918794367508</c:v>
                </c:pt>
                <c:pt idx="10">
                  <c:v>6.287064621066641</c:v>
                </c:pt>
                <c:pt idx="12">
                  <c:v>14.69566658488512</c:v>
                </c:pt>
                <c:pt idx="13">
                  <c:v>9.157002623112103</c:v>
                </c:pt>
              </c:numCache>
            </c:numRef>
          </c:val>
        </c:ser>
        <c:ser>
          <c:idx val="14"/>
          <c:order val="14"/>
          <c:tx>
            <c:strRef>
              <c:f>'Long-term scenario (data)'!$C$44</c:f>
              <c:strCache>
                <c:ptCount val="1"/>
              </c:strCache>
            </c:strRef>
          </c:tx>
          <c:spPr>
            <a:noFill/>
          </c:spPr>
          <c:invertIfNegative val="0"/>
          <c:dLbls>
            <c:numFmt formatCode="&quot;$&quot;#,##0" sourceLinked="0"/>
            <c:txPr>
              <a:bodyPr/>
              <a:lstStyle/>
              <a:p>
                <a:pPr>
                  <a:defRPr sz="1600" b="1" i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'Long-term scenario (data)'!$D$29:$R$29</c:f>
              <c:strCache>
                <c:ptCount val="15"/>
                <c:pt idx="0">
                  <c:v>2011 (180 microns, 8.6% W.A.C.C.)</c:v>
                </c:pt>
                <c:pt idx="1">
                  <c:v>Poly price ($35 to $26 per kg)</c:v>
                </c:pt>
                <c:pt idx="2">
                  <c:v>FBR granules (semicontinuous Cz)</c:v>
                </c:pt>
                <c:pt idx="3">
                  <c:v>Poly price ($24 to $23 per kg)</c:v>
                </c:pt>
                <c:pt idx="4">
                  <c:v>Diamond wire</c:v>
                </c:pt>
                <c:pt idx="5">
                  <c:v>Scale (10 to 40 MM wafers per year)</c:v>
                </c:pt>
                <c:pt idx="6">
                  <c:v>Long-term (6.2% W.A.C.C.)</c:v>
                </c:pt>
                <c:pt idx="7">
                  <c:v>Thin (to 160 microns)</c:v>
                </c:pt>
                <c:pt idx="8">
                  <c:v>Short-term (160 microns)</c:v>
                </c:pt>
                <c:pt idx="9">
                  <c:v>Ultra-thin (to 140 microns)</c:v>
                </c:pt>
                <c:pt idx="10">
                  <c:v>Boule diameter (205 to 165 mm)</c:v>
                </c:pt>
                <c:pt idx="11">
                  <c:v>Mid-term (140 microns)</c:v>
                </c:pt>
                <c:pt idx="12">
                  <c:v>Kerf-less (130 microns to zero)</c:v>
                </c:pt>
                <c:pt idx="13">
                  <c:v>Super-thin (to 80 microns)</c:v>
                </c:pt>
                <c:pt idx="14">
                  <c:v>Long-term (80 microns)</c:v>
                </c:pt>
              </c:strCache>
            </c:strRef>
          </c:cat>
          <c:val>
            <c:numRef>
              <c:f>'Long-term scenario (data)'!$D$44:$R$44</c:f>
              <c:numCache>
                <c:formatCode>_("$"* #,##0.00_);_("$"* \(#,##0.00\);_("$"* "-"??_);_(@_)</c:formatCode>
                <c:ptCount val="15"/>
                <c:pt idx="0">
                  <c:v>75.8449487457361</c:v>
                </c:pt>
                <c:pt idx="8">
                  <c:v>42.50690140699266</c:v>
                </c:pt>
                <c:pt idx="11">
                  <c:v>46.1990472336918</c:v>
                </c:pt>
                <c:pt idx="14">
                  <c:v>22.34637802569457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603925656"/>
        <c:axId val="603928344"/>
      </c:barChart>
      <c:catAx>
        <c:axId val="603925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603928344"/>
        <c:crosses val="autoZero"/>
        <c:auto val="1"/>
        <c:lblAlgn val="ctr"/>
        <c:lblOffset val="100"/>
        <c:noMultiLvlLbl val="0"/>
      </c:catAx>
      <c:valAx>
        <c:axId val="603928344"/>
        <c:scaling>
          <c:orientation val="minMax"/>
          <c:max val="100.0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Current $U.S. per m</a:t>
                </a:r>
                <a:r>
                  <a:rPr lang="en-US" b="1" baseline="30000"/>
                  <a:t>2</a:t>
                </a:r>
              </a:p>
            </c:rich>
          </c:tx>
          <c:overlay val="0"/>
        </c:title>
        <c:numFmt formatCode="_(&quot;$&quot;* #,##0_);_(&quot;$&quot;* \(#,##0\);_(&quot;$&quot;* &quot;-&quot;_);_(@_)" sourceLinked="0"/>
        <c:majorTickMark val="out"/>
        <c:minorTickMark val="out"/>
        <c:tickLblPos val="nextTo"/>
        <c:crossAx val="603925656"/>
        <c:crosses val="autoZero"/>
        <c:crossBetween val="between"/>
        <c:minorUnit val="2.0"/>
      </c:valAx>
    </c:plotArea>
    <c:legend>
      <c:legendPos val="r"/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37202080619627"/>
          <c:y val="0.103134005981188"/>
          <c:w val="0.154007933596619"/>
          <c:h val="0.56902087059923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0" i="0">
          <a:latin typeface="Arial Narrow" pitchFamily="34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c-Si PV Cell Manufacturing Costs</a:t>
            </a:r>
          </a:p>
          <a:p>
            <a:pPr>
              <a:defRPr/>
            </a:pPr>
            <a:r>
              <a:rPr lang="en-US" sz="1600" b="0" i="1"/>
              <a:t>Long-term Scenario; </a:t>
            </a:r>
            <a:r>
              <a:rPr lang="en-US" sz="1600" b="0" i="1" baseline="0"/>
              <a:t>2,000 MW</a:t>
            </a:r>
            <a:r>
              <a:rPr lang="en-US" sz="1600" b="0" i="1" baseline="-25000"/>
              <a:t>P DC</a:t>
            </a:r>
            <a:r>
              <a:rPr lang="en-US" sz="1600" b="0" i="1" baseline="0"/>
              <a:t> per year U.S. firm.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'Long-term scenario (data)'!$O$52</c:f>
              <c:strCache>
                <c:ptCount val="1"/>
                <c:pt idx="0">
                  <c:v>Wafer</c:v>
                </c:pt>
              </c:strCache>
            </c:strRef>
          </c:tx>
          <c:spPr>
            <a:solidFill>
              <a:schemeClr val="tx2"/>
            </a:solidFill>
            <a:ln>
              <a:solidFill>
                <a:prstClr val="black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 i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'Long-term scenario (data)'!$P$50:$T$51</c:f>
              <c:multiLvlStrCache>
                <c:ptCount val="5"/>
                <c:lvl>
                  <c:pt idx="0">
                    <c:v>Standard (n=16.7%)</c:v>
                  </c:pt>
                  <c:pt idx="1">
                    <c:v>Tech Group 1 (22.0%)</c:v>
                  </c:pt>
                  <c:pt idx="2">
                    <c:v>Tech Group 1 (22.0%)</c:v>
                  </c:pt>
                  <c:pt idx="3">
                    <c:v>IBC cell (25.0%)</c:v>
                  </c:pt>
                  <c:pt idx="4">
                    <c:v>HIT cell (24.0%)</c:v>
                  </c:pt>
                </c:lvl>
                <c:lvl>
                  <c:pt idx="0">
                    <c:v>160 um wafer</c:v>
                  </c:pt>
                  <c:pt idx="1">
                    <c:v>80 um</c:v>
                  </c:pt>
                  <c:pt idx="2">
                    <c:v>160 um</c:v>
                  </c:pt>
                  <c:pt idx="3">
                    <c:v>80 um</c:v>
                  </c:pt>
                  <c:pt idx="4">
                    <c:v>80 um</c:v>
                  </c:pt>
                </c:lvl>
              </c:multiLvlStrCache>
            </c:multiLvlStrRef>
          </c:cat>
          <c:val>
            <c:numRef>
              <c:f>'Long-term scenario (data)'!$P$52:$T$52</c:f>
              <c:numCache>
                <c:formatCode>_("$"* #,##0.00_);_("$"* \(#,##0.00\);_("$"* "-"??_);_(@_)</c:formatCode>
                <c:ptCount val="5"/>
                <c:pt idx="0">
                  <c:v>0.254532343754447</c:v>
                </c:pt>
                <c:pt idx="1">
                  <c:v>0.111731890128473</c:v>
                </c:pt>
                <c:pt idx="2">
                  <c:v>0.212534507034963</c:v>
                </c:pt>
                <c:pt idx="3">
                  <c:v>0.0893855121027783</c:v>
                </c:pt>
                <c:pt idx="4">
                  <c:v>0.093109908440394</c:v>
                </c:pt>
              </c:numCache>
            </c:numRef>
          </c:val>
        </c:ser>
        <c:ser>
          <c:idx val="2"/>
          <c:order val="1"/>
          <c:tx>
            <c:strRef>
              <c:f>'Long-term scenario (data)'!$O$53</c:f>
              <c:strCache>
                <c:ptCount val="1"/>
                <c:pt idx="0">
                  <c:v>Cell materials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'Long-term scenario (data)'!$P$50:$T$51</c:f>
              <c:multiLvlStrCache>
                <c:ptCount val="5"/>
                <c:lvl>
                  <c:pt idx="0">
                    <c:v>Standard (n=16.7%)</c:v>
                  </c:pt>
                  <c:pt idx="1">
                    <c:v>Tech Group 1 (22.0%)</c:v>
                  </c:pt>
                  <c:pt idx="2">
                    <c:v>Tech Group 1 (22.0%)</c:v>
                  </c:pt>
                  <c:pt idx="3">
                    <c:v>IBC cell (25.0%)</c:v>
                  </c:pt>
                  <c:pt idx="4">
                    <c:v>HIT cell (24.0%)</c:v>
                  </c:pt>
                </c:lvl>
                <c:lvl>
                  <c:pt idx="0">
                    <c:v>160 um wafer</c:v>
                  </c:pt>
                  <c:pt idx="1">
                    <c:v>80 um</c:v>
                  </c:pt>
                  <c:pt idx="2">
                    <c:v>160 um</c:v>
                  </c:pt>
                  <c:pt idx="3">
                    <c:v>80 um</c:v>
                  </c:pt>
                  <c:pt idx="4">
                    <c:v>80 um</c:v>
                  </c:pt>
                </c:lvl>
              </c:multiLvlStrCache>
            </c:multiLvlStrRef>
          </c:cat>
          <c:val>
            <c:numRef>
              <c:f>'Long-term scenario (data)'!$P$53:$T$53</c:f>
              <c:numCache>
                <c:formatCode>_("$"* #,##0.00_);_("$"* \(#,##0.00\);_("$"* "-"??_);_(@_)</c:formatCode>
                <c:ptCount val="5"/>
                <c:pt idx="0">
                  <c:v>0.127954741827767</c:v>
                </c:pt>
                <c:pt idx="1">
                  <c:v>0.102999670659206</c:v>
                </c:pt>
                <c:pt idx="2">
                  <c:v>0.0869644637857552</c:v>
                </c:pt>
                <c:pt idx="3">
                  <c:v>0.0825320382653957</c:v>
                </c:pt>
                <c:pt idx="4">
                  <c:v>0.141878987512387</c:v>
                </c:pt>
              </c:numCache>
            </c:numRef>
          </c:val>
        </c:ser>
        <c:ser>
          <c:idx val="3"/>
          <c:order val="2"/>
          <c:tx>
            <c:strRef>
              <c:f>'Long-term scenario (data)'!$O$54</c:f>
              <c:strCache>
                <c:ptCount val="1"/>
                <c:pt idx="0">
                  <c:v>Labor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'Long-term scenario (data)'!$P$50:$T$51</c:f>
              <c:multiLvlStrCache>
                <c:ptCount val="5"/>
                <c:lvl>
                  <c:pt idx="0">
                    <c:v>Standard (n=16.7%)</c:v>
                  </c:pt>
                  <c:pt idx="1">
                    <c:v>Tech Group 1 (22.0%)</c:v>
                  </c:pt>
                  <c:pt idx="2">
                    <c:v>Tech Group 1 (22.0%)</c:v>
                  </c:pt>
                  <c:pt idx="3">
                    <c:v>IBC cell (25.0%)</c:v>
                  </c:pt>
                  <c:pt idx="4">
                    <c:v>HIT cell (24.0%)</c:v>
                  </c:pt>
                </c:lvl>
                <c:lvl>
                  <c:pt idx="0">
                    <c:v>160 um wafer</c:v>
                  </c:pt>
                  <c:pt idx="1">
                    <c:v>80 um</c:v>
                  </c:pt>
                  <c:pt idx="2">
                    <c:v>160 um</c:v>
                  </c:pt>
                  <c:pt idx="3">
                    <c:v>80 um</c:v>
                  </c:pt>
                  <c:pt idx="4">
                    <c:v>80 um</c:v>
                  </c:pt>
                </c:lvl>
              </c:multiLvlStrCache>
            </c:multiLvlStrRef>
          </c:cat>
          <c:val>
            <c:numRef>
              <c:f>'Long-term scenario (data)'!$P$54:$T$54</c:f>
              <c:numCache>
                <c:formatCode>_("$"* #,##0.00_);_("$"* \(#,##0.00\);_("$"* "-"??_);_(@_)</c:formatCode>
                <c:ptCount val="5"/>
                <c:pt idx="0">
                  <c:v>0.0226214288795036</c:v>
                </c:pt>
                <c:pt idx="1">
                  <c:v>0.0227845791888889</c:v>
                </c:pt>
                <c:pt idx="2">
                  <c:v>0.0149297631588444</c:v>
                </c:pt>
                <c:pt idx="3">
                  <c:v>0.0339829153025954</c:v>
                </c:pt>
                <c:pt idx="4">
                  <c:v>0.0224504043513694</c:v>
                </c:pt>
              </c:numCache>
            </c:numRef>
          </c:val>
        </c:ser>
        <c:ser>
          <c:idx val="4"/>
          <c:order val="3"/>
          <c:tx>
            <c:strRef>
              <c:f>'Long-term scenario (data)'!$O$55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'Long-term scenario (data)'!$P$50:$T$51</c:f>
              <c:multiLvlStrCache>
                <c:ptCount val="5"/>
                <c:lvl>
                  <c:pt idx="0">
                    <c:v>Standard (n=16.7%)</c:v>
                  </c:pt>
                  <c:pt idx="1">
                    <c:v>Tech Group 1 (22.0%)</c:v>
                  </c:pt>
                  <c:pt idx="2">
                    <c:v>Tech Group 1 (22.0%)</c:v>
                  </c:pt>
                  <c:pt idx="3">
                    <c:v>IBC cell (25.0%)</c:v>
                  </c:pt>
                  <c:pt idx="4">
                    <c:v>HIT cell (24.0%)</c:v>
                  </c:pt>
                </c:lvl>
                <c:lvl>
                  <c:pt idx="0">
                    <c:v>160 um wafer</c:v>
                  </c:pt>
                  <c:pt idx="1">
                    <c:v>80 um</c:v>
                  </c:pt>
                  <c:pt idx="2">
                    <c:v>160 um</c:v>
                  </c:pt>
                  <c:pt idx="3">
                    <c:v>80 um</c:v>
                  </c:pt>
                  <c:pt idx="4">
                    <c:v>80 um</c:v>
                  </c:pt>
                </c:lvl>
              </c:multiLvlStrCache>
            </c:multiLvlStrRef>
          </c:cat>
          <c:val>
            <c:numRef>
              <c:f>'Long-term scenario (data)'!$P$55:$T$55</c:f>
              <c:numCache>
                <c:formatCode>_("$"* #,##0.00_);_("$"* \(#,##0.00\);_("$"* "-"??_);_(@_)</c:formatCode>
                <c:ptCount val="5"/>
                <c:pt idx="0">
                  <c:v>0.0111312834733535</c:v>
                </c:pt>
                <c:pt idx="1">
                  <c:v>0.0187777992252431</c:v>
                </c:pt>
                <c:pt idx="2">
                  <c:v>0.0122900860038039</c:v>
                </c:pt>
                <c:pt idx="3">
                  <c:v>0.0219925628171259</c:v>
                </c:pt>
                <c:pt idx="4">
                  <c:v>0.00852718183582246</c:v>
                </c:pt>
              </c:numCache>
            </c:numRef>
          </c:val>
        </c:ser>
        <c:ser>
          <c:idx val="5"/>
          <c:order val="4"/>
          <c:tx>
            <c:strRef>
              <c:f>'Long-term scenario (data)'!$O$56</c:f>
              <c:strCache>
                <c:ptCount val="1"/>
                <c:pt idx="0">
                  <c:v>Depreciation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multiLvlStrRef>
              <c:f>'Long-term scenario (data)'!$P$50:$T$51</c:f>
              <c:multiLvlStrCache>
                <c:ptCount val="5"/>
                <c:lvl>
                  <c:pt idx="0">
                    <c:v>Standard (n=16.7%)</c:v>
                  </c:pt>
                  <c:pt idx="1">
                    <c:v>Tech Group 1 (22.0%)</c:v>
                  </c:pt>
                  <c:pt idx="2">
                    <c:v>Tech Group 1 (22.0%)</c:v>
                  </c:pt>
                  <c:pt idx="3">
                    <c:v>IBC cell (25.0%)</c:v>
                  </c:pt>
                  <c:pt idx="4">
                    <c:v>HIT cell (24.0%)</c:v>
                  </c:pt>
                </c:lvl>
                <c:lvl>
                  <c:pt idx="0">
                    <c:v>160 um wafer</c:v>
                  </c:pt>
                  <c:pt idx="1">
                    <c:v>80 um</c:v>
                  </c:pt>
                  <c:pt idx="2">
                    <c:v>160 um</c:v>
                  </c:pt>
                  <c:pt idx="3">
                    <c:v>80 um</c:v>
                  </c:pt>
                  <c:pt idx="4">
                    <c:v>80 um</c:v>
                  </c:pt>
                </c:lvl>
              </c:multiLvlStrCache>
            </c:multiLvlStrRef>
          </c:cat>
          <c:val>
            <c:numRef>
              <c:f>'Long-term scenario (data)'!$P$56:$T$56</c:f>
              <c:numCache>
                <c:formatCode>_("$"* #,##0.00_);_("$"* \(#,##0.00\);_("$"* "-"??_);_(@_)</c:formatCode>
                <c:ptCount val="5"/>
                <c:pt idx="0">
                  <c:v>0.061855420717372</c:v>
                </c:pt>
                <c:pt idx="1">
                  <c:v>0.10166799158362</c:v>
                </c:pt>
                <c:pt idx="2">
                  <c:v>0.0674067185179915</c:v>
                </c:pt>
                <c:pt idx="3">
                  <c:v>0.11581709469546</c:v>
                </c:pt>
                <c:pt idx="4">
                  <c:v>0.0759118372314816</c:v>
                </c:pt>
              </c:numCache>
            </c:numRef>
          </c:val>
        </c:ser>
        <c:ser>
          <c:idx val="6"/>
          <c:order val="5"/>
          <c:tx>
            <c:strRef>
              <c:f>'Long-term scenario (data)'!$O$57</c:f>
              <c:strCache>
                <c:ptCount val="1"/>
                <c:pt idx="0">
                  <c:v>Maintenance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'Long-term scenario (data)'!$P$50:$T$51</c:f>
              <c:multiLvlStrCache>
                <c:ptCount val="5"/>
                <c:lvl>
                  <c:pt idx="0">
                    <c:v>Standard (n=16.7%)</c:v>
                  </c:pt>
                  <c:pt idx="1">
                    <c:v>Tech Group 1 (22.0%)</c:v>
                  </c:pt>
                  <c:pt idx="2">
                    <c:v>Tech Group 1 (22.0%)</c:v>
                  </c:pt>
                  <c:pt idx="3">
                    <c:v>IBC cell (25.0%)</c:v>
                  </c:pt>
                  <c:pt idx="4">
                    <c:v>HIT cell (24.0%)</c:v>
                  </c:pt>
                </c:lvl>
                <c:lvl>
                  <c:pt idx="0">
                    <c:v>160 um wafer</c:v>
                  </c:pt>
                  <c:pt idx="1">
                    <c:v>80 um</c:v>
                  </c:pt>
                  <c:pt idx="2">
                    <c:v>160 um</c:v>
                  </c:pt>
                  <c:pt idx="3">
                    <c:v>80 um</c:v>
                  </c:pt>
                  <c:pt idx="4">
                    <c:v>80 um</c:v>
                  </c:pt>
                </c:lvl>
              </c:multiLvlStrCache>
            </c:multiLvlStrRef>
          </c:cat>
          <c:val>
            <c:numRef>
              <c:f>'Long-term scenario (data)'!$P$57:$T$57</c:f>
              <c:numCache>
                <c:formatCode>_("$"* #,##0.00_);_("$"* \(#,##0.00\);_("$"* "-"??_);_(@_)</c:formatCode>
                <c:ptCount val="5"/>
                <c:pt idx="0">
                  <c:v>0.0124920662461557</c:v>
                </c:pt>
                <c:pt idx="1">
                  <c:v>0.0208694195127239</c:v>
                </c:pt>
                <c:pt idx="2">
                  <c:v>0.0138383760795983</c:v>
                </c:pt>
                <c:pt idx="3">
                  <c:v>0.0240404902923419</c:v>
                </c:pt>
                <c:pt idx="4">
                  <c:v>0.0152942362309363</c:v>
                </c:pt>
              </c:numCache>
            </c:numRef>
          </c:val>
        </c:ser>
        <c:ser>
          <c:idx val="7"/>
          <c:order val="6"/>
          <c:tx>
            <c:strRef>
              <c:f>'Long-term scenario (data)'!$O$58</c:f>
              <c:strCache>
                <c:ptCount val="1"/>
                <c:pt idx="0">
                  <c:v>Required Margin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'Long-term scenario (data)'!$P$50:$T$51</c:f>
              <c:multiLvlStrCache>
                <c:ptCount val="5"/>
                <c:lvl>
                  <c:pt idx="0">
                    <c:v>Standard (n=16.7%)</c:v>
                  </c:pt>
                  <c:pt idx="1">
                    <c:v>Tech Group 1 (22.0%)</c:v>
                  </c:pt>
                  <c:pt idx="2">
                    <c:v>Tech Group 1 (22.0%)</c:v>
                  </c:pt>
                  <c:pt idx="3">
                    <c:v>IBC cell (25.0%)</c:v>
                  </c:pt>
                  <c:pt idx="4">
                    <c:v>HIT cell (24.0%)</c:v>
                  </c:pt>
                </c:lvl>
                <c:lvl>
                  <c:pt idx="0">
                    <c:v>160 um wafer</c:v>
                  </c:pt>
                  <c:pt idx="1">
                    <c:v>80 um</c:v>
                  </c:pt>
                  <c:pt idx="2">
                    <c:v>160 um</c:v>
                  </c:pt>
                  <c:pt idx="3">
                    <c:v>80 um</c:v>
                  </c:pt>
                  <c:pt idx="4">
                    <c:v>80 um</c:v>
                  </c:pt>
                </c:lvl>
              </c:multiLvlStrCache>
            </c:multiLvlStrRef>
          </c:cat>
          <c:val>
            <c:numRef>
              <c:f>'Long-term scenario (data)'!$P$58:$T$58</c:f>
              <c:numCache>
                <c:formatCode>_("$"* #,##0.00_);_("$"* \(#,##0.00\);_("$"* "-"??_);_(@_)</c:formatCode>
                <c:ptCount val="5"/>
                <c:pt idx="0">
                  <c:v>0.0460791805345851</c:v>
                </c:pt>
                <c:pt idx="1">
                  <c:v>0.0474106727450892</c:v>
                </c:pt>
                <c:pt idx="2">
                  <c:v>0.034144409442498</c:v>
                </c:pt>
                <c:pt idx="3">
                  <c:v>0.0419216333263229</c:v>
                </c:pt>
                <c:pt idx="4">
                  <c:v>0.064922827090308</c:v>
                </c:pt>
              </c:numCache>
            </c:numRef>
          </c:val>
        </c:ser>
        <c:ser>
          <c:idx val="0"/>
          <c:order val="7"/>
          <c:tx>
            <c:strRef>
              <c:f>'Long-term scenario (data)'!$O$59</c:f>
              <c:strCache>
                <c:ptCount val="1"/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b="1" i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'Long-term scenario (data)'!$P$50:$T$51</c:f>
              <c:multiLvlStrCache>
                <c:ptCount val="5"/>
                <c:lvl>
                  <c:pt idx="0">
                    <c:v>Standard (n=16.7%)</c:v>
                  </c:pt>
                  <c:pt idx="1">
                    <c:v>Tech Group 1 (22.0%)</c:v>
                  </c:pt>
                  <c:pt idx="2">
                    <c:v>Tech Group 1 (22.0%)</c:v>
                  </c:pt>
                  <c:pt idx="3">
                    <c:v>IBC cell (25.0%)</c:v>
                  </c:pt>
                  <c:pt idx="4">
                    <c:v>HIT cell (24.0%)</c:v>
                  </c:pt>
                </c:lvl>
                <c:lvl>
                  <c:pt idx="0">
                    <c:v>160 um wafer</c:v>
                  </c:pt>
                  <c:pt idx="1">
                    <c:v>80 um</c:v>
                  </c:pt>
                  <c:pt idx="2">
                    <c:v>160 um</c:v>
                  </c:pt>
                  <c:pt idx="3">
                    <c:v>80 um</c:v>
                  </c:pt>
                  <c:pt idx="4">
                    <c:v>80 um</c:v>
                  </c:pt>
                </c:lvl>
              </c:multiLvlStrCache>
            </c:multiLvlStrRef>
          </c:cat>
          <c:val>
            <c:numRef>
              <c:f>'Long-term scenario (data)'!$P$59:$T$59</c:f>
              <c:numCache>
                <c:formatCode>_("$"* #,##0.00_);_("$"* \(#,##0.00\);_("$"* "-"??_);_(@_)</c:formatCode>
                <c:ptCount val="5"/>
                <c:pt idx="0">
                  <c:v>0.536666465433184</c:v>
                </c:pt>
                <c:pt idx="1">
                  <c:v>0.426242023043244</c:v>
                </c:pt>
                <c:pt idx="2">
                  <c:v>0.442108324023455</c:v>
                </c:pt>
                <c:pt idx="3">
                  <c:v>0.40967224680202</c:v>
                </c:pt>
                <c:pt idx="4">
                  <c:v>0.422095382692699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603795416"/>
        <c:axId val="603789352"/>
      </c:barChart>
      <c:catAx>
        <c:axId val="603795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i="1"/>
            </a:pPr>
            <a:endParaRPr lang="en-US"/>
          </a:p>
        </c:txPr>
        <c:crossAx val="603789352"/>
        <c:crosses val="autoZero"/>
        <c:auto val="1"/>
        <c:lblAlgn val="ctr"/>
        <c:lblOffset val="100"/>
        <c:noMultiLvlLbl val="0"/>
      </c:catAx>
      <c:valAx>
        <c:axId val="603789352"/>
        <c:scaling>
          <c:orientation val="minMax"/>
          <c:max val="0.600000000000001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minorGridlines>
          <c:spPr>
            <a:ln>
              <a:prstDash val="sysDot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Current  $U.S. per W</a:t>
                </a:r>
                <a:r>
                  <a:rPr lang="en-US" baseline="-25000"/>
                  <a:t>P DC</a:t>
                </a:r>
              </a:p>
            </c:rich>
          </c:tx>
          <c:layout>
            <c:manualLayout>
              <c:xMode val="edge"/>
              <c:yMode val="edge"/>
              <c:x val="0.0073249881531294"/>
              <c:y val="0.381235050607477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out"/>
        <c:minorTickMark val="out"/>
        <c:tickLblPos val="nextTo"/>
        <c:crossAx val="603795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 Narrow" pitchFamily="34" charset="0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c-Si Solar PV Module Manufacturing</a:t>
            </a:r>
            <a:r>
              <a:rPr lang="en-US" baseline="0"/>
              <a:t> Costs</a:t>
            </a:r>
          </a:p>
          <a:p>
            <a:pPr>
              <a:defRPr/>
            </a:pPr>
            <a:r>
              <a:rPr lang="en-US" sz="1600" b="0" i="1" baseline="0"/>
              <a:t>Current and Long-term Scenarios, vertically integrated U.S. firms.</a:t>
            </a:r>
            <a:endParaRPr lang="en-US" sz="1600" b="0" i="1"/>
          </a:p>
        </c:rich>
      </c:tx>
      <c:layout>
        <c:manualLayout>
          <c:xMode val="edge"/>
          <c:yMode val="edge"/>
          <c:x val="0.24631005163713"/>
          <c:y val="0.0020178800057326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859922694267"/>
          <c:y val="0.128271547542365"/>
          <c:w val="0.686689492944714"/>
          <c:h val="0.654951098981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'Fig.12 (data)'!$C$5</c:f>
              <c:strCache>
                <c:ptCount val="1"/>
                <c:pt idx="0">
                  <c:v>Wafer costs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multiLvlStrRef>
              <c:f>'Fig.12 (data)'!$D$3:$K$4</c:f>
              <c:multiLvlStrCache>
                <c:ptCount val="8"/>
                <c:lvl>
                  <c:pt idx="0">
                    <c:v>Standard (n=14.9%)</c:v>
                  </c:pt>
                  <c:pt idx="1">
                    <c:v>Tech Group 1 (18.7%)</c:v>
                  </c:pt>
                  <c:pt idx="2">
                    <c:v>HIT cell (21.4%)</c:v>
                  </c:pt>
                  <c:pt idx="3">
                    <c:v>IBC cell (22.4%)</c:v>
                  </c:pt>
                  <c:pt idx="4">
                    <c:v>Standard (n=14.9%)</c:v>
                  </c:pt>
                  <c:pt idx="5">
                    <c:v>Tech Group 1 (18.7%)</c:v>
                  </c:pt>
                  <c:pt idx="6">
                    <c:v>HIT cell (21.4%)</c:v>
                  </c:pt>
                  <c:pt idx="7">
                    <c:v>IBC cell (22.4%)</c:v>
                  </c:pt>
                </c:lvl>
                <c:lvl>
                  <c:pt idx="0">
                    <c:v>180 um wafer</c:v>
                  </c:pt>
                  <c:pt idx="1">
                    <c:v>160 um</c:v>
                  </c:pt>
                  <c:pt idx="2">
                    <c:v>140 um</c:v>
                  </c:pt>
                  <c:pt idx="3">
                    <c:v>140 um</c:v>
                  </c:pt>
                  <c:pt idx="4">
                    <c:v>160 um</c:v>
                  </c:pt>
                  <c:pt idx="5">
                    <c:v>160 um</c:v>
                  </c:pt>
                  <c:pt idx="6">
                    <c:v>80 um</c:v>
                  </c:pt>
                  <c:pt idx="7">
                    <c:v>80 um</c:v>
                  </c:pt>
                </c:lvl>
              </c:multiLvlStrCache>
            </c:multiLvlStrRef>
          </c:cat>
          <c:val>
            <c:numRef>
              <c:f>'Fig.12 (data)'!$D$5:$K$5</c:f>
              <c:numCache>
                <c:formatCode>_("$"* #,##0.00_);_("$"* \(#,##0.00\);_("$"* "-"??_);_(@_)</c:formatCode>
                <c:ptCount val="8"/>
                <c:pt idx="0">
                  <c:v>0.386316183231597</c:v>
                </c:pt>
                <c:pt idx="1">
                  <c:v>0.194808648220406</c:v>
                </c:pt>
                <c:pt idx="2">
                  <c:v>0.190623067561496</c:v>
                </c:pt>
                <c:pt idx="3">
                  <c:v>0.190623067561496</c:v>
                </c:pt>
                <c:pt idx="4">
                  <c:v>0.224508038407566</c:v>
                </c:pt>
                <c:pt idx="5">
                  <c:v>0.170422010973016</c:v>
                </c:pt>
                <c:pt idx="6">
                  <c:v>0.0828798631581708</c:v>
                </c:pt>
                <c:pt idx="7">
                  <c:v>0.079564668631844</c:v>
                </c:pt>
              </c:numCache>
            </c:numRef>
          </c:val>
        </c:ser>
        <c:ser>
          <c:idx val="1"/>
          <c:order val="1"/>
          <c:tx>
            <c:strRef>
              <c:f>'Fig.12 (data)'!$C$6</c:f>
              <c:strCache>
                <c:ptCount val="1"/>
                <c:pt idx="0">
                  <c:v>Margin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'Fig.12 (data)'!$D$3:$K$4</c:f>
              <c:multiLvlStrCache>
                <c:ptCount val="8"/>
                <c:lvl>
                  <c:pt idx="0">
                    <c:v>Standard (n=14.9%)</c:v>
                  </c:pt>
                  <c:pt idx="1">
                    <c:v>Tech Group 1 (18.7%)</c:v>
                  </c:pt>
                  <c:pt idx="2">
                    <c:v>HIT cell (21.4%)</c:v>
                  </c:pt>
                  <c:pt idx="3">
                    <c:v>IBC cell (22.4%)</c:v>
                  </c:pt>
                  <c:pt idx="4">
                    <c:v>Standard (n=14.9%)</c:v>
                  </c:pt>
                  <c:pt idx="5">
                    <c:v>Tech Group 1 (18.7%)</c:v>
                  </c:pt>
                  <c:pt idx="6">
                    <c:v>HIT cell (21.4%)</c:v>
                  </c:pt>
                  <c:pt idx="7">
                    <c:v>IBC cell (22.4%)</c:v>
                  </c:pt>
                </c:lvl>
                <c:lvl>
                  <c:pt idx="0">
                    <c:v>180 um wafer</c:v>
                  </c:pt>
                  <c:pt idx="1">
                    <c:v>160 um</c:v>
                  </c:pt>
                  <c:pt idx="2">
                    <c:v>140 um</c:v>
                  </c:pt>
                  <c:pt idx="3">
                    <c:v>140 um</c:v>
                  </c:pt>
                  <c:pt idx="4">
                    <c:v>160 um</c:v>
                  </c:pt>
                  <c:pt idx="5">
                    <c:v>160 um</c:v>
                  </c:pt>
                  <c:pt idx="6">
                    <c:v>80 um</c:v>
                  </c:pt>
                  <c:pt idx="7">
                    <c:v>80 um</c:v>
                  </c:pt>
                </c:lvl>
              </c:multiLvlStrCache>
            </c:multiLvlStrRef>
          </c:cat>
          <c:val>
            <c:numRef>
              <c:f>'Fig.12 (data)'!$D$6:$K$6</c:f>
              <c:numCache>
                <c:formatCode>_("$"* #,##0.00_);_("$"* \(#,##0.00\);_("$"* "-"??_);_(@_)</c:formatCode>
                <c:ptCount val="8"/>
                <c:pt idx="0">
                  <c:v>0.0678451865033492</c:v>
                </c:pt>
                <c:pt idx="1">
                  <c:v>0.0345079297797773</c:v>
                </c:pt>
                <c:pt idx="2">
                  <c:v>0.0345738578384436</c:v>
                </c:pt>
                <c:pt idx="3">
                  <c:v>0.0345738578384436</c:v>
                </c:pt>
                <c:pt idx="4">
                  <c:v>0.0300243053468812</c:v>
                </c:pt>
                <c:pt idx="5">
                  <c:v>0.0227911772405871</c:v>
                </c:pt>
                <c:pt idx="6">
                  <c:v>0.0102300452822232</c:v>
                </c:pt>
                <c:pt idx="7">
                  <c:v>0.00982084347093428</c:v>
                </c:pt>
              </c:numCache>
            </c:numRef>
          </c:val>
        </c:ser>
        <c:ser>
          <c:idx val="2"/>
          <c:order val="2"/>
          <c:tx>
            <c:strRef>
              <c:f>'Fig.12 (data)'!$C$7</c:f>
              <c:strCache>
                <c:ptCount val="1"/>
                <c:pt idx="0">
                  <c:v>Cell costs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'Fig.12 (data)'!$D$3:$K$4</c:f>
              <c:multiLvlStrCache>
                <c:ptCount val="8"/>
                <c:lvl>
                  <c:pt idx="0">
                    <c:v>Standard (n=14.9%)</c:v>
                  </c:pt>
                  <c:pt idx="1">
                    <c:v>Tech Group 1 (18.7%)</c:v>
                  </c:pt>
                  <c:pt idx="2">
                    <c:v>HIT cell (21.4%)</c:v>
                  </c:pt>
                  <c:pt idx="3">
                    <c:v>IBC cell (22.4%)</c:v>
                  </c:pt>
                  <c:pt idx="4">
                    <c:v>Standard (n=14.9%)</c:v>
                  </c:pt>
                  <c:pt idx="5">
                    <c:v>Tech Group 1 (18.7%)</c:v>
                  </c:pt>
                  <c:pt idx="6">
                    <c:v>HIT cell (21.4%)</c:v>
                  </c:pt>
                  <c:pt idx="7">
                    <c:v>IBC cell (22.4%)</c:v>
                  </c:pt>
                </c:lvl>
                <c:lvl>
                  <c:pt idx="0">
                    <c:v>180 um wafer</c:v>
                  </c:pt>
                  <c:pt idx="1">
                    <c:v>160 um</c:v>
                  </c:pt>
                  <c:pt idx="2">
                    <c:v>140 um</c:v>
                  </c:pt>
                  <c:pt idx="3">
                    <c:v>140 um</c:v>
                  </c:pt>
                  <c:pt idx="4">
                    <c:v>160 um</c:v>
                  </c:pt>
                  <c:pt idx="5">
                    <c:v>160 um</c:v>
                  </c:pt>
                  <c:pt idx="6">
                    <c:v>80 um</c:v>
                  </c:pt>
                  <c:pt idx="7">
                    <c:v>80 um</c:v>
                  </c:pt>
                </c:lvl>
              </c:multiLvlStrCache>
            </c:multiLvlStrRef>
          </c:cat>
          <c:val>
            <c:numRef>
              <c:f>'Fig.12 (data)'!$D$7:$K$7</c:f>
              <c:numCache>
                <c:formatCode>_("$"* #,##0.00_);_("$"* \(#,##0.00\);_("$"* "-"??_);_(@_)</c:formatCode>
                <c:ptCount val="8"/>
                <c:pt idx="0">
                  <c:v>0.257433079263464</c:v>
                </c:pt>
                <c:pt idx="1">
                  <c:v>0.213319161009949</c:v>
                </c:pt>
                <c:pt idx="2">
                  <c:v>0.297340876909542</c:v>
                </c:pt>
                <c:pt idx="3">
                  <c:v>0.300450160980672</c:v>
                </c:pt>
                <c:pt idx="4">
                  <c:v>0.236054941144152</c:v>
                </c:pt>
                <c:pt idx="5">
                  <c:v>0.195429407545993</c:v>
                </c:pt>
                <c:pt idx="6">
                  <c:v>0.264062647161997</c:v>
                </c:pt>
                <c:pt idx="7">
                  <c:v>0.278365101372919</c:v>
                </c:pt>
              </c:numCache>
            </c:numRef>
          </c:val>
        </c:ser>
        <c:ser>
          <c:idx val="3"/>
          <c:order val="3"/>
          <c:tx>
            <c:strRef>
              <c:f>'Fig.12 (data)'!$C$8</c:f>
              <c:strCache>
                <c:ptCount val="1"/>
                <c:pt idx="0">
                  <c:v>Margin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'Fig.12 (data)'!$D$3:$K$4</c:f>
              <c:multiLvlStrCache>
                <c:ptCount val="8"/>
                <c:lvl>
                  <c:pt idx="0">
                    <c:v>Standard (n=14.9%)</c:v>
                  </c:pt>
                  <c:pt idx="1">
                    <c:v>Tech Group 1 (18.7%)</c:v>
                  </c:pt>
                  <c:pt idx="2">
                    <c:v>HIT cell (21.4%)</c:v>
                  </c:pt>
                  <c:pt idx="3">
                    <c:v>IBC cell (22.4%)</c:v>
                  </c:pt>
                  <c:pt idx="4">
                    <c:v>Standard (n=14.9%)</c:v>
                  </c:pt>
                  <c:pt idx="5">
                    <c:v>Tech Group 1 (18.7%)</c:v>
                  </c:pt>
                  <c:pt idx="6">
                    <c:v>HIT cell (21.4%)</c:v>
                  </c:pt>
                  <c:pt idx="7">
                    <c:v>IBC cell (22.4%)</c:v>
                  </c:pt>
                </c:lvl>
                <c:lvl>
                  <c:pt idx="0">
                    <c:v>180 um wafer</c:v>
                  </c:pt>
                  <c:pt idx="1">
                    <c:v>160 um</c:v>
                  </c:pt>
                  <c:pt idx="2">
                    <c:v>140 um</c:v>
                  </c:pt>
                  <c:pt idx="3">
                    <c:v>140 um</c:v>
                  </c:pt>
                  <c:pt idx="4">
                    <c:v>160 um</c:v>
                  </c:pt>
                  <c:pt idx="5">
                    <c:v>160 um</c:v>
                  </c:pt>
                  <c:pt idx="6">
                    <c:v>80 um</c:v>
                  </c:pt>
                  <c:pt idx="7">
                    <c:v>80 um</c:v>
                  </c:pt>
                </c:lvl>
              </c:multiLvlStrCache>
            </c:multiLvlStrRef>
          </c:cat>
          <c:val>
            <c:numRef>
              <c:f>'Fig.12 (data)'!$D$8:$K$8</c:f>
              <c:numCache>
                <c:formatCode>_("$"* #,##0.00_);_("$"* \(#,##0.00\);_("$"* "-"??_);_(@_)</c:formatCode>
                <c:ptCount val="8"/>
                <c:pt idx="0">
                  <c:v>0.0579147273517409</c:v>
                </c:pt>
                <c:pt idx="1">
                  <c:v>0.0446181958108229</c:v>
                </c:pt>
                <c:pt idx="2">
                  <c:v>0.0832914061166386</c:v>
                </c:pt>
                <c:pt idx="3">
                  <c:v>0.0566109312596098</c:v>
                </c:pt>
                <c:pt idx="4">
                  <c:v>0.0460791805345851</c:v>
                </c:pt>
                <c:pt idx="5">
                  <c:v>0.034144409442498</c:v>
                </c:pt>
                <c:pt idx="6">
                  <c:v>0.064922827090308</c:v>
                </c:pt>
                <c:pt idx="7">
                  <c:v>0.0419216333263229</c:v>
                </c:pt>
              </c:numCache>
            </c:numRef>
          </c:val>
        </c:ser>
        <c:ser>
          <c:idx val="4"/>
          <c:order val="4"/>
          <c:tx>
            <c:strRef>
              <c:f>'Fig.12 (data)'!$C$9</c:f>
              <c:strCache>
                <c:ptCount val="1"/>
                <c:pt idx="0">
                  <c:v>Module costs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'Fig.12 (data)'!$D$3:$K$4</c:f>
              <c:multiLvlStrCache>
                <c:ptCount val="8"/>
                <c:lvl>
                  <c:pt idx="0">
                    <c:v>Standard (n=14.9%)</c:v>
                  </c:pt>
                  <c:pt idx="1">
                    <c:v>Tech Group 1 (18.7%)</c:v>
                  </c:pt>
                  <c:pt idx="2">
                    <c:v>HIT cell (21.4%)</c:v>
                  </c:pt>
                  <c:pt idx="3">
                    <c:v>IBC cell (22.4%)</c:v>
                  </c:pt>
                  <c:pt idx="4">
                    <c:v>Standard (n=14.9%)</c:v>
                  </c:pt>
                  <c:pt idx="5">
                    <c:v>Tech Group 1 (18.7%)</c:v>
                  </c:pt>
                  <c:pt idx="6">
                    <c:v>HIT cell (21.4%)</c:v>
                  </c:pt>
                  <c:pt idx="7">
                    <c:v>IBC cell (22.4%)</c:v>
                  </c:pt>
                </c:lvl>
                <c:lvl>
                  <c:pt idx="0">
                    <c:v>180 um wafer</c:v>
                  </c:pt>
                  <c:pt idx="1">
                    <c:v>160 um</c:v>
                  </c:pt>
                  <c:pt idx="2">
                    <c:v>140 um</c:v>
                  </c:pt>
                  <c:pt idx="3">
                    <c:v>140 um</c:v>
                  </c:pt>
                  <c:pt idx="4">
                    <c:v>160 um</c:v>
                  </c:pt>
                  <c:pt idx="5">
                    <c:v>160 um</c:v>
                  </c:pt>
                  <c:pt idx="6">
                    <c:v>80 um</c:v>
                  </c:pt>
                  <c:pt idx="7">
                    <c:v>80 um</c:v>
                  </c:pt>
                </c:lvl>
              </c:multiLvlStrCache>
            </c:multiLvlStrRef>
          </c:cat>
          <c:val>
            <c:numRef>
              <c:f>'Fig.12 (data)'!$D$9:$K$9</c:f>
              <c:numCache>
                <c:formatCode>_("$"* #,##0.00_);_("$"* \(#,##0.00\);_("$"* "-"??_);_(@_)</c:formatCode>
                <c:ptCount val="8"/>
                <c:pt idx="0">
                  <c:v>0.34136768656859</c:v>
                </c:pt>
                <c:pt idx="1">
                  <c:v>0.25812443048304</c:v>
                </c:pt>
                <c:pt idx="2">
                  <c:v>0.243587076510142</c:v>
                </c:pt>
                <c:pt idx="3">
                  <c:v>0.233715414430169</c:v>
                </c:pt>
                <c:pt idx="4">
                  <c:v>0.296604604401697</c:v>
                </c:pt>
                <c:pt idx="5">
                  <c:v>0.237502197529128</c:v>
                </c:pt>
                <c:pt idx="6">
                  <c:v>0.20582650029582</c:v>
                </c:pt>
                <c:pt idx="7">
                  <c:v>0.196729113384857</c:v>
                </c:pt>
              </c:numCache>
            </c:numRef>
          </c:val>
        </c:ser>
        <c:ser>
          <c:idx val="5"/>
          <c:order val="5"/>
          <c:tx>
            <c:strRef>
              <c:f>'Fig.12 (data)'!$C$10</c:f>
              <c:strCache>
                <c:ptCount val="1"/>
                <c:pt idx="0">
                  <c:v>Margin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prstClr val="black"/>
              </a:solidFill>
            </a:ln>
          </c:spPr>
          <c:invertIfNegative val="0"/>
          <c:cat>
            <c:multiLvlStrRef>
              <c:f>'Fig.12 (data)'!$D$3:$K$4</c:f>
              <c:multiLvlStrCache>
                <c:ptCount val="8"/>
                <c:lvl>
                  <c:pt idx="0">
                    <c:v>Standard (n=14.9%)</c:v>
                  </c:pt>
                  <c:pt idx="1">
                    <c:v>Tech Group 1 (18.7%)</c:v>
                  </c:pt>
                  <c:pt idx="2">
                    <c:v>HIT cell (21.4%)</c:v>
                  </c:pt>
                  <c:pt idx="3">
                    <c:v>IBC cell (22.4%)</c:v>
                  </c:pt>
                  <c:pt idx="4">
                    <c:v>Standard (n=14.9%)</c:v>
                  </c:pt>
                  <c:pt idx="5">
                    <c:v>Tech Group 1 (18.7%)</c:v>
                  </c:pt>
                  <c:pt idx="6">
                    <c:v>HIT cell (21.4%)</c:v>
                  </c:pt>
                  <c:pt idx="7">
                    <c:v>IBC cell (22.4%)</c:v>
                  </c:pt>
                </c:lvl>
                <c:lvl>
                  <c:pt idx="0">
                    <c:v>180 um wafer</c:v>
                  </c:pt>
                  <c:pt idx="1">
                    <c:v>160 um</c:v>
                  </c:pt>
                  <c:pt idx="2">
                    <c:v>140 um</c:v>
                  </c:pt>
                  <c:pt idx="3">
                    <c:v>140 um</c:v>
                  </c:pt>
                  <c:pt idx="4">
                    <c:v>160 um</c:v>
                  </c:pt>
                  <c:pt idx="5">
                    <c:v>160 um</c:v>
                  </c:pt>
                  <c:pt idx="6">
                    <c:v>80 um</c:v>
                  </c:pt>
                  <c:pt idx="7">
                    <c:v>80 um</c:v>
                  </c:pt>
                </c:lvl>
              </c:multiLvlStrCache>
            </c:multiLvlStrRef>
          </c:cat>
          <c:val>
            <c:numRef>
              <c:f>'Fig.12 (data)'!$D$10:$K$10</c:f>
              <c:numCache>
                <c:formatCode>_("$"* #,##0.00_);_("$"* \(#,##0.00\);_("$"* "-"??_);_(@_)</c:formatCode>
                <c:ptCount val="8"/>
                <c:pt idx="0">
                  <c:v>0.0758919785456377</c:v>
                </c:pt>
                <c:pt idx="1">
                  <c:v>0.0447786970542379</c:v>
                </c:pt>
                <c:pt idx="2">
                  <c:v>0.0409721185412268</c:v>
                </c:pt>
                <c:pt idx="3">
                  <c:v>0.0575586743427188</c:v>
                </c:pt>
                <c:pt idx="4">
                  <c:v>0.0441264069147379</c:v>
                </c:pt>
                <c:pt idx="5">
                  <c:v>0.0437358086055458</c:v>
                </c:pt>
                <c:pt idx="6">
                  <c:v>0.0302223264385549</c:v>
                </c:pt>
                <c:pt idx="7">
                  <c:v>0.0289271984273172</c:v>
                </c:pt>
              </c:numCache>
            </c:numRef>
          </c:val>
        </c:ser>
        <c:ser>
          <c:idx val="6"/>
          <c:order val="6"/>
          <c:tx>
            <c:strRef>
              <c:f>'Fig.12 (data)'!$C$11</c:f>
              <c:strCache>
                <c:ptCount val="1"/>
                <c:pt idx="0">
                  <c:v>Min. Sustainable module price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b="1" i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'Fig.12 (data)'!$D$3:$K$4</c:f>
              <c:multiLvlStrCache>
                <c:ptCount val="8"/>
                <c:lvl>
                  <c:pt idx="0">
                    <c:v>Standard (n=14.9%)</c:v>
                  </c:pt>
                  <c:pt idx="1">
                    <c:v>Tech Group 1 (18.7%)</c:v>
                  </c:pt>
                  <c:pt idx="2">
                    <c:v>HIT cell (21.4%)</c:v>
                  </c:pt>
                  <c:pt idx="3">
                    <c:v>IBC cell (22.4%)</c:v>
                  </c:pt>
                  <c:pt idx="4">
                    <c:v>Standard (n=14.9%)</c:v>
                  </c:pt>
                  <c:pt idx="5">
                    <c:v>Tech Group 1 (18.7%)</c:v>
                  </c:pt>
                  <c:pt idx="6">
                    <c:v>HIT cell (21.4%)</c:v>
                  </c:pt>
                  <c:pt idx="7">
                    <c:v>IBC cell (22.4%)</c:v>
                  </c:pt>
                </c:lvl>
                <c:lvl>
                  <c:pt idx="0">
                    <c:v>180 um wafer</c:v>
                  </c:pt>
                  <c:pt idx="1">
                    <c:v>160 um</c:v>
                  </c:pt>
                  <c:pt idx="2">
                    <c:v>140 um</c:v>
                  </c:pt>
                  <c:pt idx="3">
                    <c:v>140 um</c:v>
                  </c:pt>
                  <c:pt idx="4">
                    <c:v>160 um</c:v>
                  </c:pt>
                  <c:pt idx="5">
                    <c:v>160 um</c:v>
                  </c:pt>
                  <c:pt idx="6">
                    <c:v>80 um</c:v>
                  </c:pt>
                  <c:pt idx="7">
                    <c:v>80 um</c:v>
                  </c:pt>
                </c:lvl>
              </c:multiLvlStrCache>
            </c:multiLvlStrRef>
          </c:cat>
          <c:val>
            <c:numRef>
              <c:f>'Fig.12 (data)'!$D$11:$K$11</c:f>
              <c:numCache>
                <c:formatCode>_("$"* #,##0.00_);_("$"* \(#,##0.00\);_("$"* "-"??_);_(@_)</c:formatCode>
                <c:ptCount val="8"/>
                <c:pt idx="0">
                  <c:v>1.18676884146438</c:v>
                </c:pt>
                <c:pt idx="1">
                  <c:v>0.790157062358233</c:v>
                </c:pt>
                <c:pt idx="2">
                  <c:v>0.890388403477489</c:v>
                </c:pt>
                <c:pt idx="3">
                  <c:v>0.873532106413109</c:v>
                </c:pt>
                <c:pt idx="4">
                  <c:v>0.877397476749619</c:v>
                </c:pt>
                <c:pt idx="5">
                  <c:v>0.704025011336768</c:v>
                </c:pt>
                <c:pt idx="6">
                  <c:v>0.658144209427074</c:v>
                </c:pt>
                <c:pt idx="7">
                  <c:v>0.635328558614194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3670904"/>
        <c:axId val="603673816"/>
      </c:barChart>
      <c:catAx>
        <c:axId val="603670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 i="1"/>
            </a:pPr>
            <a:endParaRPr lang="en-US"/>
          </a:p>
        </c:txPr>
        <c:crossAx val="603673816"/>
        <c:crosses val="autoZero"/>
        <c:auto val="1"/>
        <c:lblAlgn val="ctr"/>
        <c:lblOffset val="100"/>
        <c:noMultiLvlLbl val="0"/>
      </c:catAx>
      <c:valAx>
        <c:axId val="603673816"/>
        <c:scaling>
          <c:orientation val="minMax"/>
          <c:max val="1.5"/>
          <c:min val="0.0"/>
        </c:scaling>
        <c:delete val="0"/>
        <c:axPos val="l"/>
        <c:majorGridlines>
          <c:spPr>
            <a:ln>
              <a:prstDash val="dash"/>
            </a:ln>
          </c:spPr>
        </c:majorGridlines>
        <c:minorGridlines>
          <c:spPr>
            <a:ln>
              <a:prstDash val="sysDot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Current $U.S. per W</a:t>
                </a:r>
                <a:r>
                  <a:rPr lang="en-US" baseline="-25000"/>
                  <a:t>P DC</a:t>
                </a:r>
              </a:p>
            </c:rich>
          </c:tx>
          <c:layout>
            <c:manualLayout>
              <c:xMode val="edge"/>
              <c:yMode val="edge"/>
              <c:x val="0.0"/>
              <c:y val="0.37768532956747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out"/>
        <c:minorTickMark val="out"/>
        <c:tickLblPos val="nextTo"/>
        <c:crossAx val="603670904"/>
        <c:crosses val="autoZero"/>
        <c:crossBetween val="between"/>
        <c:majorUnit val="0.25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3254458783734"/>
          <c:y val="0.227802922716467"/>
          <c:w val="0.1960973155245"/>
          <c:h val="0.350166689599531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 Narrow" pitchFamily="34" charset="0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c-Si Solar PV Module Manufacturing</a:t>
            </a:r>
            <a:r>
              <a:rPr lang="en-US" baseline="0"/>
              <a:t> Costs</a:t>
            </a:r>
          </a:p>
          <a:p>
            <a:pPr>
              <a:defRPr/>
            </a:pPr>
            <a:r>
              <a:rPr lang="en-US" sz="1600" b="0" i="1" baseline="0"/>
              <a:t>Current and Long-term Scenarios, vertically integrated U.S. firms.</a:t>
            </a:r>
            <a:br>
              <a:rPr lang="en-US" sz="1600" b="0" i="1" baseline="0"/>
            </a:br>
            <a:r>
              <a:rPr lang="en-US" sz="1600" b="0" i="1" baseline="0"/>
              <a:t>Efficiency adjusted for (module </a:t>
            </a:r>
            <a:r>
              <a:rPr lang="el-GR" sz="1600" b="0" i="1" baseline="0"/>
              <a:t>η</a:t>
            </a:r>
            <a:r>
              <a:rPr lang="en-US" sz="1600" b="0" i="1" baseline="0"/>
              <a:t>=20%) SunShot BoS target.</a:t>
            </a:r>
            <a:endParaRPr lang="en-US" sz="1600" b="0" i="1"/>
          </a:p>
        </c:rich>
      </c:tx>
      <c:layout>
        <c:manualLayout>
          <c:xMode val="edge"/>
          <c:yMode val="edge"/>
          <c:x val="0.192105139303972"/>
          <c:y val="0.0020178800057326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859922694267"/>
          <c:y val="0.140854221039529"/>
          <c:w val="0.642739564025934"/>
          <c:h val="0.6579067370816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'Fig.12 (data)'!$C$19</c:f>
              <c:strCache>
                <c:ptCount val="1"/>
                <c:pt idx="0">
                  <c:v>Module price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multiLvlStrRef>
              <c:f>'Fig.12 (data)'!$D$3:$K$4</c:f>
              <c:multiLvlStrCache>
                <c:ptCount val="8"/>
                <c:lvl>
                  <c:pt idx="0">
                    <c:v>Standard (n=14.9%)</c:v>
                  </c:pt>
                  <c:pt idx="1">
                    <c:v>Tech Group 1 (18.7%)</c:v>
                  </c:pt>
                  <c:pt idx="2">
                    <c:v>HIT cell (21.4%)</c:v>
                  </c:pt>
                  <c:pt idx="3">
                    <c:v>IBC cell (22.4%)</c:v>
                  </c:pt>
                  <c:pt idx="4">
                    <c:v>Standard (n=14.9%)</c:v>
                  </c:pt>
                  <c:pt idx="5">
                    <c:v>Tech Group 1 (18.7%)</c:v>
                  </c:pt>
                  <c:pt idx="6">
                    <c:v>HIT cell (21.4%)</c:v>
                  </c:pt>
                  <c:pt idx="7">
                    <c:v>IBC cell (22.4%)</c:v>
                  </c:pt>
                </c:lvl>
                <c:lvl>
                  <c:pt idx="0">
                    <c:v>180 um wafer</c:v>
                  </c:pt>
                  <c:pt idx="1">
                    <c:v>160 um</c:v>
                  </c:pt>
                  <c:pt idx="2">
                    <c:v>140 um</c:v>
                  </c:pt>
                  <c:pt idx="3">
                    <c:v>140 um</c:v>
                  </c:pt>
                  <c:pt idx="4">
                    <c:v>160 um</c:v>
                  </c:pt>
                  <c:pt idx="5">
                    <c:v>160 um</c:v>
                  </c:pt>
                  <c:pt idx="6">
                    <c:v>80 um</c:v>
                  </c:pt>
                  <c:pt idx="7">
                    <c:v>80 um</c:v>
                  </c:pt>
                </c:lvl>
              </c:multiLvlStrCache>
            </c:multiLvlStrRef>
          </c:cat>
          <c:val>
            <c:numRef>
              <c:f>'Fig.12 (data)'!$D$19:$K$19</c:f>
              <c:numCache>
                <c:formatCode>_("$"* #,##0.00_);_("$"* \(#,##0.00\);_("$"* "-"??_);_(@_)</c:formatCode>
                <c:ptCount val="8"/>
                <c:pt idx="0">
                  <c:v>1.18676884146438</c:v>
                </c:pt>
                <c:pt idx="1">
                  <c:v>0.790157062358233</c:v>
                </c:pt>
                <c:pt idx="2">
                  <c:v>0.890388403477489</c:v>
                </c:pt>
                <c:pt idx="3">
                  <c:v>0.873532106413109</c:v>
                </c:pt>
                <c:pt idx="4">
                  <c:v>0.877397476749619</c:v>
                </c:pt>
                <c:pt idx="5">
                  <c:v>0.704025011336768</c:v>
                </c:pt>
                <c:pt idx="6">
                  <c:v>0.658144209427074</c:v>
                </c:pt>
                <c:pt idx="7">
                  <c:v>0.635328558614194</c:v>
                </c:pt>
              </c:numCache>
            </c:numRef>
          </c:val>
        </c:ser>
        <c:ser>
          <c:idx val="1"/>
          <c:order val="1"/>
          <c:tx>
            <c:strRef>
              <c:f>'Fig.12 (data)'!$C$20</c:f>
              <c:strCache>
                <c:ptCount val="1"/>
                <c:pt idx="0">
                  <c:v>Efficiency adjustment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'Fig.12 (data)'!$D$3:$K$4</c:f>
              <c:multiLvlStrCache>
                <c:ptCount val="8"/>
                <c:lvl>
                  <c:pt idx="0">
                    <c:v>Standard (n=14.9%)</c:v>
                  </c:pt>
                  <c:pt idx="1">
                    <c:v>Tech Group 1 (18.7%)</c:v>
                  </c:pt>
                  <c:pt idx="2">
                    <c:v>HIT cell (21.4%)</c:v>
                  </c:pt>
                  <c:pt idx="3">
                    <c:v>IBC cell (22.4%)</c:v>
                  </c:pt>
                  <c:pt idx="4">
                    <c:v>Standard (n=14.9%)</c:v>
                  </c:pt>
                  <c:pt idx="5">
                    <c:v>Tech Group 1 (18.7%)</c:v>
                  </c:pt>
                  <c:pt idx="6">
                    <c:v>HIT cell (21.4%)</c:v>
                  </c:pt>
                  <c:pt idx="7">
                    <c:v>IBC cell (22.4%)</c:v>
                  </c:pt>
                </c:lvl>
                <c:lvl>
                  <c:pt idx="0">
                    <c:v>180 um wafer</c:v>
                  </c:pt>
                  <c:pt idx="1">
                    <c:v>160 um</c:v>
                  </c:pt>
                  <c:pt idx="2">
                    <c:v>140 um</c:v>
                  </c:pt>
                  <c:pt idx="3">
                    <c:v>140 um</c:v>
                  </c:pt>
                  <c:pt idx="4">
                    <c:v>160 um</c:v>
                  </c:pt>
                  <c:pt idx="5">
                    <c:v>160 um</c:v>
                  </c:pt>
                  <c:pt idx="6">
                    <c:v>80 um</c:v>
                  </c:pt>
                  <c:pt idx="7">
                    <c:v>80 um</c:v>
                  </c:pt>
                </c:lvl>
              </c:multiLvlStrCache>
            </c:multiLvlStrRef>
          </c:cat>
          <c:val>
            <c:numRef>
              <c:f>'Fig.12 (data)'!$D$20:$K$20</c:f>
              <c:numCache>
                <c:formatCode>_("$"* #,##0.00_);_("$"* \(#,##0.00\);_("$"* "-"??_);_(@_)</c:formatCode>
                <c:ptCount val="8"/>
                <c:pt idx="0">
                  <c:v>0.127950613670164</c:v>
                </c:pt>
                <c:pt idx="1">
                  <c:v>0.0196745850370463</c:v>
                </c:pt>
                <c:pt idx="2">
                  <c:v>-0.0178009036895999</c:v>
                </c:pt>
                <c:pt idx="3">
                  <c:v>-0.0339833403043942</c:v>
                </c:pt>
                <c:pt idx="4">
                  <c:v>0.127950613670164</c:v>
                </c:pt>
                <c:pt idx="5">
                  <c:v>0.0196745850370463</c:v>
                </c:pt>
                <c:pt idx="6">
                  <c:v>-0.0178009036895999</c:v>
                </c:pt>
                <c:pt idx="7">
                  <c:v>-0.0339833403043942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3107320"/>
        <c:axId val="603061048"/>
      </c:barChart>
      <c:lineChart>
        <c:grouping val="standard"/>
        <c:varyColors val="0"/>
        <c:ser>
          <c:idx val="2"/>
          <c:order val="2"/>
          <c:tx>
            <c:strRef>
              <c:f>'Fig.12 (data)'!$C$21</c:f>
              <c:strCache>
                <c:ptCount val="1"/>
                <c:pt idx="0">
                  <c:v>Net module price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b="1" i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'Fig.12 (data)'!$D$18:$K$18</c:f>
              <c:strCache>
                <c:ptCount val="8"/>
                <c:pt idx="0">
                  <c:v>Standard (n=14.9%)</c:v>
                </c:pt>
                <c:pt idx="1">
                  <c:v>Tech Group 1 (18.7%)</c:v>
                </c:pt>
                <c:pt idx="2">
                  <c:v>HIT cell (21.4%)</c:v>
                </c:pt>
                <c:pt idx="3">
                  <c:v>IBC cell (22.4%)</c:v>
                </c:pt>
                <c:pt idx="4">
                  <c:v>Standard (n=14.9%)</c:v>
                </c:pt>
                <c:pt idx="5">
                  <c:v>Tech Group 1 (18.7%)</c:v>
                </c:pt>
                <c:pt idx="6">
                  <c:v>HIT cell (21.4%)</c:v>
                </c:pt>
                <c:pt idx="7">
                  <c:v>IBC cell (22.4%)</c:v>
                </c:pt>
              </c:strCache>
            </c:strRef>
          </c:cat>
          <c:val>
            <c:numRef>
              <c:f>'Fig.12 (data)'!$D$21:$K$21</c:f>
              <c:numCache>
                <c:formatCode>_("$"* #,##0.00_);_("$"* \(#,##0.00\);_("$"* "-"??_);_(@_)</c:formatCode>
                <c:ptCount val="8"/>
                <c:pt idx="0">
                  <c:v>1.314719455134544</c:v>
                </c:pt>
                <c:pt idx="1">
                  <c:v>0.809831647395279</c:v>
                </c:pt>
                <c:pt idx="2">
                  <c:v>0.872587499787889</c:v>
                </c:pt>
                <c:pt idx="3">
                  <c:v>0.839548766108715</c:v>
                </c:pt>
                <c:pt idx="4">
                  <c:v>1.005348090419783</c:v>
                </c:pt>
                <c:pt idx="5">
                  <c:v>0.723699596373814</c:v>
                </c:pt>
                <c:pt idx="6">
                  <c:v>0.640343305737474</c:v>
                </c:pt>
                <c:pt idx="7">
                  <c:v>0.6013452183098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07320"/>
        <c:axId val="603061048"/>
      </c:lineChart>
      <c:catAx>
        <c:axId val="6031073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sz="1400" b="1" i="1"/>
            </a:pPr>
            <a:endParaRPr lang="en-US"/>
          </a:p>
        </c:txPr>
        <c:crossAx val="603061048"/>
        <c:crosses val="autoZero"/>
        <c:auto val="1"/>
        <c:lblAlgn val="ctr"/>
        <c:lblOffset val="200"/>
        <c:noMultiLvlLbl val="0"/>
      </c:catAx>
      <c:valAx>
        <c:axId val="603061048"/>
        <c:scaling>
          <c:orientation val="minMax"/>
          <c:max val="1.5"/>
          <c:min val="-0.1"/>
        </c:scaling>
        <c:delete val="0"/>
        <c:axPos val="l"/>
        <c:majorGridlines>
          <c:spPr>
            <a:ln>
              <a:prstDash val="dash"/>
            </a:ln>
          </c:spPr>
        </c:majorGridlines>
        <c:minorGridlines>
          <c:spPr>
            <a:ln>
              <a:prstDash val="sysDot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Current $U.S. per W</a:t>
                </a:r>
                <a:r>
                  <a:rPr lang="en-US" baseline="-25000"/>
                  <a:t>P DC</a:t>
                </a:r>
              </a:p>
            </c:rich>
          </c:tx>
          <c:layout>
            <c:manualLayout>
              <c:xMode val="edge"/>
              <c:yMode val="edge"/>
              <c:x val="0.0"/>
              <c:y val="0.37768532956747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out"/>
        <c:minorTickMark val="out"/>
        <c:tickLblPos val="nextTo"/>
        <c:crossAx val="603107320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793254458783734"/>
          <c:y val="0.227802922716467"/>
          <c:w val="0.1960973155245"/>
          <c:h val="0.350166689599531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 Narrow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pageSetup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628" cy="58252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66864" cy="58239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0.44858</cdr:x>
      <cdr:y>0.14008</cdr:y>
    </cdr:from>
    <cdr:to>
      <cdr:x>0.7733</cdr:x>
      <cdr:y>0.75671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888720" y="881654"/>
          <a:ext cx="2814984" cy="38808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200" b="1" i="1">
              <a:solidFill>
                <a:sysClr val="windowText" lastClr="000000"/>
              </a:solidFill>
            </a:rPr>
            <a:t>Long-term scenario</a:t>
          </a:r>
        </a:p>
      </cdr:txBody>
    </cdr:sp>
  </cdr:relSizeAnchor>
  <cdr:relSizeAnchor xmlns:cdr="http://schemas.openxmlformats.org/drawingml/2006/chartDrawing">
    <cdr:from>
      <cdr:x>0.12894</cdr:x>
      <cdr:y>0.13758</cdr:y>
    </cdr:from>
    <cdr:to>
      <cdr:x>0.44858</cdr:x>
      <cdr:y>0.29663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17809" y="865909"/>
          <a:ext cx="2770910" cy="100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 b="1" i="1">
              <a:latin typeface="Calibri"/>
              <a:cs typeface="Arial" pitchFamily="34" charset="0"/>
            </a:rPr>
            <a:t>Current scenario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6864" cy="58239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503" cy="629337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0.23502</cdr:x>
      <cdr:y>0.69125</cdr:y>
    </cdr:from>
    <cdr:to>
      <cdr:x>0.36312</cdr:x>
      <cdr:y>0.84645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038794" y="4353162"/>
          <a:ext cx="1111246" cy="977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2000" b="1" i="1">
              <a:solidFill>
                <a:srgbClr val="1F497D"/>
              </a:solidFill>
              <a:latin typeface="Arial Narrow" pitchFamily="34" charset="0"/>
            </a:rPr>
            <a:t>Ga (Cz)</a:t>
          </a:r>
        </a:p>
      </cdr:txBody>
    </cdr:sp>
  </cdr:relSizeAnchor>
  <cdr:relSizeAnchor xmlns:cdr="http://schemas.openxmlformats.org/drawingml/2006/chartDrawing">
    <cdr:from>
      <cdr:x>0.37205</cdr:x>
      <cdr:y>0.72625</cdr:y>
    </cdr:from>
    <cdr:to>
      <cdr:x>0.50015</cdr:x>
      <cdr:y>0.80145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227472" y="4573574"/>
          <a:ext cx="1111247" cy="473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2000" b="1" i="1">
              <a:solidFill>
                <a:schemeClr val="accent2"/>
              </a:solidFill>
              <a:latin typeface="Arial Narrow" pitchFamily="34" charset="0"/>
            </a:rPr>
            <a:t>B</a:t>
          </a:r>
          <a:r>
            <a:rPr lang="en-US" sz="2000" b="1" i="1" baseline="0">
              <a:solidFill>
                <a:schemeClr val="accent2"/>
              </a:solidFill>
              <a:latin typeface="Arial Narrow" pitchFamily="34" charset="0"/>
            </a:rPr>
            <a:t> (M-Cz)</a:t>
          </a:r>
          <a:endParaRPr lang="en-US" sz="2000" b="1" i="1">
            <a:solidFill>
              <a:schemeClr val="accent2"/>
            </a:solidFill>
            <a:latin typeface="Arial Narrow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6864" cy="58239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6864" cy="58239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6864" cy="58239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6864" cy="58239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0.47149</cdr:x>
      <cdr:y>0.12758</cdr:y>
    </cdr:from>
    <cdr:to>
      <cdr:x>0.81641</cdr:x>
      <cdr:y>0.78297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087326" y="802955"/>
          <a:ext cx="2990096" cy="41248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200" b="1" i="1">
              <a:solidFill>
                <a:sysClr val="windowText" lastClr="000000"/>
              </a:solidFill>
            </a:rPr>
            <a:t>Long-term scenario</a:t>
          </a:r>
        </a:p>
      </cdr:txBody>
    </cdr:sp>
  </cdr:relSizeAnchor>
  <cdr:relSizeAnchor xmlns:cdr="http://schemas.openxmlformats.org/drawingml/2006/chartDrawing">
    <cdr:from>
      <cdr:x>0.12894</cdr:x>
      <cdr:y>0.12883</cdr:y>
    </cdr:from>
    <cdr:to>
      <cdr:x>0.23442</cdr:x>
      <cdr:y>0.27411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17811" y="8108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 i="1">
              <a:latin typeface="+mn-lt"/>
              <a:cs typeface="Arial" pitchFamily="34" charset="0"/>
            </a:rPr>
            <a:t>Current scenario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158"/>
  <sheetViews>
    <sheetView showGridLines="0" tabSelected="1" topLeftCell="B1" zoomScale="200" zoomScaleNormal="200" zoomScalePageLayoutView="200" workbookViewId="0">
      <pane xSplit="3" ySplit="7" topLeftCell="E103" activePane="bottomRight" state="frozen"/>
      <selection activeCell="B1" sqref="B1"/>
      <selection pane="topRight" activeCell="E1" sqref="E1"/>
      <selection pane="bottomLeft" activeCell="B8" sqref="B8"/>
      <selection pane="bottomRight" activeCell="M111" sqref="M111"/>
    </sheetView>
  </sheetViews>
  <sheetFormatPr baseColWidth="10" defaultColWidth="9.1640625" defaultRowHeight="13" x14ac:dyDescent="0"/>
  <cols>
    <col min="1" max="2" width="9.1640625" style="68"/>
    <col min="3" max="3" width="42.5" style="68" bestFit="1" customWidth="1"/>
    <col min="4" max="4" width="16.5" style="68" customWidth="1"/>
    <col min="5" max="13" width="21.1640625" style="68" customWidth="1"/>
    <col min="14" max="16384" width="9.1640625" style="68"/>
  </cols>
  <sheetData>
    <row r="2" spans="3:12">
      <c r="C2" s="69" t="s">
        <v>193</v>
      </c>
    </row>
    <row r="3" spans="3:12">
      <c r="C3" s="73"/>
      <c r="D3" s="74"/>
      <c r="E3" s="75"/>
      <c r="F3" s="75"/>
      <c r="G3" s="75"/>
      <c r="H3" s="185"/>
      <c r="I3" s="75"/>
      <c r="J3" s="75"/>
      <c r="K3" s="75"/>
      <c r="L3" s="75"/>
    </row>
    <row r="4" spans="3:12" ht="15" customHeight="1">
      <c r="C4" s="101" t="s">
        <v>194</v>
      </c>
      <c r="D4" s="101"/>
      <c r="E4" s="102" t="s">
        <v>121</v>
      </c>
      <c r="F4" s="102"/>
      <c r="G4" s="102"/>
      <c r="H4" s="186"/>
      <c r="I4" s="103" t="s">
        <v>90</v>
      </c>
      <c r="J4" s="103"/>
      <c r="K4" s="103"/>
      <c r="L4" s="103"/>
    </row>
    <row r="5" spans="3:12" ht="14" thickBot="1">
      <c r="C5" s="76"/>
      <c r="D5" s="76"/>
      <c r="E5" s="77"/>
      <c r="F5" s="77"/>
      <c r="G5" s="77"/>
      <c r="H5" s="187"/>
      <c r="I5" s="100"/>
      <c r="J5" s="100"/>
      <c r="K5" s="100"/>
      <c r="L5" s="100"/>
    </row>
    <row r="6" spans="3:12">
      <c r="H6" s="188"/>
      <c r="I6" s="124"/>
    </row>
    <row r="7" spans="3:12" ht="17">
      <c r="C7" s="68" t="s">
        <v>163</v>
      </c>
      <c r="D7" s="78" t="s">
        <v>164</v>
      </c>
      <c r="E7" s="79">
        <v>500</v>
      </c>
      <c r="F7" s="108"/>
      <c r="G7" s="108"/>
      <c r="H7" s="189"/>
      <c r="I7" s="173">
        <v>2000</v>
      </c>
      <c r="J7" s="123"/>
      <c r="K7" s="123"/>
      <c r="L7" s="123"/>
    </row>
    <row r="8" spans="3:12">
      <c r="F8" s="109"/>
      <c r="G8" s="109"/>
      <c r="H8" s="190"/>
      <c r="I8" s="124"/>
      <c r="J8" s="109"/>
      <c r="K8" s="109"/>
      <c r="L8" s="109"/>
    </row>
    <row r="9" spans="3:12">
      <c r="C9" s="68" t="s">
        <v>142</v>
      </c>
      <c r="D9" s="70" t="s">
        <v>165</v>
      </c>
      <c r="E9" s="80">
        <v>12.051823999999998</v>
      </c>
      <c r="F9" s="110"/>
      <c r="G9" s="110"/>
      <c r="H9" s="191"/>
      <c r="I9" s="166">
        <v>12.051823999999998</v>
      </c>
      <c r="J9" s="110"/>
      <c r="K9" s="110"/>
      <c r="L9" s="110"/>
    </row>
    <row r="10" spans="3:12">
      <c r="C10" s="68" t="s">
        <v>143</v>
      </c>
      <c r="D10" s="72" t="s">
        <v>165</v>
      </c>
      <c r="E10" s="81">
        <v>17.557894999999998</v>
      </c>
      <c r="F10" s="111"/>
      <c r="G10" s="111"/>
      <c r="H10" s="192"/>
      <c r="I10" s="167">
        <v>17.557894999999998</v>
      </c>
      <c r="J10" s="111"/>
      <c r="K10" s="111"/>
      <c r="L10" s="111"/>
    </row>
    <row r="11" spans="3:12">
      <c r="C11" s="68" t="s">
        <v>144</v>
      </c>
      <c r="D11" s="72" t="s">
        <v>166</v>
      </c>
      <c r="E11" s="82">
        <v>61426.11</v>
      </c>
      <c r="F11" s="112"/>
      <c r="G11" s="112"/>
      <c r="H11" s="193"/>
      <c r="I11" s="174">
        <v>61426.11</v>
      </c>
      <c r="J11" s="112"/>
      <c r="K11" s="112"/>
      <c r="L11" s="112"/>
    </row>
    <row r="12" spans="3:12">
      <c r="C12" s="68" t="s">
        <v>145</v>
      </c>
      <c r="D12" s="72"/>
      <c r="E12" s="83">
        <v>0.35</v>
      </c>
      <c r="F12" s="113"/>
      <c r="G12" s="113"/>
      <c r="H12" s="194"/>
      <c r="I12" s="72">
        <v>0.35</v>
      </c>
      <c r="J12" s="113"/>
      <c r="K12" s="113"/>
      <c r="L12" s="113"/>
    </row>
    <row r="13" spans="3:12">
      <c r="C13" s="68" t="s">
        <v>146</v>
      </c>
      <c r="D13" s="72"/>
      <c r="E13" s="84">
        <v>0.55429594272076366</v>
      </c>
      <c r="F13" s="114"/>
      <c r="G13" s="114"/>
      <c r="H13" s="195"/>
      <c r="I13" s="175">
        <v>0.55429594272076366</v>
      </c>
      <c r="J13" s="114"/>
      <c r="K13" s="114"/>
      <c r="L13" s="114"/>
    </row>
    <row r="14" spans="3:12">
      <c r="C14" s="68" t="s">
        <v>147</v>
      </c>
      <c r="D14" s="72" t="s">
        <v>167</v>
      </c>
      <c r="E14" s="83">
        <v>350</v>
      </c>
      <c r="F14" s="113"/>
      <c r="G14" s="113"/>
      <c r="H14" s="194"/>
      <c r="I14" s="72">
        <v>350</v>
      </c>
      <c r="J14" s="113"/>
      <c r="K14" s="113"/>
      <c r="L14" s="113"/>
    </row>
    <row r="15" spans="3:12">
      <c r="C15" s="68" t="s">
        <v>148</v>
      </c>
      <c r="D15" s="72" t="s">
        <v>168</v>
      </c>
      <c r="E15" s="83">
        <v>24</v>
      </c>
      <c r="F15" s="113"/>
      <c r="G15" s="113"/>
      <c r="H15" s="194"/>
      <c r="I15" s="72">
        <v>24</v>
      </c>
      <c r="J15" s="113"/>
      <c r="K15" s="113"/>
      <c r="L15" s="113"/>
    </row>
    <row r="16" spans="3:12">
      <c r="C16" s="68" t="s">
        <v>149</v>
      </c>
      <c r="D16" s="72"/>
      <c r="E16" s="85">
        <v>8.5743343717469001E-2</v>
      </c>
      <c r="F16" s="115"/>
      <c r="G16" s="115"/>
      <c r="H16" s="196"/>
      <c r="I16" s="176">
        <v>6.2E-2</v>
      </c>
      <c r="J16" s="115"/>
      <c r="K16" s="115"/>
      <c r="L16" s="115"/>
    </row>
    <row r="17" spans="3:12">
      <c r="F17" s="109"/>
      <c r="G17" s="109"/>
      <c r="H17" s="190"/>
      <c r="I17" s="124"/>
      <c r="J17" s="109"/>
      <c r="K17" s="109"/>
      <c r="L17" s="109"/>
    </row>
    <row r="18" spans="3:12">
      <c r="C18" s="68" t="s">
        <v>150</v>
      </c>
      <c r="D18" s="70" t="s">
        <v>170</v>
      </c>
      <c r="E18" s="87">
        <v>3</v>
      </c>
      <c r="F18" s="117"/>
      <c r="G18" s="117"/>
      <c r="H18" s="197"/>
      <c r="I18" s="70">
        <v>3</v>
      </c>
      <c r="J18" s="117"/>
      <c r="K18" s="117"/>
      <c r="L18" s="117"/>
    </row>
    <row r="19" spans="3:12">
      <c r="C19" s="68" t="s">
        <v>151</v>
      </c>
      <c r="D19" s="72" t="s">
        <v>171</v>
      </c>
      <c r="E19" s="88">
        <v>6.9199999999999998E-2</v>
      </c>
      <c r="F19" s="118"/>
      <c r="G19" s="118"/>
      <c r="H19" s="198"/>
      <c r="I19" s="177">
        <v>6.9199999999999998E-2</v>
      </c>
      <c r="J19" s="118"/>
      <c r="K19" s="118"/>
      <c r="L19" s="118"/>
    </row>
    <row r="20" spans="3:12" ht="14">
      <c r="C20" s="68" t="s">
        <v>152</v>
      </c>
      <c r="D20" s="72" t="s">
        <v>172</v>
      </c>
      <c r="E20" s="83">
        <v>80</v>
      </c>
      <c r="F20" s="113"/>
      <c r="G20" s="113"/>
      <c r="H20" s="194"/>
      <c r="I20" s="72">
        <v>80</v>
      </c>
      <c r="J20" s="113"/>
      <c r="K20" s="113"/>
      <c r="L20" s="113"/>
    </row>
    <row r="21" spans="3:12" ht="14">
      <c r="C21" s="68" t="s">
        <v>153</v>
      </c>
      <c r="D21" s="72" t="s">
        <v>172</v>
      </c>
      <c r="E21" s="83">
        <v>200</v>
      </c>
      <c r="F21" s="113"/>
      <c r="G21" s="113"/>
      <c r="H21" s="194"/>
      <c r="I21" s="72">
        <v>200</v>
      </c>
      <c r="J21" s="113"/>
      <c r="K21" s="113"/>
      <c r="L21" s="113"/>
    </row>
    <row r="22" spans="3:12" ht="14">
      <c r="C22" s="68" t="s">
        <v>154</v>
      </c>
      <c r="D22" s="72" t="s">
        <v>172</v>
      </c>
      <c r="E22" s="83">
        <v>500</v>
      </c>
      <c r="F22" s="113"/>
      <c r="G22" s="113"/>
      <c r="H22" s="194"/>
      <c r="I22" s="72">
        <v>500</v>
      </c>
      <c r="J22" s="113"/>
      <c r="K22" s="113"/>
      <c r="L22" s="113"/>
    </row>
    <row r="23" spans="3:12" ht="14">
      <c r="C23" s="68" t="s">
        <v>155</v>
      </c>
      <c r="D23" s="72" t="s">
        <v>172</v>
      </c>
      <c r="E23" s="83">
        <v>5000</v>
      </c>
      <c r="F23" s="113"/>
      <c r="G23" s="113"/>
      <c r="H23" s="194"/>
      <c r="I23" s="72">
        <v>5000</v>
      </c>
      <c r="J23" s="113"/>
      <c r="K23" s="113"/>
      <c r="L23" s="113"/>
    </row>
    <row r="24" spans="3:12">
      <c r="C24" s="68" t="s">
        <v>156</v>
      </c>
      <c r="D24" s="71"/>
      <c r="E24" s="89">
        <v>2.9000000000000001E-2</v>
      </c>
      <c r="F24" s="119"/>
      <c r="G24" s="119"/>
      <c r="H24" s="199"/>
      <c r="I24" s="178">
        <v>2.9000000000000001E-2</v>
      </c>
      <c r="J24" s="119"/>
      <c r="K24" s="119"/>
      <c r="L24" s="119"/>
    </row>
    <row r="25" spans="3:12">
      <c r="E25" s="90"/>
      <c r="F25" s="120"/>
      <c r="G25" s="120"/>
      <c r="H25" s="200"/>
      <c r="I25" s="179"/>
      <c r="J25" s="120"/>
      <c r="K25" s="120"/>
      <c r="L25" s="120"/>
    </row>
    <row r="26" spans="3:12">
      <c r="C26" s="68" t="s">
        <v>158</v>
      </c>
      <c r="D26" s="70" t="s">
        <v>173</v>
      </c>
      <c r="E26" s="91">
        <v>0.28000000000000003</v>
      </c>
      <c r="F26" s="121"/>
      <c r="G26" s="121"/>
      <c r="H26" s="201"/>
      <c r="I26" s="92">
        <v>0.28000000000000003</v>
      </c>
      <c r="J26" s="121"/>
      <c r="K26" s="121"/>
      <c r="L26" s="121"/>
    </row>
    <row r="27" spans="3:12">
      <c r="E27" s="90"/>
      <c r="F27" s="120"/>
      <c r="G27" s="120"/>
      <c r="H27" s="200"/>
      <c r="I27" s="179"/>
      <c r="J27" s="120"/>
      <c r="K27" s="120"/>
      <c r="L27" s="120"/>
    </row>
    <row r="28" spans="3:12">
      <c r="C28" s="68" t="s">
        <v>157</v>
      </c>
      <c r="D28" s="70"/>
      <c r="E28" s="92">
        <v>0</v>
      </c>
      <c r="F28" s="122"/>
      <c r="G28" s="122"/>
      <c r="H28" s="202"/>
      <c r="I28" s="92">
        <v>0.5</v>
      </c>
      <c r="J28" s="121"/>
      <c r="K28" s="121"/>
      <c r="L28" s="121"/>
    </row>
    <row r="29" spans="3:12">
      <c r="C29" s="68" t="s">
        <v>161</v>
      </c>
      <c r="D29" s="70"/>
      <c r="E29" s="91">
        <v>0</v>
      </c>
      <c r="F29" s="121"/>
      <c r="G29" s="121"/>
      <c r="H29" s="201"/>
      <c r="I29" s="92">
        <v>0.1</v>
      </c>
      <c r="J29" s="121"/>
      <c r="K29" s="121"/>
      <c r="L29" s="121"/>
    </row>
    <row r="30" spans="3:12">
      <c r="H30" s="188"/>
      <c r="I30" s="124"/>
    </row>
    <row r="31" spans="3:12">
      <c r="C31" s="73" t="s">
        <v>175</v>
      </c>
      <c r="D31" s="74"/>
      <c r="E31" s="74"/>
      <c r="F31" s="74"/>
      <c r="G31" s="74"/>
      <c r="H31" s="203"/>
      <c r="I31" s="74"/>
      <c r="J31" s="74"/>
      <c r="K31" s="74"/>
      <c r="L31" s="74"/>
    </row>
    <row r="32" spans="3:12" ht="14" thickBot="1">
      <c r="C32" s="76" t="s">
        <v>195</v>
      </c>
      <c r="D32" s="76"/>
      <c r="E32" s="76" t="s">
        <v>117</v>
      </c>
      <c r="F32" s="139"/>
      <c r="G32" s="139"/>
      <c r="H32" s="204"/>
      <c r="I32" s="76" t="s">
        <v>117</v>
      </c>
      <c r="J32" s="76" t="s">
        <v>119</v>
      </c>
      <c r="K32" s="139"/>
      <c r="L32" s="139"/>
    </row>
    <row r="33" spans="3:17">
      <c r="C33" s="68" t="s">
        <v>176</v>
      </c>
      <c r="D33" s="70" t="s">
        <v>162</v>
      </c>
      <c r="E33" s="80">
        <v>74</v>
      </c>
      <c r="F33" s="110"/>
      <c r="G33" s="110"/>
      <c r="H33" s="191"/>
      <c r="I33" s="180">
        <v>74</v>
      </c>
      <c r="J33" s="133">
        <v>71</v>
      </c>
      <c r="K33" s="140"/>
      <c r="L33" s="140"/>
    </row>
    <row r="34" spans="3:17">
      <c r="C34" s="68" t="s">
        <v>177</v>
      </c>
      <c r="D34" s="71" t="s">
        <v>178</v>
      </c>
      <c r="E34" s="93">
        <v>90</v>
      </c>
      <c r="F34" s="138"/>
      <c r="G34" s="138"/>
      <c r="H34" s="205"/>
      <c r="I34" s="181">
        <v>90</v>
      </c>
      <c r="J34" s="134">
        <v>12</v>
      </c>
      <c r="K34" s="141"/>
      <c r="L34" s="141"/>
      <c r="M34" s="94"/>
    </row>
    <row r="35" spans="3:17">
      <c r="C35" s="68" t="s">
        <v>198</v>
      </c>
      <c r="D35" s="71" t="s">
        <v>171</v>
      </c>
      <c r="E35" s="127">
        <v>2.5000000000000001E-2</v>
      </c>
      <c r="F35" s="132"/>
      <c r="G35" s="132"/>
      <c r="H35" s="206"/>
      <c r="I35" s="182">
        <v>2.5000000000000001E-2</v>
      </c>
      <c r="J35" s="135">
        <v>2.5000000000000001E-2</v>
      </c>
      <c r="K35" s="132"/>
      <c r="L35" s="132"/>
      <c r="M35" s="94"/>
    </row>
    <row r="36" spans="3:17">
      <c r="C36" s="68" t="s">
        <v>179</v>
      </c>
      <c r="D36" s="72" t="s">
        <v>180</v>
      </c>
      <c r="E36" s="260">
        <v>4.0653000000000005E-5</v>
      </c>
      <c r="F36" s="261"/>
      <c r="G36" s="261"/>
      <c r="H36" s="262"/>
      <c r="I36" s="263">
        <v>4.0653000000000005E-5</v>
      </c>
      <c r="J36" s="264">
        <v>4.0581000000000003E-5</v>
      </c>
      <c r="K36" s="142"/>
      <c r="L36" s="142"/>
      <c r="M36" s="94"/>
      <c r="N36" s="94"/>
      <c r="O36" s="94"/>
      <c r="P36" s="94"/>
    </row>
    <row r="37" spans="3:17">
      <c r="C37" s="68" t="s">
        <v>181</v>
      </c>
      <c r="D37" s="71" t="s">
        <v>180</v>
      </c>
      <c r="E37" s="265">
        <v>1.4228550000000001E-5</v>
      </c>
      <c r="F37" s="266"/>
      <c r="G37" s="266"/>
      <c r="H37" s="267"/>
      <c r="I37" s="268">
        <v>1.4228550000000001E-5</v>
      </c>
      <c r="J37" s="269">
        <v>1.420335E-5</v>
      </c>
      <c r="K37" s="141"/>
      <c r="L37" s="141"/>
      <c r="M37" s="94"/>
    </row>
    <row r="38" spans="3:17">
      <c r="D38" s="124"/>
      <c r="E38" s="125"/>
      <c r="F38" s="125"/>
      <c r="G38" s="125"/>
      <c r="H38" s="207"/>
      <c r="I38" s="126"/>
      <c r="J38" s="136"/>
      <c r="K38" s="126"/>
      <c r="L38" s="126"/>
      <c r="M38" s="124"/>
      <c r="N38" s="124"/>
      <c r="Q38" s="124"/>
    </row>
    <row r="39" spans="3:17">
      <c r="C39" s="68" t="s">
        <v>246</v>
      </c>
      <c r="D39" s="70" t="s">
        <v>169</v>
      </c>
      <c r="E39" s="87">
        <v>10</v>
      </c>
      <c r="F39" s="117"/>
      <c r="G39" s="117"/>
      <c r="H39" s="197"/>
      <c r="I39" s="70">
        <v>10</v>
      </c>
      <c r="J39" s="105">
        <v>10</v>
      </c>
      <c r="K39" s="117"/>
      <c r="L39" s="117"/>
    </row>
    <row r="40" spans="3:17">
      <c r="C40" s="68" t="s">
        <v>247</v>
      </c>
      <c r="D40" s="71" t="s">
        <v>169</v>
      </c>
      <c r="E40" s="86">
        <v>30</v>
      </c>
      <c r="F40" s="116"/>
      <c r="G40" s="116"/>
      <c r="H40" s="208"/>
      <c r="I40" s="71">
        <v>30</v>
      </c>
      <c r="J40" s="104">
        <v>30</v>
      </c>
      <c r="K40" s="116"/>
      <c r="L40" s="116"/>
    </row>
    <row r="41" spans="3:17">
      <c r="D41" s="124"/>
      <c r="E41" s="125"/>
      <c r="F41" s="125"/>
      <c r="G41" s="125"/>
      <c r="H41" s="207"/>
      <c r="I41" s="126"/>
      <c r="J41" s="136"/>
      <c r="K41" s="126"/>
      <c r="L41" s="126"/>
      <c r="M41" s="124"/>
      <c r="N41" s="124"/>
    </row>
    <row r="42" spans="3:17">
      <c r="C42" s="68" t="s">
        <v>159</v>
      </c>
      <c r="D42" s="70" t="s">
        <v>174</v>
      </c>
      <c r="E42" s="91">
        <v>0.11</v>
      </c>
      <c r="F42" s="121"/>
      <c r="G42" s="121"/>
      <c r="H42" s="201"/>
      <c r="I42" s="92">
        <v>0.11</v>
      </c>
      <c r="J42" s="107">
        <v>0.11</v>
      </c>
      <c r="K42" s="121"/>
      <c r="L42" s="121"/>
    </row>
    <row r="43" spans="3:17">
      <c r="C43" s="68" t="s">
        <v>160</v>
      </c>
      <c r="D43" s="71" t="s">
        <v>174</v>
      </c>
      <c r="E43" s="89">
        <v>0.03</v>
      </c>
      <c r="F43" s="119"/>
      <c r="G43" s="119"/>
      <c r="H43" s="199"/>
      <c r="I43" s="178">
        <v>0.03</v>
      </c>
      <c r="J43" s="106">
        <v>0.03</v>
      </c>
      <c r="K43" s="119"/>
      <c r="L43" s="119"/>
    </row>
    <row r="44" spans="3:17">
      <c r="D44" s="124"/>
      <c r="E44" s="125"/>
      <c r="F44" s="125"/>
      <c r="G44" s="125"/>
      <c r="H44" s="207"/>
      <c r="I44" s="126"/>
      <c r="J44" s="136"/>
      <c r="K44" s="126"/>
      <c r="L44" s="126"/>
    </row>
    <row r="45" spans="3:17">
      <c r="C45" s="68" t="s">
        <v>196</v>
      </c>
      <c r="D45" s="70"/>
      <c r="E45" s="128" t="s">
        <v>199</v>
      </c>
      <c r="F45" s="130"/>
      <c r="G45" s="130"/>
      <c r="H45" s="209"/>
      <c r="I45" s="184" t="s">
        <v>199</v>
      </c>
      <c r="J45" s="137" t="s">
        <v>199</v>
      </c>
      <c r="K45" s="131"/>
      <c r="L45" s="131"/>
    </row>
    <row r="46" spans="3:17">
      <c r="C46" s="68" t="s">
        <v>197</v>
      </c>
      <c r="D46" s="70"/>
      <c r="E46" s="129" t="s">
        <v>199</v>
      </c>
      <c r="F46" s="131"/>
      <c r="G46" s="131"/>
      <c r="H46" s="210"/>
      <c r="I46" s="184" t="s">
        <v>199</v>
      </c>
      <c r="J46" s="137" t="s">
        <v>199</v>
      </c>
      <c r="K46" s="131"/>
      <c r="L46" s="131"/>
    </row>
    <row r="47" spans="3:17">
      <c r="H47" s="188"/>
      <c r="I47" s="124"/>
    </row>
    <row r="48" spans="3:17">
      <c r="C48" s="73" t="s">
        <v>185</v>
      </c>
      <c r="D48" s="74"/>
      <c r="E48" s="74"/>
      <c r="F48" s="74"/>
      <c r="G48" s="74"/>
      <c r="H48" s="203"/>
      <c r="I48" s="74"/>
      <c r="J48" s="74"/>
      <c r="K48" s="74"/>
      <c r="L48" s="74"/>
    </row>
    <row r="49" spans="3:12" ht="14" thickBot="1">
      <c r="C49" s="76" t="s">
        <v>195</v>
      </c>
      <c r="D49" s="76"/>
      <c r="E49" s="77">
        <v>2012</v>
      </c>
      <c r="F49" s="77"/>
      <c r="G49" s="77"/>
      <c r="H49" s="187"/>
      <c r="I49" s="77"/>
      <c r="J49" s="144" t="s">
        <v>115</v>
      </c>
      <c r="K49" s="144" t="s">
        <v>116</v>
      </c>
      <c r="L49" s="144" t="s">
        <v>90</v>
      </c>
    </row>
    <row r="50" spans="3:12" ht="14">
      <c r="C50" s="68" t="s">
        <v>24</v>
      </c>
      <c r="D50" s="72" t="s">
        <v>206</v>
      </c>
      <c r="E50" s="235">
        <v>2.3655913978494598E-2</v>
      </c>
      <c r="F50" s="95"/>
      <c r="G50" s="95"/>
      <c r="H50" s="213"/>
      <c r="I50" s="183"/>
      <c r="J50" s="235">
        <v>2.3655913978494598E-2</v>
      </c>
      <c r="K50" s="235">
        <v>1.548281637304175E-2</v>
      </c>
      <c r="L50" s="235">
        <v>1.548281637304175E-2</v>
      </c>
    </row>
    <row r="51" spans="3:12">
      <c r="C51" s="68" t="s">
        <v>207</v>
      </c>
      <c r="D51" s="72" t="s">
        <v>208</v>
      </c>
      <c r="E51" s="236">
        <v>180</v>
      </c>
      <c r="F51" s="95"/>
      <c r="G51" s="95"/>
      <c r="H51" s="213"/>
      <c r="I51" s="183"/>
      <c r="J51" s="236">
        <v>160</v>
      </c>
      <c r="K51" s="236">
        <v>140</v>
      </c>
      <c r="L51" s="236">
        <v>80</v>
      </c>
    </row>
    <row r="52" spans="3:12">
      <c r="C52" s="68" t="s">
        <v>209</v>
      </c>
      <c r="D52" s="72" t="s">
        <v>208</v>
      </c>
      <c r="E52" s="236">
        <v>130</v>
      </c>
      <c r="F52" s="95"/>
      <c r="G52" s="95"/>
      <c r="H52" s="213"/>
      <c r="I52" s="183"/>
      <c r="J52" s="236">
        <v>130</v>
      </c>
      <c r="K52" s="236">
        <v>130</v>
      </c>
      <c r="L52" s="236">
        <v>0</v>
      </c>
    </row>
    <row r="53" spans="3:12">
      <c r="C53" s="152"/>
      <c r="D53" s="152"/>
      <c r="E53" s="153"/>
      <c r="F53" s="153"/>
      <c r="G53" s="153"/>
      <c r="H53" s="228"/>
      <c r="I53" s="153"/>
      <c r="J53" s="234"/>
      <c r="K53" s="234"/>
      <c r="L53" s="234"/>
    </row>
    <row r="54" spans="3:12" ht="14">
      <c r="C54" s="68" t="s">
        <v>186</v>
      </c>
      <c r="D54" s="70" t="s">
        <v>191</v>
      </c>
      <c r="E54" s="80">
        <v>5.1285216175492749</v>
      </c>
      <c r="F54" s="80"/>
      <c r="G54" s="80"/>
      <c r="H54" s="211"/>
      <c r="I54" s="180"/>
      <c r="J54" s="133">
        <v>3.2519810110334486</v>
      </c>
      <c r="K54" s="133">
        <v>3.3931934561398074</v>
      </c>
      <c r="L54" s="133">
        <v>3.3931934561398083</v>
      </c>
    </row>
    <row r="55" spans="3:12" ht="14">
      <c r="C55" s="68" t="s">
        <v>187</v>
      </c>
      <c r="D55" s="70" t="s">
        <v>191</v>
      </c>
      <c r="E55" s="81">
        <v>4.4844194785086042</v>
      </c>
      <c r="F55" s="81"/>
      <c r="G55" s="81"/>
      <c r="H55" s="212"/>
      <c r="I55" s="167"/>
      <c r="J55" s="145">
        <v>2.3851609584247777</v>
      </c>
      <c r="K55" s="145">
        <v>2.3332331308398331</v>
      </c>
      <c r="L55" s="145">
        <v>3.4403914951000569</v>
      </c>
    </row>
    <row r="56" spans="3:12" ht="14">
      <c r="C56" s="68" t="s">
        <v>256</v>
      </c>
      <c r="D56" s="72" t="s">
        <v>213</v>
      </c>
      <c r="E56" s="95">
        <v>1173.8463035704028</v>
      </c>
      <c r="F56" s="95"/>
      <c r="G56" s="95"/>
      <c r="H56" s="213"/>
      <c r="I56" s="168"/>
      <c r="J56" s="146">
        <v>1100.5896549595034</v>
      </c>
      <c r="K56" s="146">
        <v>1090.1578283382059</v>
      </c>
      <c r="L56" s="146">
        <v>314.08692445377443</v>
      </c>
    </row>
    <row r="57" spans="3:12" ht="14">
      <c r="C57" s="68" t="s">
        <v>255</v>
      </c>
      <c r="D57" s="72" t="s">
        <v>213</v>
      </c>
      <c r="E57" s="95">
        <v>419.40000000000003</v>
      </c>
      <c r="F57" s="95"/>
      <c r="G57" s="95"/>
      <c r="H57" s="213"/>
      <c r="I57" s="168"/>
      <c r="J57" s="146">
        <v>372.8</v>
      </c>
      <c r="K57" s="146">
        <v>326.2</v>
      </c>
      <c r="L57" s="146">
        <v>186.40000000000003</v>
      </c>
    </row>
    <row r="58" spans="3:12">
      <c r="C58" s="69"/>
      <c r="D58" s="270"/>
      <c r="E58" s="270"/>
      <c r="F58" s="270"/>
      <c r="G58" s="270"/>
      <c r="H58" s="271"/>
      <c r="I58" s="272"/>
      <c r="J58" s="273"/>
      <c r="K58" s="273"/>
      <c r="L58" s="273"/>
    </row>
    <row r="59" spans="3:12">
      <c r="C59" s="68" t="s">
        <v>176</v>
      </c>
      <c r="D59" s="70" t="s">
        <v>210</v>
      </c>
      <c r="E59" s="80">
        <v>1.4455405901996565</v>
      </c>
      <c r="F59" s="80"/>
      <c r="G59" s="80"/>
      <c r="H59" s="211"/>
      <c r="I59" s="166"/>
      <c r="J59" s="148">
        <v>0.56495028512738232</v>
      </c>
      <c r="K59" s="148">
        <v>0.49422857039191592</v>
      </c>
      <c r="L59" s="148">
        <v>0.20112363575046566</v>
      </c>
    </row>
    <row r="60" spans="3:12">
      <c r="C60" s="68" t="s">
        <v>188</v>
      </c>
      <c r="D60" s="72" t="s">
        <v>210</v>
      </c>
      <c r="E60" s="297">
        <v>7.6135680259771493E-2</v>
      </c>
      <c r="F60" s="297"/>
      <c r="G60" s="297"/>
      <c r="H60" s="298"/>
      <c r="I60" s="299"/>
      <c r="J60" s="300">
        <v>3.1474610801494211E-2</v>
      </c>
      <c r="K60" s="300">
        <v>2.7557731683740403E-2</v>
      </c>
      <c r="L60" s="300">
        <v>1.2089395003462221E-2</v>
      </c>
    </row>
    <row r="61" spans="3:12">
      <c r="C61" s="68" t="s">
        <v>179</v>
      </c>
      <c r="D61" s="72" t="s">
        <v>211</v>
      </c>
      <c r="E61" s="260">
        <v>4.064925939350011E-6</v>
      </c>
      <c r="F61" s="260"/>
      <c r="G61" s="260"/>
      <c r="H61" s="274"/>
      <c r="I61" s="263"/>
      <c r="J61" s="264">
        <v>3.1701458660545316E-6</v>
      </c>
      <c r="K61" s="264">
        <v>1.9343732079022188E-6</v>
      </c>
      <c r="L61" s="264">
        <v>8.6229429224871125E-7</v>
      </c>
    </row>
    <row r="62" spans="3:12">
      <c r="C62" s="68" t="s">
        <v>181</v>
      </c>
      <c r="D62" s="72" t="s">
        <v>211</v>
      </c>
      <c r="E62" s="260">
        <v>1.4227240787725038E-6</v>
      </c>
      <c r="F62" s="260"/>
      <c r="G62" s="260"/>
      <c r="H62" s="274"/>
      <c r="I62" s="263"/>
      <c r="J62" s="264">
        <v>1.109551053119086E-6</v>
      </c>
      <c r="K62" s="264">
        <v>6.770306227657765E-7</v>
      </c>
      <c r="L62" s="264">
        <v>3.0180300228704893E-7</v>
      </c>
    </row>
    <row r="63" spans="3:12">
      <c r="C63" s="68" t="s">
        <v>177</v>
      </c>
      <c r="D63" s="71" t="s">
        <v>212</v>
      </c>
      <c r="E63" s="288">
        <v>0.89866838748486988</v>
      </c>
      <c r="F63" s="288"/>
      <c r="G63" s="288"/>
      <c r="H63" s="301"/>
      <c r="I63" s="302"/>
      <c r="J63" s="284">
        <v>0.78234211934256925</v>
      </c>
      <c r="K63" s="284">
        <v>0.63825987121138839</v>
      </c>
      <c r="L63" s="284">
        <v>0.24801304979661443</v>
      </c>
    </row>
    <row r="64" spans="3:12">
      <c r="C64" s="68" t="s">
        <v>198</v>
      </c>
      <c r="D64" s="71" t="s">
        <v>171</v>
      </c>
      <c r="E64" s="127">
        <v>6.9199999999999998E-2</v>
      </c>
      <c r="F64" s="132"/>
      <c r="G64" s="132"/>
      <c r="H64" s="206"/>
      <c r="I64" s="182"/>
      <c r="J64" s="135">
        <v>6.9199999999999998E-2</v>
      </c>
      <c r="K64" s="135">
        <v>6.9199999999999998E-2</v>
      </c>
      <c r="L64" s="135">
        <v>6.9199999999999998E-2</v>
      </c>
    </row>
    <row r="65" spans="3:13">
      <c r="D65" s="124"/>
      <c r="E65" s="125"/>
      <c r="F65" s="125"/>
      <c r="G65" s="125"/>
      <c r="H65" s="207"/>
      <c r="I65" s="126"/>
      <c r="J65" s="136"/>
      <c r="K65" s="136"/>
      <c r="L65" s="136"/>
    </row>
    <row r="66" spans="3:13">
      <c r="C66" s="68" t="s">
        <v>246</v>
      </c>
      <c r="D66" s="70" t="s">
        <v>169</v>
      </c>
      <c r="E66" s="87">
        <v>10</v>
      </c>
      <c r="F66" s="117"/>
      <c r="G66" s="117"/>
      <c r="H66" s="197"/>
      <c r="I66" s="70"/>
      <c r="J66" s="105">
        <v>10</v>
      </c>
      <c r="K66" s="105">
        <v>10</v>
      </c>
      <c r="L66" s="105">
        <v>10</v>
      </c>
    </row>
    <row r="67" spans="3:13">
      <c r="C67" s="68" t="s">
        <v>247</v>
      </c>
      <c r="D67" s="71" t="s">
        <v>169</v>
      </c>
      <c r="E67" s="86">
        <v>30</v>
      </c>
      <c r="F67" s="116"/>
      <c r="G67" s="116"/>
      <c r="H67" s="208"/>
      <c r="I67" s="71"/>
      <c r="J67" s="104">
        <v>30</v>
      </c>
      <c r="K67" s="104">
        <v>30</v>
      </c>
      <c r="L67" s="104">
        <v>30</v>
      </c>
    </row>
    <row r="68" spans="3:13">
      <c r="D68" s="124"/>
      <c r="E68" s="125"/>
      <c r="F68" s="125"/>
      <c r="G68" s="125"/>
      <c r="H68" s="207"/>
      <c r="I68" s="126"/>
      <c r="J68" s="136"/>
      <c r="K68" s="136"/>
      <c r="L68" s="136"/>
    </row>
    <row r="69" spans="3:13">
      <c r="C69" s="68" t="s">
        <v>159</v>
      </c>
      <c r="D69" s="70" t="s">
        <v>174</v>
      </c>
      <c r="E69" s="91">
        <v>7.1623748631576986E-2</v>
      </c>
      <c r="F69" s="121"/>
      <c r="G69" s="121"/>
      <c r="H69" s="201"/>
      <c r="I69" s="92"/>
      <c r="J69" s="107">
        <v>7.1623748631576986E-2</v>
      </c>
      <c r="K69" s="107">
        <v>7.1623748631576986E-2</v>
      </c>
      <c r="L69" s="107">
        <v>7.1623748631576986E-2</v>
      </c>
    </row>
    <row r="70" spans="3:13">
      <c r="C70" s="68" t="s">
        <v>160</v>
      </c>
      <c r="D70" s="71" t="s">
        <v>174</v>
      </c>
      <c r="E70" s="89">
        <v>9.078212842184831E-3</v>
      </c>
      <c r="F70" s="119"/>
      <c r="G70" s="119"/>
      <c r="H70" s="199"/>
      <c r="I70" s="178"/>
      <c r="J70" s="106">
        <v>9.078212842184831E-3</v>
      </c>
      <c r="K70" s="106">
        <v>9.078212842184831E-3</v>
      </c>
      <c r="L70" s="106">
        <v>9.078212842184831E-3</v>
      </c>
    </row>
    <row r="71" spans="3:13">
      <c r="D71" s="124"/>
      <c r="E71" s="125"/>
      <c r="F71" s="125"/>
      <c r="G71" s="125"/>
      <c r="H71" s="207"/>
      <c r="I71" s="126"/>
      <c r="J71" s="136"/>
      <c r="K71" s="136"/>
      <c r="L71" s="136"/>
    </row>
    <row r="72" spans="3:13">
      <c r="C72" s="68" t="s">
        <v>196</v>
      </c>
      <c r="D72" s="70"/>
      <c r="E72" s="128" t="s">
        <v>203</v>
      </c>
      <c r="F72" s="122"/>
      <c r="G72" s="122"/>
      <c r="H72" s="202"/>
      <c r="I72" s="92"/>
      <c r="J72" s="137" t="s">
        <v>203</v>
      </c>
      <c r="K72" s="137" t="s">
        <v>203</v>
      </c>
      <c r="L72" s="137" t="s">
        <v>203</v>
      </c>
    </row>
    <row r="73" spans="3:13">
      <c r="C73" s="68" t="s">
        <v>254</v>
      </c>
      <c r="D73" s="70"/>
      <c r="E73" s="91">
        <v>0.62</v>
      </c>
      <c r="F73" s="121"/>
      <c r="G73" s="121"/>
      <c r="H73" s="201"/>
      <c r="I73" s="92"/>
      <c r="J73" s="137">
        <v>0.62</v>
      </c>
      <c r="K73" s="137">
        <v>0.40699999999999997</v>
      </c>
      <c r="L73" s="137">
        <v>0.40699999999999997</v>
      </c>
    </row>
    <row r="74" spans="3:13">
      <c r="H74" s="188"/>
      <c r="I74" s="124"/>
    </row>
    <row r="75" spans="3:13">
      <c r="C75" s="73" t="s">
        <v>189</v>
      </c>
      <c r="D75" s="74"/>
      <c r="E75" s="74"/>
      <c r="F75" s="74"/>
      <c r="G75" s="74"/>
      <c r="H75" s="203"/>
      <c r="I75" s="74"/>
      <c r="J75" s="74"/>
      <c r="K75" s="74"/>
      <c r="L75" s="74"/>
      <c r="M75" s="74"/>
    </row>
    <row r="76" spans="3:13">
      <c r="C76" s="229" t="s">
        <v>195</v>
      </c>
      <c r="D76" s="153"/>
      <c r="E76" s="153" t="s">
        <v>245</v>
      </c>
      <c r="F76" s="153" t="s">
        <v>200</v>
      </c>
      <c r="G76" s="153" t="s">
        <v>201</v>
      </c>
      <c r="H76" s="228" t="s">
        <v>202</v>
      </c>
      <c r="I76" s="153" t="s">
        <v>245</v>
      </c>
      <c r="J76" s="153" t="s">
        <v>200</v>
      </c>
      <c r="K76" s="153" t="s">
        <v>200</v>
      </c>
      <c r="L76" s="153" t="s">
        <v>201</v>
      </c>
      <c r="M76" s="153" t="s">
        <v>202</v>
      </c>
    </row>
    <row r="77" spans="3:13" ht="14" thickBot="1">
      <c r="C77" s="76"/>
      <c r="D77" s="76"/>
      <c r="E77" s="77"/>
      <c r="F77" s="77"/>
      <c r="G77" s="77" t="s">
        <v>32</v>
      </c>
      <c r="H77" s="187" t="s">
        <v>31</v>
      </c>
      <c r="I77" s="77"/>
      <c r="J77" s="77"/>
      <c r="K77" s="77"/>
      <c r="L77" s="77" t="s">
        <v>32</v>
      </c>
      <c r="M77" s="187" t="s">
        <v>31</v>
      </c>
    </row>
    <row r="78" spans="3:13">
      <c r="C78" s="124" t="s">
        <v>207</v>
      </c>
      <c r="D78" s="70" t="s">
        <v>208</v>
      </c>
      <c r="E78" s="169">
        <v>180</v>
      </c>
      <c r="F78" s="170">
        <v>160</v>
      </c>
      <c r="G78" s="170">
        <v>140</v>
      </c>
      <c r="H78" s="214">
        <v>140</v>
      </c>
      <c r="I78" s="171">
        <v>180</v>
      </c>
      <c r="J78" s="171">
        <v>160</v>
      </c>
      <c r="K78" s="170">
        <v>140</v>
      </c>
      <c r="L78" s="170">
        <v>140</v>
      </c>
      <c r="M78" s="170">
        <v>140</v>
      </c>
    </row>
    <row r="79" spans="3:13" ht="14">
      <c r="C79" s="68" t="s">
        <v>205</v>
      </c>
      <c r="D79" s="70" t="s">
        <v>206</v>
      </c>
      <c r="E79" s="154">
        <v>2.3655913978494598E-2</v>
      </c>
      <c r="F79" s="155">
        <v>2.3655913978494598E-2</v>
      </c>
      <c r="G79" s="155">
        <v>1.5482816373041752E-2</v>
      </c>
      <c r="H79" s="215">
        <v>1.5482816373041752E-2</v>
      </c>
      <c r="I79" s="156">
        <v>2.3655913978494598E-2</v>
      </c>
      <c r="J79" s="155">
        <v>2.3655913978494598E-2</v>
      </c>
      <c r="K79" s="155">
        <v>1.5482816373041752E-2</v>
      </c>
      <c r="L79" s="155">
        <v>1.5482816373041752E-2</v>
      </c>
      <c r="M79" s="155">
        <v>1.5482816373041752E-2</v>
      </c>
    </row>
    <row r="80" spans="3:13">
      <c r="C80" s="68" t="s">
        <v>25</v>
      </c>
      <c r="D80" s="230"/>
      <c r="E80" s="91">
        <v>0.16700000000000001</v>
      </c>
      <c r="F80" s="107">
        <v>0.22</v>
      </c>
      <c r="G80" s="107">
        <v>0.25</v>
      </c>
      <c r="H80" s="223">
        <v>0.24</v>
      </c>
      <c r="I80" s="231">
        <v>0.16700000000000001</v>
      </c>
      <c r="J80" s="107">
        <v>0.22</v>
      </c>
      <c r="K80" s="107">
        <v>0.22</v>
      </c>
      <c r="L80" s="107">
        <v>0.25</v>
      </c>
      <c r="M80" s="107">
        <v>0.24</v>
      </c>
    </row>
    <row r="81" spans="3:13">
      <c r="C81" s="152"/>
      <c r="D81" s="152"/>
      <c r="E81" s="153"/>
      <c r="F81" s="153"/>
      <c r="G81" s="153"/>
      <c r="H81" s="172"/>
      <c r="I81" s="153"/>
      <c r="J81" s="153"/>
      <c r="K81" s="153"/>
      <c r="L81" s="153"/>
      <c r="M81" s="153"/>
    </row>
    <row r="82" spans="3:13" ht="17">
      <c r="C82" s="68" t="s">
        <v>248</v>
      </c>
      <c r="D82" s="70" t="s">
        <v>182</v>
      </c>
      <c r="E82" s="275">
        <v>8.9563336378923192E-2</v>
      </c>
      <c r="F82" s="276">
        <v>5.2110897296092792E-2</v>
      </c>
      <c r="G82" s="276">
        <v>4.7829263165870821E-2</v>
      </c>
      <c r="H82" s="277">
        <v>0.12805601494745783</v>
      </c>
      <c r="I82" s="278">
        <v>8.6994828449908509E-2</v>
      </c>
      <c r="J82" s="278">
        <v>4.6899807566483515E-2</v>
      </c>
      <c r="K82" s="276">
        <v>4.6899807566483508E-2</v>
      </c>
      <c r="L82" s="276">
        <v>4.3046336849283738E-2</v>
      </c>
      <c r="M82" s="276">
        <v>0.11525041345271206</v>
      </c>
    </row>
    <row r="83" spans="3:13" ht="17">
      <c r="C83" s="68" t="s">
        <v>257</v>
      </c>
      <c r="D83" s="71" t="s">
        <v>182</v>
      </c>
      <c r="E83" s="279">
        <v>5.0582638396044349E-2</v>
      </c>
      <c r="F83" s="280">
        <v>4.4516284688079666E-2</v>
      </c>
      <c r="G83" s="280">
        <v>4.3873001573457783E-2</v>
      </c>
      <c r="H83" s="281">
        <v>2.9587304510750118E-2</v>
      </c>
      <c r="I83" s="282">
        <v>4.0971937100795899E-2</v>
      </c>
      <c r="J83" s="282">
        <v>4.0064656219271702E-2</v>
      </c>
      <c r="K83" s="280">
        <v>5.6099863092722864E-2</v>
      </c>
      <c r="L83" s="280">
        <v>3.9485701416111997E-2</v>
      </c>
      <c r="M83" s="280">
        <v>2.6628574059675086E-2</v>
      </c>
    </row>
    <row r="84" spans="3:13">
      <c r="E84" s="96"/>
      <c r="F84" s="149"/>
      <c r="G84" s="149"/>
      <c r="H84" s="217"/>
      <c r="I84" s="158"/>
      <c r="J84" s="158"/>
      <c r="K84" s="147"/>
      <c r="L84" s="273"/>
      <c r="M84" s="147"/>
    </row>
    <row r="85" spans="3:13" ht="17">
      <c r="C85" s="68" t="s">
        <v>176</v>
      </c>
      <c r="D85" s="70" t="s">
        <v>182</v>
      </c>
      <c r="E85" s="80">
        <v>0.26188503065393653</v>
      </c>
      <c r="F85" s="148">
        <v>0.36766133909678378</v>
      </c>
      <c r="G85" s="148">
        <v>0.51807045649948302</v>
      </c>
      <c r="H85" s="216">
        <v>0.4477373785870794</v>
      </c>
      <c r="I85" s="157">
        <v>0.2327218081762</v>
      </c>
      <c r="J85" s="157">
        <v>0.34961850788949778</v>
      </c>
      <c r="K85" s="148">
        <v>0.52749175845652951</v>
      </c>
      <c r="L85" s="148">
        <v>0.47449560168303995</v>
      </c>
      <c r="M85" s="148">
        <v>0.37535312615740807</v>
      </c>
    </row>
    <row r="86" spans="3:13" ht="17">
      <c r="C86" s="68" t="s">
        <v>188</v>
      </c>
      <c r="D86" s="72" t="s">
        <v>182</v>
      </c>
      <c r="E86" s="81">
        <v>0.11989375429618099</v>
      </c>
      <c r="F86" s="145">
        <v>1.7797997999999999E-2</v>
      </c>
      <c r="G86" s="145">
        <v>6.0040450950000004E-2</v>
      </c>
      <c r="H86" s="218">
        <v>2.5703827199999998E-2</v>
      </c>
      <c r="I86" s="159">
        <v>0.10971813755286006</v>
      </c>
      <c r="J86" s="159">
        <v>1.7205253199999999E-2</v>
      </c>
      <c r="K86" s="145">
        <v>2.61768522E-2</v>
      </c>
      <c r="L86" s="145">
        <v>5.7563288437499999E-2</v>
      </c>
      <c r="M86" s="145">
        <v>2.5236359999999999E-2</v>
      </c>
    </row>
    <row r="87" spans="3:13" ht="17">
      <c r="C87" s="68" t="s">
        <v>179</v>
      </c>
      <c r="D87" s="72" t="s">
        <v>184</v>
      </c>
      <c r="E87" s="285">
        <v>0.12840487473867884</v>
      </c>
      <c r="F87" s="283">
        <v>6.5991036824190108E-2</v>
      </c>
      <c r="G87" s="283">
        <v>0.14873450543233294</v>
      </c>
      <c r="H87" s="286">
        <v>0.1196707944579761</v>
      </c>
      <c r="I87" s="287">
        <v>0.12840487473867884</v>
      </c>
      <c r="J87" s="287">
        <v>6.5991036824190108E-2</v>
      </c>
      <c r="K87" s="283">
        <v>0.10082650680936942</v>
      </c>
      <c r="L87" s="283">
        <v>0.14873450543233294</v>
      </c>
      <c r="M87" s="283">
        <v>0.1196707944579761</v>
      </c>
    </row>
    <row r="88" spans="3:13" ht="17">
      <c r="C88" s="68" t="s">
        <v>181</v>
      </c>
      <c r="D88" s="72" t="s">
        <v>184</v>
      </c>
      <c r="E88" s="285">
        <v>4.4941706158537591E-2</v>
      </c>
      <c r="F88" s="283">
        <v>2.3096862888466536E-2</v>
      </c>
      <c r="G88" s="283">
        <v>5.2057076901316522E-2</v>
      </c>
      <c r="H88" s="286">
        <v>4.188477806029163E-2</v>
      </c>
      <c r="I88" s="287">
        <v>4.4941706158537591E-2</v>
      </c>
      <c r="J88" s="287">
        <v>2.3096862888466536E-2</v>
      </c>
      <c r="K88" s="283">
        <v>3.5289277383279291E-2</v>
      </c>
      <c r="L88" s="283">
        <v>5.2057076901316522E-2</v>
      </c>
      <c r="M88" s="283">
        <v>4.188477806029163E-2</v>
      </c>
    </row>
    <row r="89" spans="3:13" ht="17">
      <c r="C89" s="68" t="s">
        <v>177</v>
      </c>
      <c r="D89" s="71" t="s">
        <v>183</v>
      </c>
      <c r="E89" s="288">
        <v>0.16087181306418238</v>
      </c>
      <c r="F89" s="284">
        <v>0.1776023988988997</v>
      </c>
      <c r="G89" s="284">
        <v>0.31781160140355419</v>
      </c>
      <c r="H89" s="289">
        <v>0.12322517103789679</v>
      </c>
      <c r="I89" s="290">
        <v>0.16087181306418238</v>
      </c>
      <c r="J89" s="290">
        <v>0.1776023988988997</v>
      </c>
      <c r="K89" s="284">
        <v>0.27135548013357075</v>
      </c>
      <c r="L89" s="284">
        <v>0.31781160140355419</v>
      </c>
      <c r="M89" s="284">
        <v>0.12322517103789679</v>
      </c>
    </row>
    <row r="90" spans="3:13">
      <c r="C90" s="68" t="s">
        <v>198</v>
      </c>
      <c r="D90" s="71" t="s">
        <v>171</v>
      </c>
      <c r="E90" s="127">
        <v>6.9199999999999998E-2</v>
      </c>
      <c r="F90" s="135">
        <v>6.9199999999999998E-2</v>
      </c>
      <c r="G90" s="135">
        <v>6.9199999999999998E-2</v>
      </c>
      <c r="H90" s="219">
        <v>6.9199999999999998E-2</v>
      </c>
      <c r="I90" s="160">
        <v>6.9199999999999998E-2</v>
      </c>
      <c r="J90" s="160">
        <v>6.9199999999999998E-2</v>
      </c>
      <c r="K90" s="135">
        <v>6.9199999999999998E-2</v>
      </c>
      <c r="L90" s="135">
        <v>6.9199999999999998E-2</v>
      </c>
      <c r="M90" s="135">
        <v>6.9199999999999998E-2</v>
      </c>
    </row>
    <row r="91" spans="3:13">
      <c r="D91" s="124"/>
      <c r="E91" s="125"/>
      <c r="F91" s="150"/>
      <c r="G91" s="150"/>
      <c r="H91" s="220"/>
      <c r="I91" s="136"/>
      <c r="J91" s="136"/>
      <c r="K91" s="136"/>
      <c r="L91" s="136"/>
      <c r="M91" s="136"/>
    </row>
    <row r="92" spans="3:13">
      <c r="C92" s="68" t="s">
        <v>246</v>
      </c>
      <c r="D92" s="70" t="s">
        <v>169</v>
      </c>
      <c r="E92" s="87">
        <v>5</v>
      </c>
      <c r="F92" s="105">
        <v>5</v>
      </c>
      <c r="G92" s="105">
        <v>5</v>
      </c>
      <c r="H92" s="221">
        <v>5</v>
      </c>
      <c r="I92" s="161">
        <v>5</v>
      </c>
      <c r="J92" s="161">
        <v>5</v>
      </c>
      <c r="K92" s="105">
        <v>5</v>
      </c>
      <c r="L92" s="105">
        <v>5</v>
      </c>
      <c r="M92" s="105">
        <v>5</v>
      </c>
    </row>
    <row r="93" spans="3:13">
      <c r="C93" s="68" t="s">
        <v>247</v>
      </c>
      <c r="D93" s="71" t="s">
        <v>169</v>
      </c>
      <c r="E93" s="86">
        <v>30</v>
      </c>
      <c r="F93" s="104">
        <v>30</v>
      </c>
      <c r="G93" s="104">
        <v>30</v>
      </c>
      <c r="H93" s="222">
        <v>30</v>
      </c>
      <c r="I93" s="162">
        <v>30</v>
      </c>
      <c r="J93" s="162">
        <v>30</v>
      </c>
      <c r="K93" s="104">
        <v>30</v>
      </c>
      <c r="L93" s="104">
        <v>30</v>
      </c>
      <c r="M93" s="104">
        <v>30</v>
      </c>
    </row>
    <row r="94" spans="3:13">
      <c r="D94" s="124"/>
      <c r="E94" s="125"/>
      <c r="F94" s="150"/>
      <c r="G94" s="150"/>
      <c r="H94" s="220"/>
      <c r="I94" s="163"/>
      <c r="J94" s="163"/>
      <c r="K94" s="136"/>
      <c r="L94" s="136"/>
      <c r="M94" s="136"/>
    </row>
    <row r="95" spans="3:13">
      <c r="C95" s="68" t="s">
        <v>159</v>
      </c>
      <c r="D95" s="70" t="s">
        <v>174</v>
      </c>
      <c r="E95" s="91">
        <v>7.1623748631576986E-2</v>
      </c>
      <c r="F95" s="107">
        <v>7.1623748631576986E-2</v>
      </c>
      <c r="G95" s="107">
        <v>7.1623748631576986E-2</v>
      </c>
      <c r="H95" s="223">
        <v>7.1623748631576986E-2</v>
      </c>
      <c r="I95" s="151">
        <v>7.1623748631576986E-2</v>
      </c>
      <c r="J95" s="151">
        <v>7.1623748631576986E-2</v>
      </c>
      <c r="K95" s="107">
        <v>7.1623748631576986E-2</v>
      </c>
      <c r="L95" s="107">
        <v>7.1623748631576986E-2</v>
      </c>
      <c r="M95" s="107">
        <v>7.1623748631576986E-2</v>
      </c>
    </row>
    <row r="96" spans="3:13">
      <c r="C96" s="68" t="s">
        <v>160</v>
      </c>
      <c r="D96" s="71" t="s">
        <v>174</v>
      </c>
      <c r="E96" s="89">
        <v>9.078212842184831E-3</v>
      </c>
      <c r="F96" s="106">
        <v>9.078212842184831E-3</v>
      </c>
      <c r="G96" s="106">
        <v>9.078212842184831E-3</v>
      </c>
      <c r="H96" s="224">
        <v>9.078212842184831E-3</v>
      </c>
      <c r="I96" s="164">
        <v>9.078212842184831E-3</v>
      </c>
      <c r="J96" s="164">
        <v>9.078212842184831E-3</v>
      </c>
      <c r="K96" s="106">
        <v>9.078212842184831E-3</v>
      </c>
      <c r="L96" s="106">
        <v>9.078212842184831E-3</v>
      </c>
      <c r="M96" s="106">
        <v>9.078212842184831E-3</v>
      </c>
    </row>
    <row r="97" spans="3:18">
      <c r="D97" s="124"/>
      <c r="E97" s="125"/>
      <c r="F97" s="150"/>
      <c r="G97" s="150"/>
      <c r="H97" s="220"/>
      <c r="I97" s="163"/>
      <c r="J97" s="163"/>
      <c r="K97" s="136"/>
      <c r="L97" s="136"/>
      <c r="M97" s="136"/>
    </row>
    <row r="98" spans="3:18">
      <c r="C98" s="68" t="s">
        <v>196</v>
      </c>
      <c r="D98" s="70"/>
      <c r="E98" s="128" t="s">
        <v>204</v>
      </c>
      <c r="F98" s="151" t="s">
        <v>204</v>
      </c>
      <c r="G98" s="151" t="s">
        <v>204</v>
      </c>
      <c r="H98" s="225" t="s">
        <v>204</v>
      </c>
      <c r="I98" s="151" t="s">
        <v>204</v>
      </c>
      <c r="J98" s="151" t="s">
        <v>204</v>
      </c>
      <c r="K98" s="137" t="s">
        <v>204</v>
      </c>
      <c r="L98" s="137" t="s">
        <v>204</v>
      </c>
      <c r="M98" s="137" t="s">
        <v>204</v>
      </c>
    </row>
    <row r="99" spans="3:18" ht="14">
      <c r="C99" s="68" t="s">
        <v>197</v>
      </c>
      <c r="D99" s="70"/>
      <c r="E99" s="91">
        <v>0.97599999999999998</v>
      </c>
      <c r="F99" s="107">
        <v>0.98</v>
      </c>
      <c r="G99" s="107">
        <v>0.97</v>
      </c>
      <c r="H99" s="223">
        <v>0.98</v>
      </c>
      <c r="I99" s="151">
        <v>0.97599999999999998</v>
      </c>
      <c r="J99" s="151">
        <v>0.98</v>
      </c>
      <c r="K99" s="107">
        <v>0.98</v>
      </c>
      <c r="L99" s="107">
        <v>0.97</v>
      </c>
      <c r="M99" s="107">
        <v>0.97</v>
      </c>
      <c r="R99" s="143"/>
    </row>
    <row r="100" spans="3:18" ht="14">
      <c r="F100" s="147"/>
      <c r="G100" s="147"/>
      <c r="H100" s="226"/>
      <c r="I100" s="158"/>
      <c r="J100" s="158"/>
      <c r="K100" s="147"/>
      <c r="L100" s="147"/>
      <c r="M100" s="147"/>
      <c r="Q100" s="143"/>
      <c r="R100" s="143"/>
    </row>
    <row r="101" spans="3:18" ht="14">
      <c r="C101" s="73" t="s">
        <v>190</v>
      </c>
      <c r="D101" s="74"/>
      <c r="E101" s="74"/>
      <c r="F101" s="74"/>
      <c r="G101" s="74"/>
      <c r="H101" s="203"/>
      <c r="I101" s="74"/>
      <c r="J101" s="74"/>
      <c r="K101" s="74"/>
      <c r="L101" s="74"/>
      <c r="M101" s="74"/>
      <c r="Q101" s="143"/>
      <c r="R101" s="143"/>
    </row>
    <row r="102" spans="3:18" ht="14">
      <c r="C102" s="152" t="s">
        <v>195</v>
      </c>
      <c r="D102" s="124"/>
      <c r="E102" s="153" t="s">
        <v>245</v>
      </c>
      <c r="F102" s="153" t="s">
        <v>200</v>
      </c>
      <c r="G102" s="153" t="s">
        <v>201</v>
      </c>
      <c r="H102" s="228" t="s">
        <v>202</v>
      </c>
      <c r="I102" s="153" t="s">
        <v>245</v>
      </c>
      <c r="J102" s="153" t="s">
        <v>200</v>
      </c>
      <c r="K102" s="153" t="s">
        <v>200</v>
      </c>
      <c r="L102" s="153" t="s">
        <v>201</v>
      </c>
      <c r="M102" s="153" t="s">
        <v>202</v>
      </c>
      <c r="Q102" s="143"/>
      <c r="R102" s="143"/>
    </row>
    <row r="103" spans="3:18" ht="15" thickBot="1">
      <c r="C103" s="76"/>
      <c r="D103" s="76"/>
      <c r="E103" s="77"/>
      <c r="F103" s="77"/>
      <c r="G103" s="77" t="s">
        <v>32</v>
      </c>
      <c r="H103" s="187" t="s">
        <v>31</v>
      </c>
      <c r="I103" s="77"/>
      <c r="J103" s="77"/>
      <c r="K103" s="77"/>
      <c r="L103" s="77" t="s">
        <v>32</v>
      </c>
      <c r="M103" s="187" t="s">
        <v>31</v>
      </c>
      <c r="Q103" s="143"/>
      <c r="R103" s="143"/>
    </row>
    <row r="104" spans="3:18" ht="14">
      <c r="C104" s="68" t="s">
        <v>26</v>
      </c>
      <c r="D104" s="70"/>
      <c r="E104" s="91">
        <v>0.14899999999999999</v>
      </c>
      <c r="F104" s="91">
        <v>0.187</v>
      </c>
      <c r="G104" s="91">
        <v>0.224</v>
      </c>
      <c r="H104" s="232">
        <v>0.214</v>
      </c>
      <c r="I104" s="92">
        <v>0.14899999999999999</v>
      </c>
      <c r="J104" s="92">
        <v>0.187</v>
      </c>
      <c r="K104" s="92">
        <v>0.187</v>
      </c>
      <c r="L104" s="91">
        <v>0.224</v>
      </c>
      <c r="M104" s="91">
        <v>0.214</v>
      </c>
      <c r="Q104" s="143"/>
      <c r="R104" s="143"/>
    </row>
    <row r="105" spans="3:18" ht="14">
      <c r="C105" s="152"/>
      <c r="D105" s="152"/>
      <c r="E105" s="153"/>
      <c r="F105" s="153"/>
      <c r="G105" s="153"/>
      <c r="H105" s="228"/>
      <c r="I105" s="153"/>
      <c r="J105" s="153"/>
      <c r="K105" s="152"/>
      <c r="L105" s="152"/>
      <c r="M105" s="152"/>
      <c r="Q105" s="143"/>
      <c r="R105" s="143"/>
    </row>
    <row r="106" spans="3:18" ht="15">
      <c r="C106" s="68" t="s">
        <v>249</v>
      </c>
      <c r="D106" s="70" t="s">
        <v>191</v>
      </c>
      <c r="E106" s="97">
        <v>16.407849937096024</v>
      </c>
      <c r="F106" s="97">
        <v>16.407849937096021</v>
      </c>
      <c r="G106" s="97">
        <v>16.407849937096024</v>
      </c>
      <c r="H106" s="227">
        <v>16.407849937096021</v>
      </c>
      <c r="I106" s="165">
        <v>14.767064943386423</v>
      </c>
      <c r="J106" s="165">
        <v>14.767064943386419</v>
      </c>
      <c r="K106" s="97">
        <v>14.767064943386419</v>
      </c>
      <c r="L106" s="97">
        <v>14.767064943386419</v>
      </c>
      <c r="M106" s="97">
        <v>14.767064943386419</v>
      </c>
      <c r="R106" s="143"/>
    </row>
    <row r="107" spans="3:18" ht="15">
      <c r="C107" s="68" t="s">
        <v>250</v>
      </c>
      <c r="D107" s="72" t="s">
        <v>191</v>
      </c>
      <c r="E107" s="98">
        <v>7</v>
      </c>
      <c r="F107" s="98">
        <v>7</v>
      </c>
      <c r="G107" s="98">
        <v>7</v>
      </c>
      <c r="H107" s="98">
        <v>7</v>
      </c>
      <c r="I107" s="98">
        <v>7</v>
      </c>
      <c r="J107" s="98">
        <v>7</v>
      </c>
      <c r="K107" s="98">
        <v>7</v>
      </c>
      <c r="L107" s="98">
        <v>7</v>
      </c>
      <c r="M107" s="98">
        <v>7</v>
      </c>
      <c r="R107" s="143"/>
    </row>
    <row r="108" spans="3:18" ht="15">
      <c r="C108" s="68" t="s">
        <v>251</v>
      </c>
      <c r="D108" s="72" t="s">
        <v>191</v>
      </c>
      <c r="E108" s="98">
        <v>8</v>
      </c>
      <c r="F108" s="98">
        <v>8</v>
      </c>
      <c r="G108" s="98">
        <v>8</v>
      </c>
      <c r="H108" s="98">
        <v>8</v>
      </c>
      <c r="I108" s="98">
        <v>8</v>
      </c>
      <c r="J108" s="98">
        <v>8</v>
      </c>
      <c r="K108" s="98">
        <v>8</v>
      </c>
      <c r="L108" s="98">
        <v>8</v>
      </c>
      <c r="M108" s="98">
        <v>8</v>
      </c>
      <c r="Q108" s="143"/>
      <c r="R108" s="143"/>
    </row>
    <row r="109" spans="3:18" ht="14">
      <c r="C109" s="68" t="s">
        <v>252</v>
      </c>
      <c r="D109" s="72" t="s">
        <v>192</v>
      </c>
      <c r="E109" s="98">
        <v>20</v>
      </c>
      <c r="F109" s="98">
        <v>20</v>
      </c>
      <c r="G109" s="98">
        <v>20</v>
      </c>
      <c r="H109" s="98">
        <v>20</v>
      </c>
      <c r="I109" s="98">
        <v>20</v>
      </c>
      <c r="J109" s="98">
        <v>20</v>
      </c>
      <c r="K109" s="98">
        <v>20</v>
      </c>
      <c r="L109" s="98">
        <v>20</v>
      </c>
      <c r="M109" s="98">
        <v>20</v>
      </c>
      <c r="Q109" s="143"/>
      <c r="R109" s="143"/>
    </row>
    <row r="110" spans="3:18" ht="14">
      <c r="C110" s="68" t="s">
        <v>253</v>
      </c>
      <c r="D110" s="71" t="s">
        <v>192</v>
      </c>
      <c r="E110" s="99">
        <v>9</v>
      </c>
      <c r="F110" s="99">
        <v>9</v>
      </c>
      <c r="G110" s="99">
        <v>9</v>
      </c>
      <c r="H110" s="99">
        <v>9</v>
      </c>
      <c r="I110" s="99">
        <v>9</v>
      </c>
      <c r="J110" s="99">
        <v>9</v>
      </c>
      <c r="K110" s="99">
        <v>9</v>
      </c>
      <c r="L110" s="99">
        <v>9</v>
      </c>
      <c r="M110" s="99">
        <v>9</v>
      </c>
      <c r="Q110" s="143"/>
      <c r="R110" s="143"/>
    </row>
    <row r="111" spans="3:18" ht="14">
      <c r="H111" s="188"/>
      <c r="I111" s="124"/>
      <c r="J111" s="124"/>
      <c r="Q111" s="143"/>
      <c r="R111" s="143"/>
    </row>
    <row r="112" spans="3:18" ht="17">
      <c r="C112" s="68" t="s">
        <v>176</v>
      </c>
      <c r="D112" s="70" t="s">
        <v>182</v>
      </c>
      <c r="E112" s="80">
        <v>0.14643417600000003</v>
      </c>
      <c r="F112" s="80">
        <v>0.12618726400000002</v>
      </c>
      <c r="G112" s="80">
        <v>0.13382208000000001</v>
      </c>
      <c r="H112" s="211">
        <v>0.13382208000000001</v>
      </c>
      <c r="I112" s="166">
        <v>7.3111248000000018E-2</v>
      </c>
      <c r="J112" s="166">
        <v>5.8920624000000012E-2</v>
      </c>
      <c r="K112" s="80">
        <v>7.5193328000000031E-2</v>
      </c>
      <c r="L112" s="80">
        <v>6.3341376000000005E-2</v>
      </c>
      <c r="M112" s="80">
        <v>6.6773840000000001E-2</v>
      </c>
      <c r="Q112" s="143"/>
      <c r="R112" s="143"/>
    </row>
    <row r="113" spans="2:18" ht="17">
      <c r="C113" s="68" t="s">
        <v>188</v>
      </c>
      <c r="D113" s="72" t="s">
        <v>182</v>
      </c>
      <c r="E113" s="291">
        <v>3.0353715199999992E-2</v>
      </c>
      <c r="F113" s="291">
        <v>2.6180812799999981E-2</v>
      </c>
      <c r="G113" s="291">
        <v>2.7486655999999998E-2</v>
      </c>
      <c r="H113" s="292">
        <v>2.7486655999999998E-2</v>
      </c>
      <c r="I113" s="293">
        <v>1.5678169599999986E-2</v>
      </c>
      <c r="J113" s="293">
        <v>1.2636284800000001E-2</v>
      </c>
      <c r="K113" s="291">
        <v>1.580234559999999E-2</v>
      </c>
      <c r="L113" s="291">
        <v>1.3309315200000005E-2</v>
      </c>
      <c r="M113" s="291">
        <v>1.4042767999999997E-2</v>
      </c>
      <c r="Q113" s="143"/>
      <c r="R113" s="143"/>
    </row>
    <row r="114" spans="2:18" ht="17">
      <c r="B114" s="143"/>
      <c r="C114" s="68" t="s">
        <v>179</v>
      </c>
      <c r="D114" s="72" t="s">
        <v>184</v>
      </c>
      <c r="E114" s="285">
        <v>0.12688000000000002</v>
      </c>
      <c r="F114" s="285">
        <v>0.11231999999999999</v>
      </c>
      <c r="G114" s="285">
        <v>9.9839999999999998E-2</v>
      </c>
      <c r="H114" s="294">
        <v>9.9839999999999998E-2</v>
      </c>
      <c r="I114" s="295">
        <v>0.12531999999999999</v>
      </c>
      <c r="J114" s="295">
        <v>0.10088000000000001</v>
      </c>
      <c r="K114" s="285">
        <v>0.1066</v>
      </c>
      <c r="L114" s="285">
        <v>8.8919999999999999E-2</v>
      </c>
      <c r="M114" s="285">
        <v>9.5160000000000008E-2</v>
      </c>
      <c r="Q114" s="143"/>
      <c r="R114" s="143"/>
    </row>
    <row r="115" spans="2:18" ht="17">
      <c r="B115" s="143"/>
      <c r="C115" s="68" t="s">
        <v>181</v>
      </c>
      <c r="D115" s="72" t="s">
        <v>184</v>
      </c>
      <c r="E115" s="285">
        <v>4.4408000000000003E-2</v>
      </c>
      <c r="F115" s="285">
        <v>3.9311999999999993E-2</v>
      </c>
      <c r="G115" s="285">
        <v>3.4943999999999996E-2</v>
      </c>
      <c r="H115" s="294">
        <v>3.4943999999999996E-2</v>
      </c>
      <c r="I115" s="295">
        <v>4.3861999999999991E-2</v>
      </c>
      <c r="J115" s="295">
        <v>3.5307999999999999E-2</v>
      </c>
      <c r="K115" s="285">
        <v>3.7309999999999996E-2</v>
      </c>
      <c r="L115" s="285">
        <v>3.1121999999999997E-2</v>
      </c>
      <c r="M115" s="285">
        <v>3.3306000000000002E-2</v>
      </c>
      <c r="Q115" s="143"/>
      <c r="R115" s="143"/>
    </row>
    <row r="116" spans="2:18" ht="17">
      <c r="B116" s="143"/>
      <c r="C116" s="68" t="s">
        <v>177</v>
      </c>
      <c r="D116" s="71" t="s">
        <v>183</v>
      </c>
      <c r="E116" s="265">
        <v>1.1845829021307734E-2</v>
      </c>
      <c r="F116" s="265">
        <v>9.4386552094911889E-3</v>
      </c>
      <c r="G116" s="265">
        <v>6.8090436933215806E-3</v>
      </c>
      <c r="H116" s="296">
        <v>7.127223305159038E-3</v>
      </c>
      <c r="I116" s="268">
        <v>1.1845829021307734E-2</v>
      </c>
      <c r="J116" s="268">
        <v>9.4386552094911889E-3</v>
      </c>
      <c r="K116" s="265">
        <v>8.1562876326418936E-3</v>
      </c>
      <c r="L116" s="265">
        <v>6.8090436933215806E-3</v>
      </c>
      <c r="M116" s="265">
        <v>7.127223305159038E-3</v>
      </c>
      <c r="Q116" s="143"/>
      <c r="R116" s="143"/>
    </row>
    <row r="117" spans="2:18" ht="14">
      <c r="B117" s="143"/>
      <c r="C117" s="68" t="s">
        <v>198</v>
      </c>
      <c r="D117" s="71" t="s">
        <v>171</v>
      </c>
      <c r="E117" s="127">
        <v>6.9199999999999998E-2</v>
      </c>
      <c r="F117" s="135">
        <v>6.9199999999999998E-2</v>
      </c>
      <c r="G117" s="135">
        <v>6.9199999999999998E-2</v>
      </c>
      <c r="H117" s="219">
        <v>6.9199999999999998E-2</v>
      </c>
      <c r="I117" s="160">
        <v>6.9199999999999998E-2</v>
      </c>
      <c r="J117" s="160">
        <v>6.9199999999999998E-2</v>
      </c>
      <c r="K117" s="135">
        <v>6.9199999999999998E-2</v>
      </c>
      <c r="L117" s="135">
        <v>6.9199999999999998E-2</v>
      </c>
      <c r="M117" s="135">
        <v>6.9199999999999998E-2</v>
      </c>
      <c r="Q117" s="143"/>
      <c r="R117" s="143"/>
    </row>
    <row r="118" spans="2:18" ht="14">
      <c r="B118" s="143"/>
      <c r="D118" s="124"/>
      <c r="E118" s="125"/>
      <c r="F118" s="150"/>
      <c r="G118" s="150"/>
      <c r="H118" s="220"/>
      <c r="I118" s="136"/>
      <c r="J118" s="136"/>
      <c r="K118" s="136"/>
      <c r="L118" s="136"/>
      <c r="M118" s="136"/>
      <c r="Q118" s="143"/>
      <c r="R118" s="143"/>
    </row>
    <row r="119" spans="2:18" ht="14">
      <c r="B119" s="143"/>
      <c r="C119" s="68" t="s">
        <v>246</v>
      </c>
      <c r="D119" s="70" t="s">
        <v>169</v>
      </c>
      <c r="E119" s="87">
        <v>7</v>
      </c>
      <c r="F119" s="105">
        <v>7</v>
      </c>
      <c r="G119" s="105">
        <v>7</v>
      </c>
      <c r="H119" s="221">
        <v>7</v>
      </c>
      <c r="I119" s="161">
        <v>7</v>
      </c>
      <c r="J119" s="161">
        <v>7</v>
      </c>
      <c r="K119" s="105">
        <v>7</v>
      </c>
      <c r="L119" s="105">
        <v>7</v>
      </c>
      <c r="M119" s="105">
        <v>7</v>
      </c>
      <c r="Q119" s="143"/>
      <c r="R119" s="143"/>
    </row>
    <row r="120" spans="2:18" ht="14">
      <c r="B120" s="143"/>
      <c r="C120" s="68" t="s">
        <v>247</v>
      </c>
      <c r="D120" s="71" t="s">
        <v>169</v>
      </c>
      <c r="E120" s="86">
        <v>30</v>
      </c>
      <c r="F120" s="104">
        <v>30</v>
      </c>
      <c r="G120" s="104">
        <v>30</v>
      </c>
      <c r="H120" s="222">
        <v>30</v>
      </c>
      <c r="I120" s="162">
        <v>30</v>
      </c>
      <c r="J120" s="162">
        <v>30</v>
      </c>
      <c r="K120" s="104">
        <v>30</v>
      </c>
      <c r="L120" s="104">
        <v>30</v>
      </c>
      <c r="M120" s="104">
        <v>30</v>
      </c>
      <c r="Q120" s="143"/>
      <c r="R120" s="143"/>
    </row>
    <row r="121" spans="2:18" ht="14">
      <c r="B121" s="143"/>
      <c r="D121" s="124"/>
      <c r="E121" s="125"/>
      <c r="F121" s="150"/>
      <c r="G121" s="150"/>
      <c r="H121" s="220"/>
      <c r="I121" s="163"/>
      <c r="J121" s="163"/>
      <c r="K121" s="136"/>
      <c r="L121" s="136"/>
      <c r="M121" s="136"/>
      <c r="Q121" s="143"/>
      <c r="R121" s="143"/>
    </row>
    <row r="122" spans="2:18" ht="14">
      <c r="B122" s="143"/>
      <c r="C122" s="68" t="s">
        <v>159</v>
      </c>
      <c r="D122" s="70" t="s">
        <v>174</v>
      </c>
      <c r="E122" s="91">
        <v>7.1623748631576986E-2</v>
      </c>
      <c r="F122" s="107">
        <v>7.1623748631576986E-2</v>
      </c>
      <c r="G122" s="107">
        <v>7.1623748631576986E-2</v>
      </c>
      <c r="H122" s="223">
        <v>7.1623748631576986E-2</v>
      </c>
      <c r="I122" s="151">
        <v>7.1623748631576986E-2</v>
      </c>
      <c r="J122" s="151">
        <v>7.1623748631576986E-2</v>
      </c>
      <c r="K122" s="107">
        <v>7.1623748631576986E-2</v>
      </c>
      <c r="L122" s="107">
        <v>7.1623748631576986E-2</v>
      </c>
      <c r="M122" s="107">
        <v>7.1623748631576986E-2</v>
      </c>
      <c r="Q122" s="143"/>
      <c r="R122" s="143"/>
    </row>
    <row r="123" spans="2:18" ht="14">
      <c r="B123" s="143"/>
      <c r="C123" s="68" t="s">
        <v>160</v>
      </c>
      <c r="D123" s="71" t="s">
        <v>174</v>
      </c>
      <c r="E123" s="89">
        <v>9.078212842184831E-3</v>
      </c>
      <c r="F123" s="106">
        <v>9.078212842184831E-3</v>
      </c>
      <c r="G123" s="106">
        <v>9.078212842184831E-3</v>
      </c>
      <c r="H123" s="224">
        <v>9.078212842184831E-3</v>
      </c>
      <c r="I123" s="164">
        <v>9.078212842184831E-3</v>
      </c>
      <c r="J123" s="164">
        <v>9.078212842184831E-3</v>
      </c>
      <c r="K123" s="106">
        <v>9.078212842184831E-3</v>
      </c>
      <c r="L123" s="106">
        <v>9.078212842184831E-3</v>
      </c>
      <c r="M123" s="106">
        <v>9.078212842184831E-3</v>
      </c>
      <c r="Q123" s="143"/>
      <c r="R123" s="143"/>
    </row>
    <row r="124" spans="2:18" ht="14">
      <c r="B124" s="143"/>
      <c r="D124" s="124"/>
      <c r="E124" s="125"/>
      <c r="F124" s="150"/>
      <c r="G124" s="150"/>
      <c r="H124" s="220"/>
      <c r="I124" s="136"/>
      <c r="J124" s="136"/>
      <c r="K124" s="136"/>
      <c r="L124" s="136"/>
      <c r="M124" s="136"/>
      <c r="Q124" s="143"/>
      <c r="R124" s="143"/>
    </row>
    <row r="125" spans="2:18" ht="14">
      <c r="B125" s="143"/>
      <c r="C125" s="68" t="s">
        <v>196</v>
      </c>
      <c r="D125" s="70"/>
      <c r="E125" s="92">
        <v>0.1</v>
      </c>
      <c r="F125" s="231">
        <v>0.1</v>
      </c>
      <c r="G125" s="231">
        <v>0.1</v>
      </c>
      <c r="H125" s="233">
        <v>0.1</v>
      </c>
      <c r="I125" s="231">
        <v>0.1</v>
      </c>
      <c r="J125" s="231">
        <v>0.1</v>
      </c>
      <c r="K125" s="107">
        <v>0.1</v>
      </c>
      <c r="L125" s="107">
        <v>0.1</v>
      </c>
      <c r="M125" s="107">
        <v>0.1</v>
      </c>
      <c r="Q125" s="143"/>
      <c r="R125" s="143"/>
    </row>
    <row r="126" spans="2:18" ht="14">
      <c r="B126" s="143"/>
      <c r="C126" s="68" t="s">
        <v>197</v>
      </c>
      <c r="D126" s="70"/>
      <c r="E126" s="91">
        <v>0.97</v>
      </c>
      <c r="F126" s="107">
        <v>0.97</v>
      </c>
      <c r="G126" s="107">
        <v>0.97</v>
      </c>
      <c r="H126" s="223">
        <v>0.97</v>
      </c>
      <c r="I126" s="231">
        <v>0.97</v>
      </c>
      <c r="J126" s="231">
        <v>0.97</v>
      </c>
      <c r="K126" s="107">
        <v>0.97</v>
      </c>
      <c r="L126" s="107">
        <v>0.97</v>
      </c>
      <c r="M126" s="107">
        <v>0.97</v>
      </c>
      <c r="P126" s="143"/>
      <c r="Q126" s="143"/>
      <c r="R126" s="143"/>
    </row>
    <row r="127" spans="2:18" ht="14">
      <c r="B127" s="143"/>
      <c r="H127" s="188"/>
      <c r="I127" s="124"/>
      <c r="J127" s="124"/>
      <c r="O127" s="143"/>
      <c r="P127" s="143"/>
      <c r="Q127" s="143"/>
      <c r="R127" s="143"/>
    </row>
    <row r="128" spans="2:18" ht="14"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</row>
    <row r="129" spans="2:18" ht="14"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</row>
    <row r="130" spans="2:18" ht="14"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</row>
    <row r="131" spans="2:18" ht="14"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</row>
    <row r="132" spans="2:18" ht="14"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</row>
    <row r="133" spans="2:18" ht="14"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</row>
    <row r="134" spans="2:18" ht="14"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</row>
    <row r="135" spans="2:18" ht="14"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</row>
    <row r="136" spans="2:18" ht="14"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</row>
    <row r="137" spans="2:18" ht="14"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</row>
    <row r="138" spans="2:18" ht="14"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</row>
    <row r="139" spans="2:18" ht="14"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</row>
    <row r="140" spans="2:18" ht="14"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</row>
    <row r="141" spans="2:18" ht="14"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</row>
    <row r="142" spans="2:18" ht="14"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</row>
    <row r="143" spans="2:18" ht="14"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</row>
    <row r="144" spans="2:18" ht="14"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</row>
    <row r="145" spans="2:16" ht="14"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</row>
    <row r="146" spans="2:16" ht="14"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</row>
    <row r="147" spans="2:16" ht="14"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</row>
    <row r="148" spans="2:16" ht="14"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</row>
    <row r="149" spans="2:16" ht="14"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</row>
    <row r="150" spans="2:16" ht="14"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</row>
    <row r="151" spans="2:16" ht="14"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</row>
    <row r="152" spans="2:16" ht="14"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</row>
    <row r="153" spans="2:16" ht="14"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</row>
    <row r="154" spans="2:16" ht="14"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</row>
    <row r="155" spans="2:16" ht="14"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</row>
    <row r="156" spans="2:16" ht="14"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</row>
    <row r="157" spans="2:16" ht="14"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</row>
    <row r="158" spans="2:16" ht="14"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8"/>
  <sheetViews>
    <sheetView showGridLines="0" workbookViewId="0">
      <selection activeCell="D23" sqref="D23"/>
    </sheetView>
  </sheetViews>
  <sheetFormatPr baseColWidth="10" defaultColWidth="8.83203125" defaultRowHeight="13" x14ac:dyDescent="0"/>
  <cols>
    <col min="1" max="2" width="8.83203125" style="18"/>
    <col min="3" max="3" width="24.6640625" style="18" bestFit="1" customWidth="1"/>
    <col min="4" max="8" width="17.83203125" style="18" customWidth="1"/>
    <col min="9" max="16384" width="8.83203125" style="18"/>
  </cols>
  <sheetData>
    <row r="3" spans="3:8">
      <c r="C3" s="35"/>
      <c r="D3" s="35" t="s">
        <v>117</v>
      </c>
      <c r="E3" s="35"/>
      <c r="F3" s="35" t="s">
        <v>118</v>
      </c>
      <c r="G3" s="35" t="s">
        <v>119</v>
      </c>
      <c r="H3" s="35" t="s">
        <v>120</v>
      </c>
    </row>
    <row r="4" spans="3:8">
      <c r="C4" s="35"/>
      <c r="D4" s="35" t="s">
        <v>123</v>
      </c>
      <c r="E4" s="35" t="s">
        <v>124</v>
      </c>
      <c r="F4" s="35" t="s">
        <v>124</v>
      </c>
      <c r="G4" s="35" t="s">
        <v>124</v>
      </c>
      <c r="H4" s="35" t="s">
        <v>124</v>
      </c>
    </row>
    <row r="5" spans="3:8" ht="14" thickBot="1">
      <c r="C5" s="26"/>
      <c r="D5" s="26" t="s">
        <v>121</v>
      </c>
      <c r="E5" s="26" t="s">
        <v>90</v>
      </c>
      <c r="F5" s="26" t="s">
        <v>116</v>
      </c>
      <c r="G5" s="26" t="s">
        <v>90</v>
      </c>
      <c r="H5" s="26" t="s">
        <v>90</v>
      </c>
    </row>
    <row r="6" spans="3:8">
      <c r="C6" s="18" t="s">
        <v>74</v>
      </c>
      <c r="D6" s="20">
        <v>2.432903064366883</v>
      </c>
      <c r="E6" s="20">
        <v>2.432903064366883</v>
      </c>
      <c r="F6" s="20"/>
      <c r="G6" s="20">
        <v>2.432903064366883</v>
      </c>
      <c r="H6" s="20"/>
    </row>
    <row r="7" spans="3:8">
      <c r="C7" s="18" t="s">
        <v>0</v>
      </c>
      <c r="D7" s="20">
        <v>0.29948615198679834</v>
      </c>
      <c r="E7" s="20">
        <v>0.29948615198679834</v>
      </c>
      <c r="F7" s="20"/>
      <c r="G7" s="20">
        <v>0.26658211767102336</v>
      </c>
      <c r="H7" s="20"/>
    </row>
    <row r="8" spans="3:8">
      <c r="C8" s="18" t="s">
        <v>75</v>
      </c>
      <c r="D8" s="20">
        <v>0.16532692090279746</v>
      </c>
      <c r="E8" s="20">
        <v>0.16532692090279746</v>
      </c>
      <c r="F8" s="20"/>
      <c r="G8" s="20">
        <v>0</v>
      </c>
      <c r="H8" s="20"/>
    </row>
    <row r="9" spans="3:8">
      <c r="C9" s="18" t="s">
        <v>76</v>
      </c>
      <c r="D9" s="20">
        <v>9.7394073978732024E-2</v>
      </c>
      <c r="E9" s="20">
        <v>9.7394073978732024E-2</v>
      </c>
      <c r="F9" s="20"/>
      <c r="G9" s="20">
        <v>9.7394073978732024E-2</v>
      </c>
      <c r="H9" s="20"/>
    </row>
    <row r="10" spans="3:8">
      <c r="C10" s="18" t="s">
        <v>36</v>
      </c>
      <c r="D10" s="20">
        <v>0.36213812477491425</v>
      </c>
      <c r="E10" s="20">
        <v>0.36213812477491425</v>
      </c>
      <c r="F10" s="20"/>
      <c r="G10" s="20">
        <v>3.3613227128346246E-2</v>
      </c>
      <c r="H10" s="20"/>
    </row>
    <row r="11" spans="3:8">
      <c r="C11" s="18" t="s">
        <v>60</v>
      </c>
      <c r="D11" s="20">
        <v>2.2474466219245492</v>
      </c>
      <c r="E11" s="20">
        <v>2.2474466219245492</v>
      </c>
      <c r="F11" s="20"/>
      <c r="G11" s="20">
        <v>0.29201694563609176</v>
      </c>
      <c r="H11" s="20"/>
    </row>
    <row r="12" spans="3:8">
      <c r="C12" s="18" t="s">
        <v>59</v>
      </c>
      <c r="D12" s="20">
        <v>2.2815555187811283</v>
      </c>
      <c r="E12" s="20">
        <v>2.2815555187811283</v>
      </c>
      <c r="F12" s="20"/>
      <c r="G12" s="20">
        <v>2.1512657798814603</v>
      </c>
      <c r="H12" s="20"/>
    </row>
    <row r="13" spans="3:8">
      <c r="C13" s="18" t="s">
        <v>61</v>
      </c>
      <c r="D13" s="20">
        <v>7.0382422313357376</v>
      </c>
      <c r="E13" s="20">
        <v>7.0382422313357376</v>
      </c>
      <c r="F13" s="20"/>
      <c r="G13" s="20">
        <v>6.7797113559800186</v>
      </c>
      <c r="H13" s="20"/>
    </row>
    <row r="14" spans="3:8">
      <c r="C14" s="18" t="s">
        <v>9</v>
      </c>
      <c r="D14" s="44">
        <v>1.3875186897880474</v>
      </c>
      <c r="E14" s="44">
        <v>1.3875186897880474</v>
      </c>
      <c r="F14" s="44"/>
      <c r="G14" s="44">
        <v>1.1902335578066812</v>
      </c>
      <c r="H14" s="44"/>
    </row>
    <row r="15" spans="3:8">
      <c r="C15" s="18" t="s">
        <v>70</v>
      </c>
      <c r="D15" s="20">
        <v>20.127283186184613</v>
      </c>
      <c r="E15" s="20">
        <v>18.965969248584042</v>
      </c>
      <c r="F15" s="20"/>
      <c r="G15" s="20">
        <v>15.786065047373</v>
      </c>
      <c r="H15" s="20"/>
    </row>
    <row r="16" spans="3:8">
      <c r="C16" s="18" t="s">
        <v>11</v>
      </c>
      <c r="D16" s="38">
        <v>5.6407915602461642</v>
      </c>
      <c r="E16" s="38">
        <v>4.6881634398253453</v>
      </c>
      <c r="F16" s="45"/>
      <c r="G16" s="38">
        <v>4.0054423458431394</v>
      </c>
      <c r="H16" s="45"/>
    </row>
    <row r="17" spans="3:8" ht="14" thickBot="1">
      <c r="C17" s="18" t="s">
        <v>122</v>
      </c>
      <c r="D17" s="46">
        <v>25.768074746430777</v>
      </c>
      <c r="E17" s="46">
        <v>23.654132688409387</v>
      </c>
      <c r="F17" s="46">
        <v>23.461001423649723</v>
      </c>
      <c r="G17" s="46">
        <v>19.79150739321614</v>
      </c>
      <c r="H17" s="46">
        <v>22.881607629370738</v>
      </c>
    </row>
    <row r="18" spans="3:8" ht="14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V116"/>
  <sheetViews>
    <sheetView showGridLines="0" zoomScale="150" zoomScaleNormal="150" zoomScalePageLayoutView="150" workbookViewId="0">
      <selection activeCell="E6" sqref="E6"/>
    </sheetView>
  </sheetViews>
  <sheetFormatPr baseColWidth="10" defaultColWidth="8.83203125" defaultRowHeight="13" x14ac:dyDescent="0"/>
  <cols>
    <col min="1" max="2" width="8.83203125" style="19"/>
    <col min="3" max="3" width="19.6640625" style="19" customWidth="1"/>
    <col min="4" max="15" width="18.6640625" style="19" customWidth="1"/>
    <col min="16" max="16" width="12.83203125" style="19" customWidth="1"/>
    <col min="17" max="36" width="8.83203125" style="19"/>
    <col min="37" max="37" width="14" style="19" bestFit="1" customWidth="1"/>
    <col min="38" max="38" width="12.5" style="19" bestFit="1" customWidth="1"/>
    <col min="39" max="16384" width="8.83203125" style="19"/>
  </cols>
  <sheetData>
    <row r="2" spans="3:48" ht="14" thickBot="1">
      <c r="C2" s="50"/>
      <c r="D2" s="246" t="s">
        <v>29</v>
      </c>
      <c r="E2" s="246" t="s">
        <v>30</v>
      </c>
      <c r="F2" s="246" t="s">
        <v>32</v>
      </c>
      <c r="G2" s="247" t="s">
        <v>31</v>
      </c>
    </row>
    <row r="3" spans="3:48" ht="14">
      <c r="C3" s="51" t="s">
        <v>138</v>
      </c>
      <c r="D3" s="248">
        <v>2.3655913978494598E-2</v>
      </c>
      <c r="E3" s="248">
        <v>2.3655913978494598E-2</v>
      </c>
      <c r="F3" s="248">
        <v>1.548281637304175E-2</v>
      </c>
      <c r="G3" s="249">
        <v>1.548281637304175E-2</v>
      </c>
    </row>
    <row r="4" spans="3:48">
      <c r="C4" s="51" t="s">
        <v>25</v>
      </c>
      <c r="D4" s="250">
        <v>0.16700000000000001</v>
      </c>
      <c r="E4" s="250">
        <v>0.22</v>
      </c>
      <c r="F4" s="250">
        <v>0.25</v>
      </c>
      <c r="G4" s="251">
        <v>0.24</v>
      </c>
    </row>
    <row r="5" spans="3:48">
      <c r="C5" s="51" t="s">
        <v>26</v>
      </c>
      <c r="D5" s="252">
        <v>0.14899999999999999</v>
      </c>
      <c r="E5" s="252">
        <v>0.187</v>
      </c>
      <c r="F5" s="252">
        <v>0.224</v>
      </c>
      <c r="G5" s="253">
        <v>0.214</v>
      </c>
    </row>
    <row r="6" spans="3:48">
      <c r="C6" s="52"/>
      <c r="D6" s="254"/>
      <c r="E6" s="255"/>
      <c r="F6" s="255"/>
      <c r="G6" s="256"/>
    </row>
    <row r="7" spans="3:48" ht="17">
      <c r="C7" s="51" t="s">
        <v>139</v>
      </c>
      <c r="D7" s="254">
        <v>3.9505376344085983</v>
      </c>
      <c r="E7" s="254">
        <v>5.2043010752688117</v>
      </c>
      <c r="F7" s="254">
        <v>3.8707040932604375</v>
      </c>
      <c r="G7" s="257">
        <v>3.7158759295300197</v>
      </c>
    </row>
    <row r="8" spans="3:48" ht="17">
      <c r="C8" s="51" t="s">
        <v>140</v>
      </c>
      <c r="D8" s="254">
        <v>3.5247311827956951</v>
      </c>
      <c r="E8" s="254">
        <v>4.4236559139784895</v>
      </c>
      <c r="F8" s="254">
        <v>3.4681508675613522</v>
      </c>
      <c r="G8" s="257">
        <v>3.3133227038309347</v>
      </c>
    </row>
    <row r="9" spans="3:48">
      <c r="C9" s="54"/>
      <c r="D9" s="258"/>
      <c r="E9" s="258"/>
      <c r="F9" s="258"/>
      <c r="G9" s="259"/>
    </row>
    <row r="11" spans="3:48">
      <c r="C11" s="55" t="s">
        <v>33</v>
      </c>
    </row>
    <row r="12" spans="3:48" ht="40" thickBot="1">
      <c r="C12" s="27"/>
      <c r="D12" s="56" t="s">
        <v>14</v>
      </c>
      <c r="E12" s="56" t="s">
        <v>93</v>
      </c>
      <c r="F12" s="56" t="s">
        <v>94</v>
      </c>
      <c r="G12" s="56" t="s">
        <v>15</v>
      </c>
      <c r="H12" s="56" t="s">
        <v>16</v>
      </c>
      <c r="I12" s="56" t="s">
        <v>17</v>
      </c>
      <c r="J12" s="56" t="s">
        <v>18</v>
      </c>
      <c r="K12" s="56" t="s">
        <v>19</v>
      </c>
      <c r="L12" s="56" t="s">
        <v>20</v>
      </c>
      <c r="M12" s="56" t="s">
        <v>21</v>
      </c>
      <c r="N12" s="56" t="s">
        <v>22</v>
      </c>
      <c r="O12" s="56" t="s">
        <v>23</v>
      </c>
    </row>
    <row r="13" spans="3:48">
      <c r="C13" s="19" t="s">
        <v>0</v>
      </c>
      <c r="D13" s="47">
        <v>0.70221732939289983</v>
      </c>
      <c r="E13" s="47">
        <v>0.48152045444084562</v>
      </c>
      <c r="F13" s="47">
        <v>0.46145710217247704</v>
      </c>
      <c r="G13" s="47">
        <v>0.46145710217247704</v>
      </c>
      <c r="H13" s="47">
        <v>0.43245185018861643</v>
      </c>
      <c r="I13" s="47">
        <v>0.43245185018861643</v>
      </c>
      <c r="J13" s="47">
        <v>0.40344659820475598</v>
      </c>
      <c r="K13" s="47">
        <v>0.26378167258274549</v>
      </c>
      <c r="L13" s="47">
        <v>0.26378167258274549</v>
      </c>
      <c r="M13" s="47">
        <v>0.13138871869200125</v>
      </c>
      <c r="N13" s="47">
        <v>7.46475406328167E-2</v>
      </c>
      <c r="O13" s="47">
        <v>7.46475406328167E-2</v>
      </c>
      <c r="P13" s="47"/>
    </row>
    <row r="14" spans="3:48">
      <c r="C14" s="19" t="s">
        <v>1</v>
      </c>
      <c r="D14" s="47">
        <v>0.10585358573293037</v>
      </c>
      <c r="E14" s="47">
        <v>0.10585358573293037</v>
      </c>
      <c r="F14" s="47">
        <v>0.10585358573293037</v>
      </c>
      <c r="G14" s="47">
        <v>6.3821312796093141E-2</v>
      </c>
      <c r="H14" s="47">
        <v>6.2481650466436715E-2</v>
      </c>
      <c r="I14" s="47">
        <v>6.2481650466436715E-2</v>
      </c>
      <c r="J14" s="47">
        <v>6.1015163192471043E-2</v>
      </c>
      <c r="K14" s="47">
        <v>4.000258220590832E-2</v>
      </c>
      <c r="L14" s="47">
        <v>4.000258220590832E-2</v>
      </c>
      <c r="M14" s="47">
        <v>5.928255973193107E-2</v>
      </c>
      <c r="N14" s="47">
        <v>5.9128537898521766E-2</v>
      </c>
      <c r="O14" s="47">
        <v>5.9128537898521766E-2</v>
      </c>
      <c r="P14" s="47"/>
    </row>
    <row r="15" spans="3:48">
      <c r="C15" s="19" t="s">
        <v>2</v>
      </c>
      <c r="D15" s="47">
        <v>0.12131986622159557</v>
      </c>
      <c r="E15" s="47">
        <v>0.12131986622159557</v>
      </c>
      <c r="F15" s="47">
        <v>0.12131986622159557</v>
      </c>
      <c r="G15" s="47">
        <v>8.5476203396339004E-2</v>
      </c>
      <c r="H15" s="47">
        <v>8.5476203396339018E-2</v>
      </c>
      <c r="I15" s="47">
        <v>8.5476203396339018E-2</v>
      </c>
      <c r="J15" s="47">
        <v>8.5476203396339018E-2</v>
      </c>
      <c r="K15" s="47">
        <v>5.8373545777355033E-2</v>
      </c>
      <c r="L15" s="47">
        <v>5.8373545777355033E-2</v>
      </c>
      <c r="M15" s="47">
        <v>5.8373545777355033E-2</v>
      </c>
      <c r="N15" s="47">
        <v>5.8373545777355033E-2</v>
      </c>
      <c r="O15" s="47">
        <v>5.8373545777355033E-2</v>
      </c>
      <c r="P15" s="47"/>
      <c r="X15" s="19" t="s">
        <v>79</v>
      </c>
      <c r="AA15" s="19" t="s">
        <v>80</v>
      </c>
      <c r="AD15" s="19" t="s">
        <v>81</v>
      </c>
      <c r="AK15" s="19">
        <v>2011</v>
      </c>
      <c r="AN15" s="19" t="s">
        <v>115</v>
      </c>
      <c r="AQ15" s="19" t="s">
        <v>116</v>
      </c>
      <c r="AT15" s="19" t="s">
        <v>90</v>
      </c>
    </row>
    <row r="16" spans="3:48">
      <c r="C16" s="19" t="s">
        <v>3</v>
      </c>
      <c r="D16" s="47">
        <v>1.8429659260404949E-2</v>
      </c>
      <c r="E16" s="47">
        <v>1.8429659260404949E-2</v>
      </c>
      <c r="F16" s="47">
        <v>1.411470949229242E-2</v>
      </c>
      <c r="G16" s="47">
        <v>1.411470949229242E-2</v>
      </c>
      <c r="H16" s="47">
        <v>1.2546408437593262E-2</v>
      </c>
      <c r="I16" s="47">
        <v>1.2546408437593262E-2</v>
      </c>
      <c r="J16" s="47">
        <v>1.0978107382894106E-2</v>
      </c>
      <c r="K16" s="47">
        <v>1.0345232891877233E-2</v>
      </c>
      <c r="L16" s="47">
        <v>1.0345232891877233E-2</v>
      </c>
      <c r="M16" s="47">
        <v>1.0345232891877233E-2</v>
      </c>
      <c r="N16" s="47">
        <v>5.9115616525012762E-3</v>
      </c>
      <c r="O16" s="47">
        <v>5.9115616525012762E-3</v>
      </c>
      <c r="P16" s="47"/>
      <c r="W16" s="57">
        <v>5.0000000000000001E-3</v>
      </c>
      <c r="X16" s="19">
        <v>75.898503294268167</v>
      </c>
      <c r="Z16" s="58">
        <v>0</v>
      </c>
      <c r="AA16" s="59">
        <v>77.188314699672219</v>
      </c>
      <c r="AB16" s="60"/>
      <c r="AD16" s="61">
        <v>75.844948745736104</v>
      </c>
      <c r="AK16" s="19" t="s">
        <v>113</v>
      </c>
      <c r="AL16" s="19" t="s">
        <v>112</v>
      </c>
      <c r="AM16" s="19" t="s">
        <v>114</v>
      </c>
      <c r="AN16" s="19" t="s">
        <v>113</v>
      </c>
      <c r="AO16" s="19" t="s">
        <v>112</v>
      </c>
      <c r="AP16" s="19" t="s">
        <v>114</v>
      </c>
      <c r="AQ16" s="19" t="s">
        <v>113</v>
      </c>
      <c r="AR16" s="19" t="s">
        <v>112</v>
      </c>
      <c r="AS16" s="19" t="s">
        <v>114</v>
      </c>
      <c r="AT16" s="19" t="s">
        <v>113</v>
      </c>
      <c r="AU16" s="19" t="s">
        <v>112</v>
      </c>
      <c r="AV16" s="19" t="s">
        <v>114</v>
      </c>
    </row>
    <row r="17" spans="3:48">
      <c r="C17" s="19" t="s">
        <v>4</v>
      </c>
      <c r="D17" s="47">
        <v>0.1614734887739781</v>
      </c>
      <c r="E17" s="47">
        <v>0.1614734887739781</v>
      </c>
      <c r="F17" s="47">
        <v>0.1614734887739781</v>
      </c>
      <c r="G17" s="47">
        <v>0.12051056518955341</v>
      </c>
      <c r="H17" s="47">
        <v>0.11178799181079888</v>
      </c>
      <c r="I17" s="47">
        <v>0.11178799181079888</v>
      </c>
      <c r="J17" s="47">
        <v>0.10308470905471775</v>
      </c>
      <c r="K17" s="47">
        <v>9.9235593551495499E-2</v>
      </c>
      <c r="L17" s="47">
        <v>9.9235593551495499E-2</v>
      </c>
      <c r="M17" s="47">
        <v>7.6808581588095726E-2</v>
      </c>
      <c r="N17" s="47">
        <v>5.1232338072690786E-2</v>
      </c>
      <c r="O17" s="47">
        <v>5.1232338072690786E-2</v>
      </c>
      <c r="P17" s="47"/>
      <c r="W17" s="62">
        <v>0.15</v>
      </c>
      <c r="X17" s="19">
        <v>80.362247441453178</v>
      </c>
      <c r="Z17" s="58">
        <v>5</v>
      </c>
      <c r="AA17" s="59">
        <v>77.274722135230732</v>
      </c>
      <c r="AB17" s="60"/>
      <c r="AD17" s="61">
        <v>75.844948745736104</v>
      </c>
      <c r="AI17" s="63">
        <v>1</v>
      </c>
      <c r="AJ17" s="63">
        <v>1</v>
      </c>
      <c r="AK17" s="60">
        <v>0</v>
      </c>
      <c r="AL17" s="60">
        <v>35</v>
      </c>
      <c r="AM17" s="61">
        <v>53.228292032760066</v>
      </c>
      <c r="AN17" s="60">
        <v>0</v>
      </c>
      <c r="AO17" s="60">
        <v>23</v>
      </c>
      <c r="AP17" s="61">
        <v>29.738222552067615</v>
      </c>
      <c r="AQ17" s="60">
        <v>0</v>
      </c>
      <c r="AR17" s="60">
        <v>23</v>
      </c>
      <c r="AS17" s="61">
        <v>30.551741994967966</v>
      </c>
      <c r="AT17" s="60">
        <v>0</v>
      </c>
      <c r="AU17" s="60">
        <v>23</v>
      </c>
      <c r="AV17" s="61">
        <v>21.985234156119606</v>
      </c>
    </row>
    <row r="18" spans="3:48">
      <c r="C18" s="19" t="s">
        <v>5</v>
      </c>
      <c r="D18" s="47">
        <v>7.2121055862231345E-2</v>
      </c>
      <c r="E18" s="47">
        <v>7.2121055862231345E-2</v>
      </c>
      <c r="F18" s="47">
        <v>7.2121055862231345E-2</v>
      </c>
      <c r="G18" s="47">
        <v>6.1229716087555779E-2</v>
      </c>
      <c r="H18" s="47">
        <v>5.738841770763678E-2</v>
      </c>
      <c r="I18" s="47">
        <v>5.738841770763678E-2</v>
      </c>
      <c r="J18" s="47">
        <v>5.3552276650663928E-2</v>
      </c>
      <c r="K18" s="47">
        <v>4.6853818486397608E-2</v>
      </c>
      <c r="L18" s="47">
        <v>4.6853818486397608E-2</v>
      </c>
      <c r="M18" s="47">
        <v>2.7888293947079972E-2</v>
      </c>
      <c r="N18" s="47">
        <v>1.7823475011706204E-2</v>
      </c>
      <c r="O18" s="47">
        <v>1.7823475011706204E-2</v>
      </c>
      <c r="P18" s="47"/>
      <c r="W18" s="62">
        <v>0.2</v>
      </c>
      <c r="X18" s="19">
        <v>82.319770867099081</v>
      </c>
      <c r="Z18" s="58">
        <v>10</v>
      </c>
      <c r="AA18" s="59">
        <v>77.361129570789217</v>
      </c>
      <c r="AB18" s="60"/>
      <c r="AD18" s="61">
        <v>75.844948745736104</v>
      </c>
      <c r="AI18" s="63">
        <v>0.92307692307692302</v>
      </c>
      <c r="AJ18" s="63">
        <v>0.92307692307692324</v>
      </c>
      <c r="AK18" s="60">
        <v>2.6923076923076934</v>
      </c>
      <c r="AL18" s="60">
        <v>32.307692307692307</v>
      </c>
      <c r="AM18" s="61">
        <v>54.710042523710896</v>
      </c>
      <c r="AN18" s="60">
        <v>1.7692307692307665</v>
      </c>
      <c r="AO18" s="60">
        <v>21.230769230769234</v>
      </c>
      <c r="AP18" s="61">
        <v>30.6862167183994</v>
      </c>
      <c r="AQ18" s="60">
        <v>1.7692307692307665</v>
      </c>
      <c r="AR18" s="60">
        <v>21.230769230769234</v>
      </c>
      <c r="AS18" s="61">
        <v>31.605001663479896</v>
      </c>
      <c r="AT18" s="60">
        <v>1.7692307692307665</v>
      </c>
      <c r="AU18" s="60">
        <v>21.230769230769234</v>
      </c>
      <c r="AV18" s="61">
        <v>22.889145500284251</v>
      </c>
    </row>
    <row r="19" spans="3:48">
      <c r="C19" s="19" t="s">
        <v>6</v>
      </c>
      <c r="D19" s="47">
        <v>0.16033121310631926</v>
      </c>
      <c r="E19" s="47">
        <v>0.16033121310631926</v>
      </c>
      <c r="F19" s="47">
        <v>0.16033121310631926</v>
      </c>
      <c r="G19" s="47">
        <v>0.1147586460663193</v>
      </c>
      <c r="H19" s="47">
        <v>0.10681001639012562</v>
      </c>
      <c r="I19" s="47">
        <v>0.10681001639012562</v>
      </c>
      <c r="J19" s="47">
        <v>0.10071683143834458</v>
      </c>
      <c r="K19" s="47">
        <v>9.2834374208524667E-2</v>
      </c>
      <c r="L19" s="47">
        <v>9.2834374208524667E-2</v>
      </c>
      <c r="M19" s="47">
        <v>6.2879906565651553E-2</v>
      </c>
      <c r="N19" s="47">
        <v>4.1963050254833677E-2</v>
      </c>
      <c r="O19" s="47">
        <v>4.1963050254833677E-2</v>
      </c>
      <c r="P19" s="47"/>
      <c r="W19" s="62">
        <v>0.25</v>
      </c>
      <c r="X19" s="19">
        <v>84.607385470335814</v>
      </c>
      <c r="Y19" s="19">
        <v>24.524363453264005</v>
      </c>
      <c r="Z19" s="58">
        <v>15</v>
      </c>
      <c r="AA19" s="59">
        <v>77.447537006347702</v>
      </c>
      <c r="AB19" s="60"/>
      <c r="AD19" s="61">
        <v>75.844948745736104</v>
      </c>
      <c r="AI19" s="63">
        <v>0.84615384615384615</v>
      </c>
      <c r="AJ19" s="63">
        <v>0.84615384615384603</v>
      </c>
      <c r="AK19" s="60">
        <v>5.3846153846153832</v>
      </c>
      <c r="AL19" s="60">
        <v>29.615384615384617</v>
      </c>
      <c r="AM19" s="61">
        <v>56.265841629590568</v>
      </c>
      <c r="AN19" s="60">
        <v>3.5384615384615401</v>
      </c>
      <c r="AO19" s="60">
        <v>19.46153846153846</v>
      </c>
      <c r="AP19" s="61">
        <v>31.681859999060986</v>
      </c>
      <c r="AQ19" s="60">
        <v>3.5384615384615401</v>
      </c>
      <c r="AR19" s="60">
        <v>19.46153846153846</v>
      </c>
      <c r="AS19" s="61">
        <v>32.72388384063175</v>
      </c>
      <c r="AT19" s="60">
        <v>3.5384615384615401</v>
      </c>
      <c r="AU19" s="60">
        <v>19.46153846153846</v>
      </c>
      <c r="AV19" s="61">
        <v>23.930444565884766</v>
      </c>
    </row>
    <row r="20" spans="3:48">
      <c r="C20" s="19" t="s">
        <v>7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/>
      <c r="W20" s="62">
        <v>0.3</v>
      </c>
      <c r="X20" s="19">
        <v>87.168488131132918</v>
      </c>
      <c r="Z20" s="58">
        <v>20</v>
      </c>
      <c r="AA20" s="59">
        <v>77.533944441906215</v>
      </c>
      <c r="AB20" s="60"/>
      <c r="AD20" s="61">
        <v>75.844948745736104</v>
      </c>
      <c r="AI20" s="63">
        <v>0.76923076923076916</v>
      </c>
      <c r="AJ20" s="63">
        <v>0.76923076923076916</v>
      </c>
      <c r="AK20" s="60">
        <v>8.0769230769230802</v>
      </c>
      <c r="AL20" s="60">
        <v>26.92307692307692</v>
      </c>
      <c r="AM20" s="61">
        <v>57.877035882516253</v>
      </c>
      <c r="AN20" s="60">
        <v>5.3076923076923102</v>
      </c>
      <c r="AO20" s="60">
        <v>17.69230769230769</v>
      </c>
      <c r="AP20" s="61">
        <v>32.730378530776512</v>
      </c>
      <c r="AQ20" s="60">
        <v>5.3076923076923102</v>
      </c>
      <c r="AR20" s="60">
        <v>17.69230769230769</v>
      </c>
      <c r="AS20" s="61">
        <v>33.893930486135993</v>
      </c>
      <c r="AT20" s="60">
        <v>5.3076923076923102</v>
      </c>
      <c r="AU20" s="60">
        <v>17.69230769230769</v>
      </c>
      <c r="AV20" s="61">
        <v>25.075183903795608</v>
      </c>
    </row>
    <row r="21" spans="3:48">
      <c r="C21" s="19" t="s">
        <v>8</v>
      </c>
      <c r="D21" s="47">
        <v>1.3629245348571414E-4</v>
      </c>
      <c r="E21" s="47">
        <v>1.3629245348571414E-4</v>
      </c>
      <c r="F21" s="47">
        <v>1.3629245348571414E-4</v>
      </c>
      <c r="G21" s="47">
        <v>1.1469936548571416E-4</v>
      </c>
      <c r="H21" s="47">
        <v>1.1160549668571418E-4</v>
      </c>
      <c r="I21" s="47">
        <v>1.1160549668571418E-4</v>
      </c>
      <c r="J21" s="47">
        <v>1.0969645988571417E-4</v>
      </c>
      <c r="K21" s="47">
        <v>9.6951897439764118E-5</v>
      </c>
      <c r="L21" s="47">
        <v>9.6951897439764118E-5</v>
      </c>
      <c r="M21" s="47">
        <v>8.9550479019092019E-5</v>
      </c>
      <c r="N21" s="47">
        <v>8.1392248147852536E-5</v>
      </c>
      <c r="O21" s="47">
        <v>8.1392248147852536E-5</v>
      </c>
      <c r="P21" s="47"/>
      <c r="W21" s="62">
        <v>0.35</v>
      </c>
      <c r="X21" s="19">
        <v>90.097274603292377</v>
      </c>
      <c r="Z21" s="58">
        <v>25</v>
      </c>
      <c r="AA21" s="59">
        <v>77.620351877464685</v>
      </c>
      <c r="AB21" s="60"/>
      <c r="AD21" s="61">
        <v>75.844948745736104</v>
      </c>
      <c r="AI21" s="63">
        <v>0.69230769230769229</v>
      </c>
      <c r="AJ21" s="63">
        <v>0.69230769230769229</v>
      </c>
      <c r="AK21" s="60">
        <v>10.76923076923077</v>
      </c>
      <c r="AL21" s="60">
        <v>24.23076923076923</v>
      </c>
      <c r="AM21" s="61">
        <v>59.47387664709585</v>
      </c>
      <c r="AN21" s="60">
        <v>7.0769230769230766</v>
      </c>
      <c r="AO21" s="60">
        <v>15.923076923076923</v>
      </c>
      <c r="AP21" s="61">
        <v>33.79399128046402</v>
      </c>
      <c r="AQ21" s="60">
        <v>7.0769230769230766</v>
      </c>
      <c r="AR21" s="60">
        <v>15.923076923076923</v>
      </c>
      <c r="AS21" s="61">
        <v>35.075570036159306</v>
      </c>
      <c r="AT21" s="60">
        <v>7.0769230769230766</v>
      </c>
      <c r="AU21" s="60">
        <v>15.923076923076923</v>
      </c>
      <c r="AV21" s="61">
        <v>26.26076946381642</v>
      </c>
    </row>
    <row r="22" spans="3:48">
      <c r="C22" s="19" t="s">
        <v>9</v>
      </c>
      <c r="D22" s="47">
        <v>0.14843732290617154</v>
      </c>
      <c r="E22" s="47">
        <v>0.14843732290617154</v>
      </c>
      <c r="F22" s="47">
        <v>0.14843732290617154</v>
      </c>
      <c r="G22" s="47">
        <v>0.13018238438457155</v>
      </c>
      <c r="H22" s="47">
        <v>0.12180531328391303</v>
      </c>
      <c r="I22" s="47">
        <v>0.12180531328391303</v>
      </c>
      <c r="J22" s="47">
        <v>0.11365245121265745</v>
      </c>
      <c r="K22" s="47">
        <v>0.10625824489697236</v>
      </c>
      <c r="L22" s="47">
        <v>0.10625824489697236</v>
      </c>
      <c r="M22" s="47">
        <v>6.1293237049769675E-2</v>
      </c>
      <c r="N22" s="47">
        <v>3.7619330844709524E-2</v>
      </c>
      <c r="O22" s="47">
        <v>3.7619330844709524E-2</v>
      </c>
      <c r="P22" s="47"/>
      <c r="W22" s="62">
        <v>0.4</v>
      </c>
      <c r="X22" s="19">
        <v>93.519415527916451</v>
      </c>
      <c r="Z22" s="58">
        <v>30</v>
      </c>
      <c r="AA22" s="59">
        <v>77.706759313023184</v>
      </c>
      <c r="AB22" s="60"/>
      <c r="AD22" s="61">
        <v>75.844948745736104</v>
      </c>
      <c r="AI22" s="63">
        <v>0.61538461538461542</v>
      </c>
      <c r="AJ22" s="63">
        <v>0.61538461538461542</v>
      </c>
      <c r="AK22" s="60">
        <v>13.46153846153846</v>
      </c>
      <c r="AL22" s="60">
        <v>21.53846153846154</v>
      </c>
      <c r="AM22" s="61">
        <v>61.160942822632606</v>
      </c>
      <c r="AN22" s="60">
        <v>8.8461538461538449</v>
      </c>
      <c r="AO22" s="60">
        <v>14.153846153846155</v>
      </c>
      <c r="AP22" s="61">
        <v>34.869906784507855</v>
      </c>
      <c r="AQ22" s="60">
        <v>8.8461538461538449</v>
      </c>
      <c r="AR22" s="60">
        <v>14.153846153846155</v>
      </c>
      <c r="AS22" s="61">
        <v>36.286661294436392</v>
      </c>
      <c r="AT22" s="60">
        <v>8.8461538461538449</v>
      </c>
      <c r="AU22" s="60">
        <v>14.153846153846155</v>
      </c>
      <c r="AV22" s="61">
        <v>27.461335099446377</v>
      </c>
    </row>
    <row r="23" spans="3:48">
      <c r="C23" s="19" t="s">
        <v>10</v>
      </c>
      <c r="D23" s="47">
        <v>3.5836806927496967E-2</v>
      </c>
      <c r="E23" s="47">
        <v>3.5836806927496967E-2</v>
      </c>
      <c r="F23" s="47">
        <v>3.5836806927496967E-2</v>
      </c>
      <c r="G23" s="47">
        <v>2.4827162752994257E-2</v>
      </c>
      <c r="H23" s="47">
        <v>2.2983400226975776E-2</v>
      </c>
      <c r="I23" s="47">
        <v>2.2983400226975776E-2</v>
      </c>
      <c r="J23" s="47">
        <v>2.1810096801327648E-2</v>
      </c>
      <c r="K23" s="47">
        <v>2.0063471381426494E-2</v>
      </c>
      <c r="L23" s="47">
        <v>2.0063471381426494E-2</v>
      </c>
      <c r="M23" s="47">
        <v>1.5582928380091983E-2</v>
      </c>
      <c r="N23" s="47">
        <v>1.0958037988250563E-2</v>
      </c>
      <c r="O23" s="47">
        <v>1.0958037988250563E-2</v>
      </c>
      <c r="P23" s="47"/>
      <c r="W23" s="62">
        <v>0.45</v>
      </c>
      <c r="X23" s="19">
        <v>97.646496484284711</v>
      </c>
      <c r="Z23" s="58">
        <v>35</v>
      </c>
      <c r="AA23" s="59">
        <v>77.793166748581669</v>
      </c>
      <c r="AB23" s="60"/>
      <c r="AD23" s="61">
        <v>75.844948745736104</v>
      </c>
      <c r="AI23" s="63">
        <v>0.53846153846153844</v>
      </c>
      <c r="AJ23" s="63">
        <v>0.53846153846153844</v>
      </c>
      <c r="AK23" s="60">
        <v>16.153846153846153</v>
      </c>
      <c r="AL23" s="60">
        <v>18.846153846153847</v>
      </c>
      <c r="AM23" s="61">
        <v>62.874648563599692</v>
      </c>
      <c r="AN23" s="60">
        <v>10.615384615384617</v>
      </c>
      <c r="AO23" s="60">
        <v>12.384615384615383</v>
      </c>
      <c r="AP23" s="61">
        <v>35.961397764172084</v>
      </c>
      <c r="AQ23" s="60">
        <v>10.615384615384617</v>
      </c>
      <c r="AR23" s="60">
        <v>12.384615384615383</v>
      </c>
      <c r="AS23" s="61">
        <v>37.507325754439066</v>
      </c>
      <c r="AT23" s="60">
        <v>10.615384615384617</v>
      </c>
      <c r="AU23" s="60">
        <v>12.384615384615383</v>
      </c>
      <c r="AV23" s="61">
        <v>28.691917280188274</v>
      </c>
    </row>
    <row r="24" spans="3:48">
      <c r="C24" s="19" t="s">
        <v>11</v>
      </c>
      <c r="D24" s="49">
        <v>0.26802496259495134</v>
      </c>
      <c r="E24" s="49">
        <v>0.23960956092797425</v>
      </c>
      <c r="F24" s="49">
        <v>0.23647077953618512</v>
      </c>
      <c r="G24" s="49">
        <v>0.19099122206036956</v>
      </c>
      <c r="H24" s="49">
        <v>0.17958965605819577</v>
      </c>
      <c r="I24" s="49">
        <v>0.17958965605819577</v>
      </c>
      <c r="J24" s="49">
        <v>0.16930960004526685</v>
      </c>
      <c r="K24" s="49">
        <v>0.13382517305506803</v>
      </c>
      <c r="L24" s="49">
        <v>0.13382517305506803</v>
      </c>
      <c r="M24" s="49">
        <v>9.1157563256898055E-2</v>
      </c>
      <c r="N24" s="49">
        <v>6.3557274171441636E-2</v>
      </c>
      <c r="O24" s="49">
        <v>6.3557274171441636E-2</v>
      </c>
      <c r="W24" s="62">
        <v>0.5</v>
      </c>
      <c r="X24" s="19">
        <v>102.71343506171772</v>
      </c>
      <c r="Z24" s="58">
        <v>40</v>
      </c>
      <c r="AA24" s="59">
        <v>77.879574184140168</v>
      </c>
      <c r="AB24" s="60"/>
      <c r="AD24" s="61">
        <v>75.844948745736104</v>
      </c>
      <c r="AI24" s="63">
        <v>0.46153846153846151</v>
      </c>
      <c r="AJ24" s="63">
        <v>0.46153846153846162</v>
      </c>
      <c r="AK24" s="60">
        <v>18.846153846153847</v>
      </c>
      <c r="AL24" s="60">
        <v>16.153846153846153</v>
      </c>
      <c r="AM24" s="61">
        <v>64.609970409087353</v>
      </c>
      <c r="AN24" s="60">
        <v>12.384615384615383</v>
      </c>
      <c r="AO24" s="60">
        <v>10.615384615384617</v>
      </c>
      <c r="AP24" s="61">
        <v>37.065332251779466</v>
      </c>
      <c r="AQ24" s="60">
        <v>12.384615384615383</v>
      </c>
      <c r="AR24" s="60">
        <v>10.615384615384617</v>
      </c>
      <c r="AS24" s="61">
        <v>38.741290895160532</v>
      </c>
      <c r="AT24" s="60">
        <v>12.384615384615383</v>
      </c>
      <c r="AU24" s="60">
        <v>10.615384615384617</v>
      </c>
      <c r="AV24" s="61">
        <v>29.931562396025036</v>
      </c>
    </row>
    <row r="25" spans="3:48">
      <c r="C25" s="19" t="s">
        <v>12</v>
      </c>
      <c r="D25" s="47">
        <v>1.5261566206375139</v>
      </c>
      <c r="E25" s="47">
        <v>1.3054597456854597</v>
      </c>
      <c r="F25" s="47">
        <v>1.2810814436489786</v>
      </c>
      <c r="G25" s="47">
        <v>1.0764925017036817</v>
      </c>
      <c r="H25" s="47">
        <v>1.0138428574051213</v>
      </c>
      <c r="I25" s="47">
        <v>1.0138428574051213</v>
      </c>
      <c r="J25" s="47">
        <v>0.95384213379405713</v>
      </c>
      <c r="K25" s="47">
        <v>0.73784548788014237</v>
      </c>
      <c r="L25" s="47">
        <v>0.73784548788014237</v>
      </c>
      <c r="M25" s="47">
        <v>0.5039325551028726</v>
      </c>
      <c r="N25" s="47">
        <v>0.35773881038153338</v>
      </c>
      <c r="O25" s="47">
        <v>0.35773881038153338</v>
      </c>
      <c r="W25" s="62">
        <v>0.55000000000000004</v>
      </c>
      <c r="X25" s="19">
        <v>108.93775698585458</v>
      </c>
      <c r="Z25" s="58">
        <v>45</v>
      </c>
      <c r="AA25" s="59">
        <v>77.965981619698667</v>
      </c>
      <c r="AB25" s="60"/>
      <c r="AD25" s="61">
        <v>75.844948745736104</v>
      </c>
      <c r="AI25" s="63">
        <v>0.38461538461538458</v>
      </c>
      <c r="AJ25" s="63">
        <v>0.38461538461538458</v>
      </c>
      <c r="AK25" s="60">
        <v>21.53846153846154</v>
      </c>
      <c r="AL25" s="60">
        <v>13.46153846153846</v>
      </c>
      <c r="AM25" s="61">
        <v>66.448032710349196</v>
      </c>
      <c r="AN25" s="60">
        <v>14.153846153846155</v>
      </c>
      <c r="AO25" s="60">
        <v>8.8461538461538449</v>
      </c>
      <c r="AP25" s="61">
        <v>38.179365246150361</v>
      </c>
      <c r="AQ25" s="60">
        <v>14.153846153846155</v>
      </c>
      <c r="AR25" s="60">
        <v>8.8461538461538449</v>
      </c>
      <c r="AS25" s="61">
        <v>40.011158815986761</v>
      </c>
      <c r="AT25" s="60">
        <v>14.153846153846155</v>
      </c>
      <c r="AU25" s="60">
        <v>8.8461538461538449</v>
      </c>
      <c r="AV25" s="61">
        <v>31.190903036044485</v>
      </c>
    </row>
    <row r="26" spans="3:48">
      <c r="C26" s="19" t="s">
        <v>11</v>
      </c>
      <c r="D26" s="49">
        <v>0.26802496259495134</v>
      </c>
      <c r="E26" s="49">
        <v>0.23960956092797425</v>
      </c>
      <c r="F26" s="49">
        <v>0.23647077953618512</v>
      </c>
      <c r="G26" s="49">
        <v>0.19099122206036956</v>
      </c>
      <c r="H26" s="49">
        <v>0.17958965605819577</v>
      </c>
      <c r="I26" s="49">
        <v>0.17958965605819577</v>
      </c>
      <c r="J26" s="49">
        <v>0.16930960004526685</v>
      </c>
      <c r="K26" s="49">
        <v>0.13382517305506803</v>
      </c>
      <c r="L26" s="49">
        <v>0.13382517305506803</v>
      </c>
      <c r="M26" s="49">
        <v>9.1157563256898055E-2</v>
      </c>
      <c r="N26" s="49">
        <v>6.3557274171441636E-2</v>
      </c>
      <c r="O26" s="49">
        <v>6.3557274171441636E-2</v>
      </c>
      <c r="W26" s="62">
        <v>0.6</v>
      </c>
      <c r="X26" s="19">
        <v>116.88522210157159</v>
      </c>
      <c r="Z26" s="58">
        <v>50</v>
      </c>
      <c r="AA26" s="59">
        <v>78.052389055257152</v>
      </c>
      <c r="AB26" s="60"/>
      <c r="AD26" s="61">
        <v>75.844948745736104</v>
      </c>
      <c r="AI26" s="63">
        <v>0.30769230769230771</v>
      </c>
      <c r="AJ26" s="63">
        <v>0.30769230769230771</v>
      </c>
      <c r="AK26" s="60">
        <v>24.23076923076923</v>
      </c>
      <c r="AL26" s="60">
        <v>10.76923076923077</v>
      </c>
      <c r="AM26" s="61">
        <v>68.215937992903264</v>
      </c>
      <c r="AN26" s="60">
        <v>15.923076923076923</v>
      </c>
      <c r="AO26" s="60">
        <v>7.0769230769230775</v>
      </c>
      <c r="AP26" s="61">
        <v>39.301706146384056</v>
      </c>
      <c r="AQ26" s="60">
        <v>15.923076923076923</v>
      </c>
      <c r="AR26" s="60">
        <v>7.0769230769230775</v>
      </c>
      <c r="AS26" s="61">
        <v>41.264378263126218</v>
      </c>
      <c r="AT26" s="60">
        <v>15.923076923076923</v>
      </c>
      <c r="AU26" s="60">
        <v>7.0769230769230775</v>
      </c>
      <c r="AV26" s="61">
        <v>32.47022754504038</v>
      </c>
    </row>
    <row r="27" spans="3:48" ht="14" thickBot="1">
      <c r="C27" s="19" t="s">
        <v>13</v>
      </c>
      <c r="D27" s="64">
        <v>1.7941815832324652</v>
      </c>
      <c r="E27" s="64">
        <v>1.545069306613434</v>
      </c>
      <c r="F27" s="64">
        <v>1.5175522231851637</v>
      </c>
      <c r="G27" s="64">
        <v>1.2674837237640513</v>
      </c>
      <c r="H27" s="64">
        <v>1.193432513463317</v>
      </c>
      <c r="I27" s="64">
        <v>1.193432513463317</v>
      </c>
      <c r="J27" s="64">
        <v>1.123151733839324</v>
      </c>
      <c r="K27" s="64">
        <v>0.8716706609352104</v>
      </c>
      <c r="L27" s="64">
        <v>0.8716706609352104</v>
      </c>
      <c r="M27" s="64">
        <v>0.59509011835977066</v>
      </c>
      <c r="N27" s="64">
        <v>0.42129608455297501</v>
      </c>
      <c r="O27" s="64">
        <v>0.42129608455297501</v>
      </c>
      <c r="W27" s="62">
        <v>0.65</v>
      </c>
      <c r="X27" s="19">
        <v>127.17813800954414</v>
      </c>
      <c r="Z27" s="58">
        <v>55</v>
      </c>
      <c r="AA27" s="59">
        <v>78.138796490815636</v>
      </c>
      <c r="AB27" s="60"/>
      <c r="AD27" s="61">
        <v>75.844948745736104</v>
      </c>
      <c r="AI27" s="63">
        <v>0.2307692307692307</v>
      </c>
      <c r="AJ27" s="63">
        <v>0.23076923076923073</v>
      </c>
      <c r="AK27" s="60">
        <v>26.923076923076927</v>
      </c>
      <c r="AL27" s="60">
        <v>8.0769230769230749</v>
      </c>
      <c r="AM27" s="61">
        <v>69.996297258035156</v>
      </c>
      <c r="AN27" s="60">
        <v>17.692307692307693</v>
      </c>
      <c r="AO27" s="60">
        <v>5.3076923076923066</v>
      </c>
      <c r="AP27" s="61">
        <v>40.449281578817285</v>
      </c>
      <c r="AQ27" s="60">
        <v>17.692307692307693</v>
      </c>
      <c r="AR27" s="60">
        <v>5.3076923076923066</v>
      </c>
      <c r="AS27" s="61">
        <v>42.532073819096709</v>
      </c>
      <c r="AT27" s="60">
        <v>17.692307692307693</v>
      </c>
      <c r="AU27" s="60">
        <v>5.3076923076923066</v>
      </c>
      <c r="AV27" s="61">
        <v>33.739087203818606</v>
      </c>
    </row>
    <row r="28" spans="3:48" ht="14" thickTop="1">
      <c r="W28" s="62">
        <v>0.7</v>
      </c>
      <c r="X28" s="19">
        <v>141.4003510424732</v>
      </c>
      <c r="Z28" s="58">
        <v>60</v>
      </c>
      <c r="AA28" s="59">
        <v>78.225203926374149</v>
      </c>
      <c r="AB28" s="60"/>
      <c r="AD28" s="61">
        <v>75.844948745736104</v>
      </c>
      <c r="AI28" s="63">
        <v>0.15384615384615385</v>
      </c>
      <c r="AJ28" s="63">
        <v>0.15384615384615385</v>
      </c>
      <c r="AK28" s="60">
        <v>29.615384615384613</v>
      </c>
      <c r="AL28" s="60">
        <v>5.384615384615385</v>
      </c>
      <c r="AM28" s="61">
        <v>71.787233878233167</v>
      </c>
      <c r="AN28" s="60">
        <v>19.46153846153846</v>
      </c>
      <c r="AO28" s="60">
        <v>3.5384615384615388</v>
      </c>
      <c r="AP28" s="61">
        <v>41.584359675986661</v>
      </c>
      <c r="AQ28" s="60">
        <v>19.46153846153846</v>
      </c>
      <c r="AR28" s="60">
        <v>3.5384615384615388</v>
      </c>
      <c r="AS28" s="61">
        <v>43.815717507404287</v>
      </c>
      <c r="AT28" s="60">
        <v>19.46153846153846</v>
      </c>
      <c r="AU28" s="60">
        <v>3.5384615384615388</v>
      </c>
      <c r="AV28" s="61">
        <v>35.021266516532805</v>
      </c>
    </row>
    <row r="29" spans="3:48" ht="14">
      <c r="C29" s="55" t="s">
        <v>141</v>
      </c>
      <c r="D29" s="53"/>
      <c r="E29" s="53"/>
      <c r="F29" s="53"/>
      <c r="G29" s="53"/>
      <c r="W29" s="62">
        <v>0.75</v>
      </c>
      <c r="X29" s="19">
        <v>161.9849408691654</v>
      </c>
      <c r="Z29" s="58">
        <v>65</v>
      </c>
      <c r="AA29" s="59">
        <v>78.311611361932634</v>
      </c>
      <c r="AB29" s="60"/>
      <c r="AD29" s="61">
        <v>75.844948745736104</v>
      </c>
      <c r="AI29" s="63">
        <v>7.6923076923076872E-2</v>
      </c>
      <c r="AJ29" s="63">
        <v>7.6923076923076872E-2</v>
      </c>
      <c r="AK29" s="60">
        <v>32.307692307692307</v>
      </c>
      <c r="AL29" s="60">
        <v>2.6923076923076907</v>
      </c>
      <c r="AM29" s="61">
        <v>73.530355117683854</v>
      </c>
      <c r="AN29" s="60">
        <v>21.230769230769234</v>
      </c>
      <c r="AO29" s="60">
        <v>1.7692307692307681</v>
      </c>
      <c r="AP29" s="61">
        <v>42.724381389771686</v>
      </c>
      <c r="AQ29" s="60">
        <v>21.230769230769234</v>
      </c>
      <c r="AR29" s="60">
        <v>1.7692307692307681</v>
      </c>
      <c r="AS29" s="61">
        <v>45.086918176401326</v>
      </c>
      <c r="AT29" s="60">
        <v>21.230769230769234</v>
      </c>
      <c r="AU29" s="60">
        <v>1.7692307692307681</v>
      </c>
      <c r="AV29" s="61">
        <v>36.300891868402232</v>
      </c>
    </row>
    <row r="30" spans="3:48" ht="40" thickBot="1">
      <c r="C30" s="24"/>
      <c r="D30" s="65" t="s">
        <v>14</v>
      </c>
      <c r="E30" s="65" t="s">
        <v>93</v>
      </c>
      <c r="F30" s="65" t="s">
        <v>94</v>
      </c>
      <c r="G30" s="65" t="s">
        <v>15</v>
      </c>
      <c r="H30" s="65" t="s">
        <v>16</v>
      </c>
      <c r="I30" s="65" t="s">
        <v>17</v>
      </c>
      <c r="J30" s="65" t="s">
        <v>18</v>
      </c>
      <c r="K30" s="65" t="s">
        <v>19</v>
      </c>
      <c r="L30" s="65" t="s">
        <v>20</v>
      </c>
      <c r="M30" s="65" t="s">
        <v>21</v>
      </c>
      <c r="N30" s="65" t="s">
        <v>22</v>
      </c>
      <c r="O30" s="65" t="s">
        <v>23</v>
      </c>
      <c r="W30" s="62">
        <v>0.8</v>
      </c>
      <c r="X30" s="19">
        <v>194.8681551872194</v>
      </c>
      <c r="Z30" s="58">
        <v>70</v>
      </c>
      <c r="AA30" s="59">
        <v>78.398018797491119</v>
      </c>
      <c r="AB30" s="60"/>
      <c r="AD30" s="61">
        <v>75.844948745736104</v>
      </c>
      <c r="AI30" s="63">
        <v>0</v>
      </c>
      <c r="AJ30" s="63">
        <v>0</v>
      </c>
      <c r="AK30" s="60">
        <v>35</v>
      </c>
      <c r="AL30" s="60">
        <v>0</v>
      </c>
      <c r="AM30" s="61">
        <v>75.338170662429278</v>
      </c>
      <c r="AN30" s="60">
        <v>23</v>
      </c>
      <c r="AO30" s="60">
        <v>0</v>
      </c>
      <c r="AP30" s="61">
        <v>43.886464009665247</v>
      </c>
      <c r="AQ30" s="60">
        <v>23</v>
      </c>
      <c r="AR30" s="60">
        <v>0</v>
      </c>
      <c r="AS30" s="61">
        <v>46.387618448725739</v>
      </c>
      <c r="AT30" s="60">
        <v>23</v>
      </c>
      <c r="AU30" s="60">
        <v>0</v>
      </c>
      <c r="AV30" s="61">
        <v>37.584488263822344</v>
      </c>
    </row>
    <row r="31" spans="3:48">
      <c r="C31" s="19" t="s">
        <v>0</v>
      </c>
      <c r="D31" s="48"/>
      <c r="I31" s="48">
        <v>18.280919121609713</v>
      </c>
      <c r="L31" s="48">
        <v>17.037060068866722</v>
      </c>
      <c r="O31" s="48">
        <v>4.8213153753338398</v>
      </c>
      <c r="W31" s="62">
        <v>0.85</v>
      </c>
      <c r="X31" s="19">
        <v>254.87906529900121</v>
      </c>
      <c r="Z31" s="58">
        <v>75</v>
      </c>
      <c r="AA31" s="59">
        <v>78.484426233049632</v>
      </c>
      <c r="AB31" s="60"/>
      <c r="AD31" s="61">
        <v>75.844948745736104</v>
      </c>
    </row>
    <row r="32" spans="3:48">
      <c r="C32" s="19" t="s">
        <v>1</v>
      </c>
      <c r="D32" s="48"/>
      <c r="I32" s="48">
        <v>2.6412697697175549</v>
      </c>
      <c r="L32" s="48">
        <v>2.5836760730147073</v>
      </c>
      <c r="O32" s="48">
        <v>3.818978180318326</v>
      </c>
      <c r="W32" s="62">
        <v>0.9</v>
      </c>
      <c r="X32" s="19">
        <v>400.4336790771269</v>
      </c>
      <c r="Z32" s="58">
        <v>80</v>
      </c>
      <c r="AA32" s="59">
        <v>78.570833668608117</v>
      </c>
      <c r="AB32" s="60"/>
      <c r="AD32" s="61">
        <v>75.844948745736104</v>
      </c>
    </row>
    <row r="33" spans="3:30">
      <c r="C33" s="19" t="s">
        <v>2</v>
      </c>
      <c r="D33" s="48"/>
      <c r="I33" s="48">
        <v>3.613312234481608</v>
      </c>
      <c r="L33" s="48">
        <v>3.7702149512664525</v>
      </c>
      <c r="O33" s="48">
        <v>3.7702149512664525</v>
      </c>
      <c r="W33" s="62">
        <v>0.95</v>
      </c>
      <c r="X33" s="19">
        <v>1267.1316057343395</v>
      </c>
      <c r="Z33" s="58">
        <v>85</v>
      </c>
      <c r="AA33" s="59">
        <v>78.657241104166602</v>
      </c>
      <c r="AB33" s="60"/>
      <c r="AD33" s="61">
        <v>75.844948745736104</v>
      </c>
    </row>
    <row r="34" spans="3:30">
      <c r="C34" s="19" t="s">
        <v>3</v>
      </c>
      <c r="D34" s="48"/>
      <c r="I34" s="48">
        <v>0.53037090213462479</v>
      </c>
      <c r="L34" s="48">
        <v>0.66817513316828225</v>
      </c>
      <c r="O34" s="48">
        <v>0.38181436181044703</v>
      </c>
      <c r="W34" s="63">
        <v>1</v>
      </c>
      <c r="Z34" s="58">
        <v>90</v>
      </c>
      <c r="AA34" s="59">
        <v>78.743648539725115</v>
      </c>
      <c r="AB34" s="60"/>
      <c r="AD34" s="61">
        <v>75.844948745736104</v>
      </c>
    </row>
    <row r="35" spans="3:30">
      <c r="C35" s="19" t="s">
        <v>37</v>
      </c>
      <c r="D35" s="48"/>
      <c r="I35" s="48">
        <v>4.725583290183776</v>
      </c>
      <c r="L35" s="48">
        <v>6.4094019563702735</v>
      </c>
      <c r="O35" s="48">
        <v>3.3089805393478096</v>
      </c>
      <c r="Z35" s="58">
        <v>95</v>
      </c>
      <c r="AA35" s="59">
        <v>78.830055975283599</v>
      </c>
      <c r="AB35" s="60"/>
    </row>
    <row r="36" spans="3:30">
      <c r="C36" s="19" t="s">
        <v>69</v>
      </c>
      <c r="D36" s="48"/>
      <c r="I36" s="48">
        <v>0.97157100959488607</v>
      </c>
      <c r="L36" s="48">
        <v>1.2958541196910693</v>
      </c>
      <c r="O36" s="48">
        <v>0.70775482471847917</v>
      </c>
      <c r="Z36" s="58">
        <v>100</v>
      </c>
      <c r="AA36" s="59">
        <v>78.916463410842084</v>
      </c>
      <c r="AB36" s="60"/>
    </row>
    <row r="37" spans="3:30">
      <c r="C37" s="19" t="s">
        <v>60</v>
      </c>
      <c r="D37" s="48"/>
      <c r="I37" s="48">
        <v>2.4259649303682846</v>
      </c>
      <c r="L37" s="48">
        <v>3.0261818881982077</v>
      </c>
      <c r="O37" s="48">
        <v>1.1511778336879293</v>
      </c>
      <c r="Z37" s="58">
        <v>105</v>
      </c>
      <c r="AA37" s="59">
        <v>79.002870846400597</v>
      </c>
      <c r="AB37" s="60"/>
    </row>
    <row r="38" spans="3:30">
      <c r="C38" s="19" t="s">
        <v>61</v>
      </c>
      <c r="D38" s="48"/>
      <c r="I38" s="48">
        <v>4.5198685615788481</v>
      </c>
      <c r="L38" s="48">
        <v>6.002223617905452</v>
      </c>
      <c r="O38" s="48">
        <v>2.7155551993878935</v>
      </c>
      <c r="Z38" s="58">
        <v>110</v>
      </c>
      <c r="AA38" s="59">
        <v>79.089278281959082</v>
      </c>
      <c r="AB38" s="60"/>
    </row>
    <row r="39" spans="3:30">
      <c r="C39" s="19" t="s">
        <v>9</v>
      </c>
      <c r="D39" s="48"/>
      <c r="I39" s="48">
        <v>5.1490427888199655</v>
      </c>
      <c r="L39" s="48">
        <v>6.8629790818927665</v>
      </c>
      <c r="O39" s="48">
        <v>2.429747271963469</v>
      </c>
      <c r="Z39" s="58">
        <v>115</v>
      </c>
      <c r="AA39" s="59">
        <v>79.175685717517567</v>
      </c>
      <c r="AB39" s="60"/>
    </row>
    <row r="40" spans="3:30">
      <c r="C40" s="19" t="s">
        <v>11</v>
      </c>
      <c r="D40" s="48"/>
      <c r="I40" s="48">
        <v>7.5917445515510114</v>
      </c>
      <c r="L40" s="48">
        <v>8.6434644596108949</v>
      </c>
      <c r="O40" s="48">
        <v>4.1050202133835159</v>
      </c>
      <c r="Z40" s="58">
        <v>120</v>
      </c>
      <c r="AA40" s="59">
        <v>79.262093153076052</v>
      </c>
      <c r="AB40" s="60"/>
    </row>
    <row r="41" spans="3:30">
      <c r="C41" s="19" t="s">
        <v>70</v>
      </c>
      <c r="D41" s="48"/>
      <c r="E41" s="48">
        <v>65.314293415931601</v>
      </c>
      <c r="F41" s="48">
        <v>64.15107125282745</v>
      </c>
      <c r="G41" s="48">
        <v>53.57999377729859</v>
      </c>
      <c r="H41" s="48">
        <v>50.449647160040271</v>
      </c>
      <c r="I41" s="48"/>
      <c r="J41" s="48">
        <v>47.478686930480563</v>
      </c>
      <c r="K41" s="48">
        <v>47.478686930480563</v>
      </c>
      <c r="L41" s="48"/>
      <c r="M41" s="48">
        <v>38.435521291586525</v>
      </c>
      <c r="N41" s="48">
        <v>27.210558751218162</v>
      </c>
      <c r="O41" s="48"/>
      <c r="Z41" s="58">
        <v>125</v>
      </c>
      <c r="AA41" s="59">
        <v>79.348500588634565</v>
      </c>
      <c r="AB41" s="60"/>
    </row>
    <row r="42" spans="3:30">
      <c r="C42" s="19" t="s">
        <v>71</v>
      </c>
      <c r="D42" s="48"/>
      <c r="I42" s="48"/>
      <c r="K42" s="48">
        <v>8.8205444195042588</v>
      </c>
      <c r="L42" s="48"/>
      <c r="O42" s="48"/>
      <c r="Z42" s="58">
        <v>130</v>
      </c>
      <c r="AA42" s="59">
        <v>79.434908024193049</v>
      </c>
      <c r="AB42" s="60"/>
    </row>
    <row r="43" spans="3:30">
      <c r="C43" s="19" t="s">
        <v>72</v>
      </c>
      <c r="D43" s="48"/>
      <c r="E43" s="48">
        <v>10.530655329804503</v>
      </c>
      <c r="F43" s="48">
        <v>1.1632221631041517</v>
      </c>
      <c r="G43" s="48">
        <v>10.57107747552886</v>
      </c>
      <c r="H43" s="48">
        <v>3.1303466172583185</v>
      </c>
      <c r="I43" s="48"/>
      <c r="J43" s="48">
        <v>2.970960229559708</v>
      </c>
      <c r="K43" s="48"/>
      <c r="L43" s="48"/>
      <c r="M43" s="48">
        <v>17.863710058398297</v>
      </c>
      <c r="N43" s="48">
        <v>11.224962540368363</v>
      </c>
      <c r="O43" s="48"/>
      <c r="Z43" s="58">
        <v>135</v>
      </c>
      <c r="AA43" s="59">
        <v>79.521315459751534</v>
      </c>
      <c r="AB43" s="60"/>
    </row>
    <row r="44" spans="3:30">
      <c r="C44" s="19" t="s">
        <v>73</v>
      </c>
      <c r="D44" s="48"/>
      <c r="E44" s="48">
        <v>10.530655329804503</v>
      </c>
      <c r="F44" s="48">
        <v>1.1632221631041517</v>
      </c>
      <c r="G44" s="48">
        <v>10.57107747552886</v>
      </c>
      <c r="H44" s="48">
        <v>3.1303466172583185</v>
      </c>
      <c r="I44" s="48"/>
      <c r="J44" s="48">
        <v>2.970960229559708</v>
      </c>
      <c r="K44" s="48">
        <v>8.8205444195042588</v>
      </c>
      <c r="L44" s="48"/>
      <c r="M44" s="48">
        <v>17.863710058398297</v>
      </c>
      <c r="N44" s="48">
        <v>11.224962540368363</v>
      </c>
      <c r="O44" s="48"/>
      <c r="Z44" s="58">
        <v>140</v>
      </c>
      <c r="AA44" s="59">
        <v>79.607722895310019</v>
      </c>
      <c r="AB44" s="60"/>
    </row>
    <row r="45" spans="3:30">
      <c r="D45" s="48">
        <v>75.844948745736104</v>
      </c>
      <c r="I45" s="48">
        <v>50.449647160040271</v>
      </c>
      <c r="L45" s="48">
        <v>56.299231349984822</v>
      </c>
      <c r="O45" s="48">
        <v>27.210558751218162</v>
      </c>
      <c r="Z45" s="58">
        <v>145</v>
      </c>
      <c r="AA45" s="59">
        <v>79.694130330868532</v>
      </c>
      <c r="AB45" s="60"/>
    </row>
    <row r="46" spans="3:30">
      <c r="D46" s="66"/>
      <c r="E46" s="66"/>
      <c r="F46" s="66"/>
      <c r="G46" s="66"/>
      <c r="Z46" s="58">
        <v>150</v>
      </c>
      <c r="AA46" s="59">
        <v>79.780537766427017</v>
      </c>
      <c r="AB46" s="60"/>
    </row>
    <row r="47" spans="3:30">
      <c r="D47" s="66"/>
      <c r="E47" s="66"/>
      <c r="F47" s="66"/>
      <c r="G47" s="66"/>
      <c r="Z47" s="58">
        <v>155</v>
      </c>
      <c r="AA47" s="59">
        <v>79.866945201985502</v>
      </c>
      <c r="AB47" s="60"/>
    </row>
    <row r="48" spans="3:30">
      <c r="D48" s="66"/>
      <c r="E48" s="66"/>
      <c r="F48" s="66"/>
      <c r="G48" s="66"/>
      <c r="Z48" s="58">
        <v>160</v>
      </c>
      <c r="AA48" s="59">
        <v>79.953352637544015</v>
      </c>
      <c r="AB48" s="60"/>
    </row>
    <row r="49" spans="3:30">
      <c r="D49" s="66"/>
      <c r="E49" s="66"/>
      <c r="F49" s="66"/>
      <c r="G49" s="66"/>
      <c r="H49" s="66"/>
      <c r="Z49" s="58">
        <v>165</v>
      </c>
      <c r="AA49" s="59">
        <v>80.039760073102499</v>
      </c>
      <c r="AB49" s="60"/>
    </row>
    <row r="50" spans="3:30">
      <c r="C50" s="55" t="s">
        <v>45</v>
      </c>
      <c r="Z50" s="58">
        <v>170</v>
      </c>
      <c r="AA50" s="59">
        <v>80.126167508660984</v>
      </c>
      <c r="AB50" s="60"/>
    </row>
    <row r="51" spans="3:30">
      <c r="O51" s="19" t="s">
        <v>100</v>
      </c>
      <c r="P51" s="19" t="s">
        <v>103</v>
      </c>
      <c r="Q51" s="19" t="s">
        <v>104</v>
      </c>
      <c r="R51" s="19" t="s">
        <v>104</v>
      </c>
      <c r="Z51" s="58">
        <v>175</v>
      </c>
      <c r="AA51" s="59">
        <v>80.212574944219497</v>
      </c>
      <c r="AB51" s="60"/>
    </row>
    <row r="52" spans="3:30">
      <c r="D52" s="19" t="s">
        <v>63</v>
      </c>
      <c r="E52" s="19" t="s">
        <v>64</v>
      </c>
      <c r="F52" s="19" t="s">
        <v>65</v>
      </c>
      <c r="G52" s="19" t="s">
        <v>105</v>
      </c>
      <c r="O52" s="19" t="s">
        <v>63</v>
      </c>
      <c r="P52" s="19" t="s">
        <v>64</v>
      </c>
      <c r="Q52" s="19" t="s">
        <v>65</v>
      </c>
      <c r="R52" s="19" t="s">
        <v>105</v>
      </c>
      <c r="Z52" s="58">
        <v>180</v>
      </c>
      <c r="AA52" s="59">
        <v>80.298982379777968</v>
      </c>
      <c r="AB52" s="60"/>
    </row>
    <row r="53" spans="3:30">
      <c r="C53" s="19" t="s">
        <v>41</v>
      </c>
      <c r="D53" s="47">
        <v>0.45416136973494675</v>
      </c>
      <c r="E53" s="47">
        <v>0.25224823580020139</v>
      </c>
      <c r="F53" s="47">
        <v>0.2251969253999393</v>
      </c>
      <c r="G53" s="47">
        <v>0.23458013062493679</v>
      </c>
      <c r="N53" s="19" t="s">
        <v>83</v>
      </c>
      <c r="O53" s="48">
        <v>0.45416136973494675</v>
      </c>
      <c r="P53" s="48">
        <v>0.25224823580020139</v>
      </c>
      <c r="Q53" s="48">
        <v>0.2251969253999393</v>
      </c>
      <c r="R53" s="48">
        <v>0.23458013062493679</v>
      </c>
      <c r="Z53" s="58">
        <v>185</v>
      </c>
      <c r="AA53" s="59">
        <v>80.385389815336467</v>
      </c>
      <c r="AB53" s="60"/>
    </row>
    <row r="54" spans="3:30">
      <c r="C54" s="19" t="s">
        <v>34</v>
      </c>
      <c r="D54" s="47">
        <v>6.3872255104888892E-2</v>
      </c>
      <c r="E54" s="47">
        <v>5.2110897296092792E-2</v>
      </c>
      <c r="F54" s="47">
        <v>4.5857589620561655E-2</v>
      </c>
      <c r="G54" s="47">
        <v>6.4027639618067136E-2</v>
      </c>
      <c r="N54" s="19" t="s">
        <v>82</v>
      </c>
      <c r="O54" s="48">
        <v>0.14013280669680075</v>
      </c>
      <c r="P54" s="48">
        <v>9.6627181984172458E-2</v>
      </c>
      <c r="Q54" s="48">
        <v>9.1702264739328604E-2</v>
      </c>
      <c r="R54" s="48">
        <v>0.15764331945820795</v>
      </c>
      <c r="Z54" s="58">
        <v>190</v>
      </c>
      <c r="AA54" s="59">
        <v>80.47179725089498</v>
      </c>
      <c r="AC54" s="60"/>
    </row>
    <row r="55" spans="3:30">
      <c r="C55" s="19" t="s">
        <v>35</v>
      </c>
      <c r="D55" s="47">
        <v>2.568266592699197E-2</v>
      </c>
      <c r="E55" s="47">
        <v>0</v>
      </c>
      <c r="F55" s="47">
        <v>1.9716735453091643E-3</v>
      </c>
      <c r="G55" s="47">
        <v>6.4028375329390708E-2</v>
      </c>
      <c r="N55" s="19" t="s">
        <v>59</v>
      </c>
      <c r="O55" s="48">
        <v>2.2739053283077335E-2</v>
      </c>
      <c r="P55" s="48">
        <v>1.5098514078744288E-2</v>
      </c>
      <c r="Q55" s="48">
        <v>3.4251413053366687E-2</v>
      </c>
      <c r="R55" s="48">
        <v>2.2642880648126491E-2</v>
      </c>
      <c r="Z55" s="58">
        <v>195</v>
      </c>
      <c r="AA55" s="59">
        <v>80.55820468645345</v>
      </c>
      <c r="AD55" s="60"/>
    </row>
    <row r="56" spans="3:30">
      <c r="C56" s="19" t="s">
        <v>36</v>
      </c>
      <c r="D56" s="47">
        <v>5.0577885664919886E-2</v>
      </c>
      <c r="E56" s="47">
        <v>4.4516284688079666E-2</v>
      </c>
      <c r="F56" s="47">
        <v>4.3873001573457783E-2</v>
      </c>
      <c r="G56" s="47">
        <v>2.9587304510750118E-2</v>
      </c>
      <c r="N56" s="19" t="s">
        <v>60</v>
      </c>
      <c r="O56" s="48">
        <v>1.1131283473353525E-2</v>
      </c>
      <c r="P56" s="48">
        <v>1.2290086003803859E-2</v>
      </c>
      <c r="Q56" s="48">
        <v>2.199256281712595E-2</v>
      </c>
      <c r="R56" s="48">
        <v>8.5271818358224581E-3</v>
      </c>
      <c r="Z56" s="58">
        <v>200</v>
      </c>
      <c r="AA56" s="59">
        <v>80.644612122011949</v>
      </c>
      <c r="AB56" s="19">
        <v>22.985104333309106</v>
      </c>
      <c r="AD56" s="60"/>
    </row>
    <row r="57" spans="3:30">
      <c r="C57" s="19" t="s">
        <v>37</v>
      </c>
      <c r="D57" s="47">
        <v>1.8263979383476139E-2</v>
      </c>
      <c r="E57" s="47">
        <v>1.2421222256491841E-2</v>
      </c>
      <c r="F57" s="47">
        <v>2.8097518120940197E-2</v>
      </c>
      <c r="G57" s="47">
        <v>1.8423105169918318E-2</v>
      </c>
      <c r="N57" s="19" t="s">
        <v>61</v>
      </c>
      <c r="O57" s="48">
        <v>6.9467716140023505E-2</v>
      </c>
      <c r="P57" s="48">
        <v>7.4125534419356737E-2</v>
      </c>
      <c r="Q57" s="48">
        <v>0.12633825792487591</v>
      </c>
      <c r="R57" s="48">
        <v>9.0404269957415878E-2</v>
      </c>
      <c r="Z57" s="58">
        <v>205</v>
      </c>
      <c r="AA57" s="59">
        <v>80.731019557570434</v>
      </c>
      <c r="AC57" s="60"/>
    </row>
    <row r="58" spans="3:30">
      <c r="C58" s="19" t="s">
        <v>38</v>
      </c>
      <c r="D58" s="47">
        <v>1.1131283473353525E-2</v>
      </c>
      <c r="E58" s="47">
        <v>1.2290086003803859E-2</v>
      </c>
      <c r="F58" s="47">
        <v>2.199256281712595E-2</v>
      </c>
      <c r="G58" s="47">
        <v>8.5271818358224581E-3</v>
      </c>
      <c r="N58" s="19" t="s">
        <v>9</v>
      </c>
      <c r="O58" s="48">
        <v>1.3962219670208638E-2</v>
      </c>
      <c r="P58" s="48">
        <v>1.5177844523871348E-2</v>
      </c>
      <c r="Q58" s="48">
        <v>2.6165662445975187E-2</v>
      </c>
      <c r="R58" s="48">
        <v>1.8123225009969251E-2</v>
      </c>
      <c r="Z58" s="58">
        <v>210</v>
      </c>
      <c r="AA58" s="59">
        <v>80.817426993128933</v>
      </c>
      <c r="AC58" s="60"/>
    </row>
    <row r="59" spans="3:30">
      <c r="C59" s="19" t="s">
        <v>6</v>
      </c>
      <c r="D59" s="47">
        <v>6.8090107970023503E-2</v>
      </c>
      <c r="E59" s="47">
        <v>7.3532267819356734E-2</v>
      </c>
      <c r="F59" s="47">
        <v>0.12433690955987592</v>
      </c>
      <c r="G59" s="47">
        <v>8.9547475717415878E-2</v>
      </c>
      <c r="I59" s="67">
        <v>0.26984766813486477</v>
      </c>
      <c r="J59" s="67">
        <v>0.3474865270818297</v>
      </c>
      <c r="K59" s="67">
        <v>0.42049655594294427</v>
      </c>
      <c r="L59" s="67">
        <v>0.30404252148929706</v>
      </c>
      <c r="N59" s="19" t="s">
        <v>62</v>
      </c>
      <c r="O59" s="48">
        <v>5.7914727351740913E-2</v>
      </c>
      <c r="P59" s="48">
        <v>4.4618195810822908E-2</v>
      </c>
      <c r="Q59" s="48">
        <v>5.6610931259609809E-2</v>
      </c>
      <c r="R59" s="48">
        <v>8.32914061166386E-2</v>
      </c>
      <c r="Z59" s="58">
        <v>215</v>
      </c>
      <c r="AA59" s="59">
        <v>80.903834428687432</v>
      </c>
      <c r="AC59" s="60"/>
    </row>
    <row r="60" spans="3:30">
      <c r="C60" s="19" t="s">
        <v>39</v>
      </c>
      <c r="D60" s="47">
        <v>0</v>
      </c>
      <c r="E60" s="47">
        <v>0</v>
      </c>
      <c r="F60" s="47">
        <v>0</v>
      </c>
      <c r="G60" s="47">
        <v>0</v>
      </c>
      <c r="O60" s="48">
        <v>0.76950917635015159</v>
      </c>
      <c r="P60" s="48">
        <v>0.51018559262097296</v>
      </c>
      <c r="Q60" s="48">
        <v>0.58225801764022156</v>
      </c>
      <c r="R60" s="48">
        <v>0.61521241365111745</v>
      </c>
      <c r="Z60" s="58">
        <v>220</v>
      </c>
      <c r="AA60" s="59">
        <v>80.990241864245917</v>
      </c>
      <c r="AC60" s="60"/>
    </row>
    <row r="61" spans="3:30">
      <c r="C61" s="19" t="s">
        <v>8</v>
      </c>
      <c r="D61" s="47">
        <v>1.3776081700000002E-3</v>
      </c>
      <c r="E61" s="47">
        <v>5.9326660000000005E-4</v>
      </c>
      <c r="F61" s="47">
        <v>2.0013483650000003E-3</v>
      </c>
      <c r="G61" s="47">
        <v>8.5679423999999993E-4</v>
      </c>
      <c r="Z61" s="58">
        <v>225</v>
      </c>
      <c r="AA61" s="59">
        <v>81.076649299804416</v>
      </c>
      <c r="AC61" s="60"/>
    </row>
    <row r="62" spans="3:30">
      <c r="C62" s="19" t="s">
        <v>9</v>
      </c>
      <c r="D62" s="47">
        <v>1.3962219670208638E-2</v>
      </c>
      <c r="E62" s="47">
        <v>1.5177844523871348E-2</v>
      </c>
      <c r="F62" s="47">
        <v>2.6165662445975187E-2</v>
      </c>
      <c r="G62" s="47">
        <v>1.8123225009969251E-2</v>
      </c>
      <c r="Z62" s="58">
        <v>230</v>
      </c>
      <c r="AA62" s="59">
        <v>81.1630567353629</v>
      </c>
      <c r="AC62" s="60"/>
    </row>
    <row r="63" spans="3:30">
      <c r="C63" s="19" t="s">
        <v>40</v>
      </c>
      <c r="D63" s="47">
        <v>4.4750738996011934E-3</v>
      </c>
      <c r="E63" s="47">
        <v>2.6772918222524463E-3</v>
      </c>
      <c r="F63" s="47">
        <v>6.153894932426492E-3</v>
      </c>
      <c r="G63" s="47">
        <v>4.2197754782081738E-3</v>
      </c>
      <c r="Z63" s="58">
        <v>235</v>
      </c>
      <c r="AA63" s="59">
        <v>81.249464170921399</v>
      </c>
      <c r="AC63" s="60"/>
    </row>
    <row r="64" spans="3:30">
      <c r="C64" s="19" t="s">
        <v>11</v>
      </c>
      <c r="D64" s="47">
        <v>5.7914727351740913E-2</v>
      </c>
      <c r="E64" s="47">
        <v>4.4618195810822908E-2</v>
      </c>
      <c r="F64" s="47">
        <v>5.6610931259609809E-2</v>
      </c>
      <c r="G64" s="47">
        <v>8.32914061166386E-2</v>
      </c>
      <c r="Z64" s="58">
        <v>240</v>
      </c>
      <c r="AA64" s="59">
        <v>81.335871606479898</v>
      </c>
      <c r="AC64" s="60"/>
    </row>
    <row r="65" spans="3:29">
      <c r="C65" s="19" t="s">
        <v>13</v>
      </c>
      <c r="D65" s="47">
        <v>0.76950917635015137</v>
      </c>
      <c r="E65" s="47">
        <v>0.51018559262097296</v>
      </c>
      <c r="F65" s="47">
        <v>0.58225801764022145</v>
      </c>
      <c r="G65" s="47">
        <v>0.61521241365111723</v>
      </c>
      <c r="Z65" s="58">
        <v>245</v>
      </c>
      <c r="AA65" s="59">
        <v>81.422279042038383</v>
      </c>
      <c r="AC65" s="60"/>
    </row>
    <row r="66" spans="3:29">
      <c r="C66" s="19" t="s">
        <v>42</v>
      </c>
      <c r="D66" s="48">
        <v>0.31534780661520467</v>
      </c>
      <c r="E66" s="48">
        <v>0.25793735682077162</v>
      </c>
      <c r="F66" s="47">
        <v>0.35706109224028215</v>
      </c>
      <c r="G66" s="48">
        <v>0.38063228302618068</v>
      </c>
      <c r="Z66" s="58">
        <v>250</v>
      </c>
      <c r="AA66" s="59">
        <v>81.508686477596882</v>
      </c>
      <c r="AC66" s="60"/>
    </row>
    <row r="67" spans="3:29">
      <c r="Z67" s="58">
        <v>255</v>
      </c>
      <c r="AA67" s="59">
        <v>81.595093913155367</v>
      </c>
      <c r="AC67" s="60"/>
    </row>
    <row r="68" spans="3:29">
      <c r="C68" s="19" t="s">
        <v>43</v>
      </c>
      <c r="D68" s="67">
        <v>0.18365349666886988</v>
      </c>
      <c r="E68" s="67">
        <v>0.17298074369981997</v>
      </c>
      <c r="F68" s="67">
        <v>0.15854690552930314</v>
      </c>
      <c r="G68" s="67">
        <v>0.21882380930602685</v>
      </c>
      <c r="Z68" s="58">
        <v>260</v>
      </c>
      <c r="AA68" s="59">
        <v>81.681501348713851</v>
      </c>
      <c r="AC68" s="60"/>
    </row>
    <row r="69" spans="3:29">
      <c r="Z69" s="58">
        <v>265</v>
      </c>
      <c r="AA69" s="59">
        <v>81.76790878427235</v>
      </c>
      <c r="AC69" s="60"/>
    </row>
    <row r="70" spans="3:29">
      <c r="C70" s="19" t="s">
        <v>44</v>
      </c>
      <c r="D70" s="48">
        <v>0.25743307926346376</v>
      </c>
      <c r="E70" s="48">
        <v>0.21331916100994872</v>
      </c>
      <c r="F70" s="48">
        <v>0.30045016098067234</v>
      </c>
      <c r="G70" s="48">
        <v>0.29734087690954208</v>
      </c>
      <c r="Z70" s="58">
        <v>270</v>
      </c>
      <c r="AA70" s="59">
        <v>81.854316219830849</v>
      </c>
      <c r="AC70" s="60"/>
    </row>
    <row r="71" spans="3:29">
      <c r="Z71" s="58">
        <v>275</v>
      </c>
      <c r="AA71" s="59">
        <v>81.940723655389334</v>
      </c>
      <c r="AC71" s="60"/>
    </row>
    <row r="72" spans="3:29">
      <c r="C72" s="55" t="s">
        <v>46</v>
      </c>
      <c r="Z72" s="58">
        <v>280</v>
      </c>
      <c r="AA72" s="59">
        <v>82.027131090947833</v>
      </c>
      <c r="AC72" s="60"/>
    </row>
    <row r="73" spans="3:29">
      <c r="C73" s="55"/>
      <c r="Z73" s="58">
        <v>285</v>
      </c>
      <c r="AA73" s="59">
        <v>82.113538526506332</v>
      </c>
      <c r="AC73" s="60"/>
    </row>
    <row r="74" spans="3:29">
      <c r="D74" s="19" t="s">
        <v>56</v>
      </c>
      <c r="E74" s="19" t="s">
        <v>77</v>
      </c>
      <c r="F74" s="19" t="s">
        <v>58</v>
      </c>
      <c r="G74" s="245" t="s">
        <v>78</v>
      </c>
      <c r="Z74" s="58">
        <v>290</v>
      </c>
      <c r="AA74" s="59">
        <v>82.199945962064817</v>
      </c>
      <c r="AC74" s="60"/>
    </row>
    <row r="75" spans="3:29">
      <c r="C75" s="19" t="s">
        <v>51</v>
      </c>
      <c r="D75" s="47">
        <v>0.76950917635015137</v>
      </c>
      <c r="E75" s="47">
        <v>0.51018559262097296</v>
      </c>
      <c r="F75" s="47">
        <v>0.58225801764022145</v>
      </c>
      <c r="G75" s="47">
        <v>0.61521241365111723</v>
      </c>
      <c r="Z75" s="58">
        <v>295</v>
      </c>
      <c r="AA75" s="59">
        <v>82.286353397623316</v>
      </c>
      <c r="AC75" s="60"/>
    </row>
    <row r="76" spans="3:29">
      <c r="C76" s="19" t="s">
        <v>47</v>
      </c>
      <c r="D76" s="47">
        <v>0.11011979823554378</v>
      </c>
      <c r="E76" s="47">
        <v>8.4645484142219021E-2</v>
      </c>
      <c r="F76" s="47">
        <v>7.3249330076321534E-2</v>
      </c>
      <c r="G76" s="47">
        <v>8.0532486856396912E-2</v>
      </c>
      <c r="Z76" s="58">
        <v>300</v>
      </c>
      <c r="AA76" s="59">
        <v>82.372760833181815</v>
      </c>
      <c r="AC76" s="60"/>
    </row>
    <row r="77" spans="3:29">
      <c r="C77" s="19" t="s">
        <v>48</v>
      </c>
      <c r="D77" s="47">
        <v>5.7310048923446752E-2</v>
      </c>
      <c r="E77" s="47">
        <v>4.3611834982602474E-2</v>
      </c>
      <c r="F77" s="47">
        <v>3.8121416471399848E-2</v>
      </c>
      <c r="G77" s="47">
        <v>4.1492698200163096E-2</v>
      </c>
      <c r="Z77" s="58">
        <v>305</v>
      </c>
      <c r="AA77" s="59">
        <v>82.459168268740299</v>
      </c>
      <c r="AC77" s="60"/>
    </row>
    <row r="78" spans="3:29">
      <c r="C78" s="19" t="s">
        <v>49</v>
      </c>
      <c r="D78" s="47">
        <v>5.6048947602392915E-2</v>
      </c>
      <c r="E78" s="47">
        <v>4.2652161352178461E-2</v>
      </c>
      <c r="F78" s="47">
        <v>3.7282558896234566E-2</v>
      </c>
      <c r="G78" s="47">
        <v>4.0579655941479796E-2</v>
      </c>
      <c r="Z78" s="58">
        <v>310</v>
      </c>
      <c r="AA78" s="59">
        <v>82.545575704298798</v>
      </c>
      <c r="AC78" s="60"/>
    </row>
    <row r="79" spans="3:29">
      <c r="C79" s="19" t="s">
        <v>50</v>
      </c>
      <c r="D79" s="47">
        <v>1.7750726147261107E-2</v>
      </c>
      <c r="E79" s="47">
        <v>1.3507958099805439E-2</v>
      </c>
      <c r="F79" s="47">
        <v>1.0203209054214733E-2</v>
      </c>
      <c r="G79" s="47">
        <v>1.1105533664451408E-2</v>
      </c>
      <c r="Z79" s="58">
        <v>315</v>
      </c>
      <c r="AA79" s="59">
        <v>82.631983139857283</v>
      </c>
      <c r="AC79" s="60"/>
    </row>
    <row r="80" spans="3:29">
      <c r="C80" s="19" t="s">
        <v>36</v>
      </c>
      <c r="D80" s="47">
        <v>6.9916128503722558E-2</v>
      </c>
      <c r="E80" s="47">
        <v>5.3204816889962564E-2</v>
      </c>
      <c r="F80" s="47">
        <v>4.891405728911119E-2</v>
      </c>
      <c r="G80" s="47">
        <v>5.3239790246651625E-2</v>
      </c>
      <c r="Z80" s="58">
        <v>320</v>
      </c>
      <c r="AA80" s="59">
        <v>82.718390575415782</v>
      </c>
      <c r="AC80" s="60"/>
    </row>
    <row r="81" spans="3:29">
      <c r="C81" s="19" t="s">
        <v>37</v>
      </c>
      <c r="D81" s="47">
        <v>3.6738388801687348E-3</v>
      </c>
      <c r="E81" s="47">
        <v>3.0615062318598146E-3</v>
      </c>
      <c r="F81" s="47">
        <v>2.1117415600289437E-3</v>
      </c>
      <c r="G81" s="47">
        <v>2.5150221639699223E-3</v>
      </c>
      <c r="Z81" s="58">
        <v>325</v>
      </c>
      <c r="AA81" s="59">
        <v>82.804798010974281</v>
      </c>
      <c r="AC81" s="60"/>
    </row>
    <row r="82" spans="3:29">
      <c r="C82" s="19" t="s">
        <v>38</v>
      </c>
      <c r="D82" s="47">
        <v>8.1973136827449518E-4</v>
      </c>
      <c r="E82" s="47">
        <v>7.1119398883696461E-4</v>
      </c>
      <c r="F82" s="47">
        <v>4.7118582357785337E-4</v>
      </c>
      <c r="G82" s="47">
        <v>5.845786161716998E-4</v>
      </c>
      <c r="Z82" s="58">
        <v>330</v>
      </c>
      <c r="AA82" s="59">
        <v>82.891205446532766</v>
      </c>
      <c r="AC82" s="60"/>
    </row>
    <row r="83" spans="3:29">
      <c r="C83" s="19" t="s">
        <v>6</v>
      </c>
      <c r="D83" s="47">
        <v>1.7572101119999996E-2</v>
      </c>
      <c r="E83" s="47">
        <v>1.1346585600000002E-2</v>
      </c>
      <c r="F83" s="47">
        <v>1.6058649600000002E-2</v>
      </c>
      <c r="G83" s="47">
        <v>9.12317952E-3</v>
      </c>
      <c r="Z83" s="58">
        <v>335</v>
      </c>
      <c r="AA83" s="59">
        <v>82.977612882091265</v>
      </c>
      <c r="AC83" s="60"/>
    </row>
    <row r="84" spans="3:29">
      <c r="C84" s="19" t="s">
        <v>39</v>
      </c>
      <c r="D84" s="47">
        <v>0</v>
      </c>
      <c r="E84" s="47">
        <v>0</v>
      </c>
      <c r="F84" s="47">
        <v>0</v>
      </c>
      <c r="G84" s="47">
        <v>0</v>
      </c>
      <c r="Z84" s="58">
        <v>340</v>
      </c>
      <c r="AA84" s="59">
        <v>83.064020317649764</v>
      </c>
      <c r="AC84" s="60"/>
    </row>
    <row r="85" spans="3:29">
      <c r="C85" s="19" t="s">
        <v>8</v>
      </c>
      <c r="D85" s="47">
        <v>2.4893866666666662E-5</v>
      </c>
      <c r="E85" s="47">
        <v>2.296E-5</v>
      </c>
      <c r="F85" s="47">
        <v>1.6852266666666664E-5</v>
      </c>
      <c r="G85" s="47">
        <v>1.9316266666666663E-5</v>
      </c>
      <c r="Z85" s="58">
        <v>345</v>
      </c>
      <c r="AA85" s="59">
        <v>83.150427753208248</v>
      </c>
      <c r="AC85" s="60"/>
    </row>
    <row r="86" spans="3:29">
      <c r="C86" s="19" t="s">
        <v>9</v>
      </c>
      <c r="D86" s="47">
        <v>7.0715156479999996E-3</v>
      </c>
      <c r="E86" s="47">
        <v>4.5779942400000009E-3</v>
      </c>
      <c r="F86" s="47">
        <v>6.4523494400000013E-3</v>
      </c>
      <c r="G86" s="47">
        <v>3.6823854079999999E-3</v>
      </c>
      <c r="Z86" s="58">
        <v>350</v>
      </c>
      <c r="AA86" s="59">
        <v>83.236835188766747</v>
      </c>
      <c r="AC86" s="60"/>
    </row>
    <row r="87" spans="3:29">
      <c r="C87" s="19" t="s">
        <v>40</v>
      </c>
      <c r="D87" s="47">
        <v>1.059956273113425E-3</v>
      </c>
      <c r="E87" s="47">
        <v>7.8193495557547733E-4</v>
      </c>
      <c r="F87" s="47">
        <v>8.3406395261384264E-4</v>
      </c>
      <c r="G87" s="47">
        <v>7.1242962619099044E-4</v>
      </c>
      <c r="Z87" s="58">
        <v>355</v>
      </c>
      <c r="AA87" s="59">
        <v>83.323242624325246</v>
      </c>
      <c r="AC87" s="60"/>
    </row>
    <row r="88" spans="3:29">
      <c r="C88" s="19" t="s">
        <v>11</v>
      </c>
      <c r="D88" s="47">
        <v>7.5891978545637728E-2</v>
      </c>
      <c r="E88" s="47">
        <v>4.477869705423787E-2</v>
      </c>
      <c r="F88" s="47">
        <v>5.755867434271883E-2</v>
      </c>
      <c r="G88" s="47">
        <v>4.0972118541226787E-2</v>
      </c>
      <c r="Z88" s="58">
        <v>360</v>
      </c>
      <c r="AA88" s="59">
        <v>83.409650059883731</v>
      </c>
      <c r="AC88" s="60"/>
    </row>
    <row r="89" spans="3:29">
      <c r="C89" s="19" t="s">
        <v>13</v>
      </c>
      <c r="D89" s="47">
        <v>1.1867688414643796</v>
      </c>
      <c r="E89" s="47">
        <v>0.81308872015825118</v>
      </c>
      <c r="F89" s="47">
        <v>0.87353210641310941</v>
      </c>
      <c r="G89" s="47">
        <v>0.89977160870248607</v>
      </c>
      <c r="Z89" s="58">
        <v>365</v>
      </c>
      <c r="AA89" s="59">
        <v>83.496057495442216</v>
      </c>
      <c r="AC89" s="60"/>
    </row>
    <row r="90" spans="3:29">
      <c r="C90" s="19" t="s">
        <v>52</v>
      </c>
      <c r="D90" s="47">
        <v>0.41725966511422824</v>
      </c>
      <c r="E90" s="47">
        <v>0.30290312753727811</v>
      </c>
      <c r="F90" s="47">
        <v>0.29127408877288802</v>
      </c>
      <c r="G90" s="47">
        <v>0.28455919505136895</v>
      </c>
      <c r="Z90" s="58">
        <v>370</v>
      </c>
      <c r="AA90" s="59">
        <v>83.582464931000715</v>
      </c>
      <c r="AC90" s="60"/>
    </row>
    <row r="91" spans="3:29">
      <c r="Z91" s="58">
        <v>375</v>
      </c>
      <c r="AA91" s="59">
        <v>83.668872366559199</v>
      </c>
      <c r="AC91" s="60"/>
    </row>
    <row r="92" spans="3:29">
      <c r="C92" s="19" t="s">
        <v>43</v>
      </c>
      <c r="D92" s="67">
        <v>0.18188189487441034</v>
      </c>
      <c r="E92" s="67">
        <v>0.14783174217548145</v>
      </c>
      <c r="F92" s="67">
        <v>0.19761000570015835</v>
      </c>
      <c r="G92" s="67">
        <v>0.14398451799749593</v>
      </c>
      <c r="Z92" s="58">
        <v>380</v>
      </c>
      <c r="AA92" s="59">
        <v>83.755279802117698</v>
      </c>
      <c r="AC92" s="60"/>
    </row>
    <row r="93" spans="3:29">
      <c r="Z93" s="58">
        <v>385</v>
      </c>
      <c r="AA93" s="59">
        <v>83.841687237676197</v>
      </c>
      <c r="AC93" s="60"/>
    </row>
    <row r="94" spans="3:29">
      <c r="C94" s="19" t="s">
        <v>53</v>
      </c>
      <c r="D94" s="48">
        <v>0.34136768656859051</v>
      </c>
      <c r="E94" s="48">
        <v>0.25812443048304023</v>
      </c>
      <c r="F94" s="48">
        <v>0.23371541443016919</v>
      </c>
      <c r="G94" s="48">
        <v>0.24358707651014216</v>
      </c>
      <c r="Z94" s="58">
        <v>390</v>
      </c>
      <c r="AA94" s="59">
        <v>83.928094673234682</v>
      </c>
      <c r="AC94" s="60"/>
    </row>
    <row r="95" spans="3:29">
      <c r="Z95" s="58">
        <v>395</v>
      </c>
      <c r="AA95" s="59">
        <v>84.014502108793181</v>
      </c>
      <c r="AC95" s="60"/>
    </row>
    <row r="96" spans="3:29">
      <c r="D96" s="19" t="s">
        <v>56</v>
      </c>
      <c r="E96" s="19" t="s">
        <v>57</v>
      </c>
      <c r="F96" s="19" t="s">
        <v>58</v>
      </c>
      <c r="G96" s="19" t="s">
        <v>66</v>
      </c>
      <c r="Z96" s="58">
        <v>400</v>
      </c>
      <c r="AA96" s="59">
        <v>84.10090954435168</v>
      </c>
      <c r="AC96" s="60"/>
    </row>
    <row r="97" spans="3:29">
      <c r="C97" s="19" t="s">
        <v>54</v>
      </c>
      <c r="D97" s="48">
        <v>0.3863161832315975</v>
      </c>
      <c r="E97" s="48">
        <v>0.19480864822040575</v>
      </c>
      <c r="F97" s="48">
        <v>0.19062306756149572</v>
      </c>
      <c r="G97" s="48">
        <v>0.19062306756149572</v>
      </c>
      <c r="Z97" s="58">
        <v>405</v>
      </c>
      <c r="AA97" s="59">
        <v>84.187316979910165</v>
      </c>
      <c r="AC97" s="60"/>
    </row>
    <row r="98" spans="3:29">
      <c r="C98" s="19" t="s">
        <v>55</v>
      </c>
      <c r="D98" s="48">
        <v>6.7845186503349211E-2</v>
      </c>
      <c r="E98" s="48">
        <v>3.4507929779777326E-2</v>
      </c>
      <c r="F98" s="48">
        <v>3.4573857838443578E-2</v>
      </c>
      <c r="G98" s="48">
        <v>3.4573857838443578E-2</v>
      </c>
      <c r="Z98" s="58">
        <v>410</v>
      </c>
      <c r="AA98" s="59">
        <v>84.273724415468664</v>
      </c>
      <c r="AC98" s="60"/>
    </row>
    <row r="99" spans="3:29">
      <c r="C99" s="19" t="s">
        <v>44</v>
      </c>
      <c r="D99" s="48">
        <v>0.25743307926346376</v>
      </c>
      <c r="E99" s="48">
        <v>0.21331916100994872</v>
      </c>
      <c r="F99" s="48">
        <v>0.30045016098067234</v>
      </c>
      <c r="G99" s="48">
        <v>0.29734087690954208</v>
      </c>
      <c r="Z99" s="58">
        <v>415</v>
      </c>
      <c r="AA99" s="59">
        <v>84.360131851027148</v>
      </c>
      <c r="AC99" s="60"/>
    </row>
    <row r="100" spans="3:29">
      <c r="C100" s="19" t="s">
        <v>55</v>
      </c>
      <c r="D100" s="48">
        <v>5.7914727351740913E-2</v>
      </c>
      <c r="E100" s="48">
        <v>4.4618195810822908E-2</v>
      </c>
      <c r="F100" s="48">
        <v>5.6610931259609809E-2</v>
      </c>
      <c r="G100" s="48">
        <v>8.32914061166386E-2</v>
      </c>
      <c r="Z100" s="58">
        <v>420</v>
      </c>
      <c r="AA100" s="59">
        <v>84.446539286585647</v>
      </c>
      <c r="AC100" s="60"/>
    </row>
    <row r="101" spans="3:29">
      <c r="C101" s="19" t="s">
        <v>53</v>
      </c>
      <c r="D101" s="48">
        <v>0.34136768656859051</v>
      </c>
      <c r="E101" s="48">
        <v>0.25812443048304023</v>
      </c>
      <c r="F101" s="48">
        <v>0.23371541443016919</v>
      </c>
      <c r="G101" s="48">
        <v>0.24358707651014216</v>
      </c>
      <c r="Z101" s="58">
        <v>425</v>
      </c>
      <c r="AA101" s="59">
        <v>84.532946722144146</v>
      </c>
      <c r="AC101" s="60"/>
    </row>
    <row r="102" spans="3:29">
      <c r="C102" s="19" t="s">
        <v>55</v>
      </c>
      <c r="D102" s="48">
        <v>7.5891978545637728E-2</v>
      </c>
      <c r="E102" s="48">
        <v>4.477869705423787E-2</v>
      </c>
      <c r="F102" s="48">
        <v>5.755867434271883E-2</v>
      </c>
      <c r="G102" s="48">
        <v>4.0972118541226787E-2</v>
      </c>
      <c r="Z102" s="58">
        <v>430</v>
      </c>
      <c r="AA102" s="59">
        <v>84.619354157702631</v>
      </c>
      <c r="AC102" s="60"/>
    </row>
    <row r="103" spans="3:29">
      <c r="D103" s="48">
        <v>1.1867688414643798</v>
      </c>
      <c r="E103" s="48">
        <v>0.7901570623582328</v>
      </c>
      <c r="F103" s="48">
        <v>0.87353210641310941</v>
      </c>
      <c r="G103" s="48">
        <v>0.89038840347748893</v>
      </c>
      <c r="Z103" s="58">
        <v>435</v>
      </c>
      <c r="AA103" s="59">
        <v>84.705761593261116</v>
      </c>
      <c r="AC103" s="60"/>
    </row>
    <row r="104" spans="3:29">
      <c r="Z104" s="58">
        <v>440</v>
      </c>
      <c r="AA104" s="59">
        <v>84.792169028819615</v>
      </c>
      <c r="AC104" s="60"/>
    </row>
    <row r="105" spans="3:29">
      <c r="C105" s="19" t="s">
        <v>53</v>
      </c>
      <c r="D105" s="48">
        <v>0.98511694906365177</v>
      </c>
      <c r="E105" s="48">
        <v>0.66625223971339476</v>
      </c>
      <c r="F105" s="48">
        <v>0.72478864297233725</v>
      </c>
      <c r="G105" s="48">
        <v>0.73155102098117997</v>
      </c>
      <c r="Z105" s="58">
        <v>445</v>
      </c>
      <c r="AA105" s="59">
        <v>84.878576464378114</v>
      </c>
      <c r="AC105" s="60"/>
    </row>
    <row r="106" spans="3:29">
      <c r="Z106" s="58">
        <v>450</v>
      </c>
      <c r="AA106" s="59">
        <v>84.964983899936598</v>
      </c>
      <c r="AC106" s="60"/>
    </row>
    <row r="107" spans="3:29">
      <c r="C107" s="31" t="s">
        <v>106</v>
      </c>
      <c r="G107" s="48">
        <v>2.20976954702801E-2</v>
      </c>
      <c r="Z107" s="58">
        <v>455</v>
      </c>
      <c r="AA107" s="59">
        <v>85.051391335495097</v>
      </c>
      <c r="AC107" s="60"/>
    </row>
    <row r="108" spans="3:29">
      <c r="C108" s="31" t="s">
        <v>36</v>
      </c>
      <c r="G108" s="48">
        <v>0.42112726871207895</v>
      </c>
      <c r="Z108" s="58">
        <v>460</v>
      </c>
      <c r="AA108" s="59">
        <v>85.137798771053596</v>
      </c>
      <c r="AC108" s="60"/>
    </row>
    <row r="109" spans="3:29">
      <c r="C109" s="31" t="s">
        <v>61</v>
      </c>
      <c r="G109" s="48">
        <v>0.11199306040794373</v>
      </c>
      <c r="Z109" s="58">
        <v>465</v>
      </c>
      <c r="AA109" s="59">
        <v>85.224206206612081</v>
      </c>
      <c r="AC109" s="60"/>
    </row>
    <row r="110" spans="3:29">
      <c r="C110" s="31" t="s">
        <v>9</v>
      </c>
      <c r="G110" s="48">
        <v>3.2941952081135151E-2</v>
      </c>
      <c r="Z110" s="58">
        <v>470</v>
      </c>
      <c r="AA110" s="59">
        <v>85.310613642170566</v>
      </c>
      <c r="AC110" s="60"/>
    </row>
    <row r="111" spans="3:29">
      <c r="C111" s="31" t="s">
        <v>59</v>
      </c>
      <c r="G111" s="48">
        <v>4.4280369523591226E-2</v>
      </c>
      <c r="Z111" s="58">
        <v>475</v>
      </c>
      <c r="AA111" s="59">
        <v>85.397021077729079</v>
      </c>
      <c r="AC111" s="60"/>
    </row>
    <row r="112" spans="3:29">
      <c r="C112" s="31" t="s">
        <v>60</v>
      </c>
      <c r="G112" s="48">
        <v>1.4387992189730501E-2</v>
      </c>
      <c r="Z112" s="58">
        <v>480</v>
      </c>
      <c r="AA112" s="59">
        <v>85.483428513287535</v>
      </c>
      <c r="AC112" s="60"/>
    </row>
    <row r="113" spans="3:29">
      <c r="C113" s="31" t="s">
        <v>55</v>
      </c>
      <c r="G113" s="48">
        <v>0.14307820063587318</v>
      </c>
      <c r="Z113" s="58">
        <v>485</v>
      </c>
      <c r="AA113" s="59">
        <v>85.569835948846048</v>
      </c>
      <c r="AC113" s="60"/>
    </row>
    <row r="114" spans="3:29">
      <c r="Z114" s="58">
        <v>490</v>
      </c>
      <c r="AA114" s="59">
        <v>85.656243384404533</v>
      </c>
      <c r="AC114" s="60"/>
    </row>
    <row r="115" spans="3:29">
      <c r="Z115" s="58">
        <v>495</v>
      </c>
      <c r="AA115" s="59">
        <v>85.742650819963018</v>
      </c>
      <c r="AC115" s="60"/>
    </row>
    <row r="116" spans="3:29">
      <c r="Z116" s="58">
        <v>500</v>
      </c>
      <c r="AA116" s="59">
        <v>85.829058255521531</v>
      </c>
      <c r="AC116" s="6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112"/>
  <sheetViews>
    <sheetView topLeftCell="A10" zoomScale="150" zoomScaleNormal="150" zoomScalePageLayoutView="150" workbookViewId="0">
      <selection activeCell="C39" sqref="C39"/>
    </sheetView>
  </sheetViews>
  <sheetFormatPr baseColWidth="10" defaultColWidth="8.83203125" defaultRowHeight="14" x14ac:dyDescent="0"/>
  <cols>
    <col min="3" max="3" width="30.83203125" customWidth="1"/>
    <col min="4" max="4" width="18.5" customWidth="1"/>
    <col min="5" max="5" width="17" customWidth="1"/>
    <col min="6" max="6" width="23.5" customWidth="1"/>
    <col min="7" max="7" width="16.1640625" customWidth="1"/>
    <col min="8" max="8" width="12.83203125" customWidth="1"/>
    <col min="9" max="9" width="16.1640625" customWidth="1"/>
    <col min="10" max="10" width="15.1640625" customWidth="1"/>
    <col min="11" max="11" width="17" customWidth="1"/>
    <col min="12" max="12" width="12.83203125" customWidth="1"/>
    <col min="13" max="13" width="15.5" customWidth="1"/>
    <col min="14" max="14" width="12.83203125" customWidth="1"/>
    <col min="15" max="15" width="15.1640625" customWidth="1"/>
    <col min="16" max="16" width="12.83203125" customWidth="1"/>
  </cols>
  <sheetData>
    <row r="4" spans="3:18">
      <c r="C4" s="5" t="s">
        <v>33</v>
      </c>
    </row>
    <row r="5" spans="3:18" ht="56">
      <c r="D5" s="2" t="s">
        <v>14</v>
      </c>
      <c r="E5" s="2" t="s">
        <v>111</v>
      </c>
      <c r="F5" s="2" t="s">
        <v>98</v>
      </c>
      <c r="G5" s="2" t="s">
        <v>95</v>
      </c>
      <c r="H5" s="2" t="s">
        <v>97</v>
      </c>
      <c r="I5" s="2" t="s">
        <v>99</v>
      </c>
      <c r="J5" s="2" t="s">
        <v>96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</row>
    <row r="6" spans="3:18">
      <c r="C6" t="s">
        <v>0</v>
      </c>
      <c r="D6" s="9">
        <v>0.70221732939289983</v>
      </c>
      <c r="E6" s="9">
        <v>0.48152045444084601</v>
      </c>
      <c r="F6" s="9">
        <v>0.48152045444084562</v>
      </c>
      <c r="G6" s="9">
        <v>0.46145710217247704</v>
      </c>
      <c r="H6" s="9">
        <v>0.46145710217247704</v>
      </c>
      <c r="I6" s="9">
        <v>0.46304985555439671</v>
      </c>
      <c r="J6" s="9">
        <v>0.46304985555439671</v>
      </c>
      <c r="K6" s="9">
        <v>0.43404460716286319</v>
      </c>
      <c r="L6" s="9">
        <f>K6</f>
        <v>0.43404460716286319</v>
      </c>
      <c r="M6" s="9">
        <v>0.40503935877132957</v>
      </c>
      <c r="N6" s="9">
        <v>0.26453718197960285</v>
      </c>
      <c r="O6" s="9">
        <f>N6</f>
        <v>0.26453718197960285</v>
      </c>
      <c r="P6" s="9">
        <v>0.13214422808885859</v>
      </c>
      <c r="Q6" s="9">
        <v>7.5403055681551798E-2</v>
      </c>
      <c r="R6" s="9">
        <f>Q6</f>
        <v>7.5403055681551798E-2</v>
      </c>
    </row>
    <row r="7" spans="3:18">
      <c r="C7" t="s">
        <v>1</v>
      </c>
      <c r="D7" s="9">
        <v>0.10585358573293037</v>
      </c>
      <c r="E7" s="9">
        <v>0.10585358573293037</v>
      </c>
      <c r="F7" s="9">
        <v>0.10585358573293037</v>
      </c>
      <c r="G7" s="9">
        <v>0.10585358573293037</v>
      </c>
      <c r="H7" s="9">
        <v>6.3821312796093141E-2</v>
      </c>
      <c r="I7" s="9">
        <v>5.7439181516483827E-2</v>
      </c>
      <c r="J7" s="9">
        <v>5.7439181516483827E-2</v>
      </c>
      <c r="K7" s="9">
        <v>5.6233485419793047E-2</v>
      </c>
      <c r="L7" s="9">
        <f t="shared" ref="L7:L16" si="0">K7</f>
        <v>5.6233485419793047E-2</v>
      </c>
      <c r="M7" s="9">
        <v>5.4913646873223941E-2</v>
      </c>
      <c r="N7" s="9">
        <v>3.600232398531749E-2</v>
      </c>
      <c r="O7" s="9">
        <f t="shared" ref="O7:O16" si="1">N7</f>
        <v>3.600232398531749E-2</v>
      </c>
      <c r="P7" s="9">
        <v>5.3354303758737967E-2</v>
      </c>
      <c r="Q7" s="9">
        <v>5.3215684108669593E-2</v>
      </c>
      <c r="R7" s="9">
        <f t="shared" ref="R7:R16" si="2">Q7</f>
        <v>5.3215684108669593E-2</v>
      </c>
    </row>
    <row r="8" spans="3:18">
      <c r="C8" t="s">
        <v>2</v>
      </c>
      <c r="D8" s="9">
        <v>0.12131986622159557</v>
      </c>
      <c r="E8" s="9">
        <v>0.12131986622159557</v>
      </c>
      <c r="F8" s="9">
        <v>0.12131986622159557</v>
      </c>
      <c r="G8" s="9">
        <v>0.12131986622159557</v>
      </c>
      <c r="H8" s="9">
        <v>8.5476203396339004E-2</v>
      </c>
      <c r="I8" s="9">
        <v>7.6928583056705108E-2</v>
      </c>
      <c r="J8" s="9">
        <v>7.6928583056705108E-2</v>
      </c>
      <c r="K8" s="9">
        <v>7.6928583056705122E-2</v>
      </c>
      <c r="L8" s="9">
        <f t="shared" si="0"/>
        <v>7.6928583056705122E-2</v>
      </c>
      <c r="M8" s="9">
        <v>7.6928583056705122E-2</v>
      </c>
      <c r="N8" s="9">
        <v>5.2536191199619532E-2</v>
      </c>
      <c r="O8" s="9">
        <f t="shared" si="1"/>
        <v>5.2536191199619532E-2</v>
      </c>
      <c r="P8" s="9">
        <v>5.2536191199619532E-2</v>
      </c>
      <c r="Q8" s="9">
        <v>5.2536191199619532E-2</v>
      </c>
      <c r="R8" s="9">
        <f t="shared" si="2"/>
        <v>5.2536191199619532E-2</v>
      </c>
    </row>
    <row r="9" spans="3:18">
      <c r="C9" t="s">
        <v>3</v>
      </c>
      <c r="D9" s="9">
        <v>1.8429659260404949E-2</v>
      </c>
      <c r="E9" s="9">
        <v>1.8429659260404949E-2</v>
      </c>
      <c r="F9" s="9">
        <v>1.411470949229242E-2</v>
      </c>
      <c r="G9" s="9">
        <v>1.411470949229242E-2</v>
      </c>
      <c r="H9" s="9">
        <v>1.411470949229242E-2</v>
      </c>
      <c r="I9" s="9">
        <v>1.2703238543063178E-2</v>
      </c>
      <c r="J9" s="9">
        <v>1.2703238543063178E-2</v>
      </c>
      <c r="K9" s="9">
        <v>1.1291767593833936E-2</v>
      </c>
      <c r="L9" s="9">
        <f t="shared" si="0"/>
        <v>1.1291767593833936E-2</v>
      </c>
      <c r="M9" s="9">
        <v>9.8802966446046962E-3</v>
      </c>
      <c r="N9" s="9">
        <v>9.3107096026895115E-3</v>
      </c>
      <c r="O9" s="9">
        <f t="shared" si="1"/>
        <v>9.3107096026895115E-3</v>
      </c>
      <c r="P9" s="9">
        <v>9.3107096026895115E-3</v>
      </c>
      <c r="Q9" s="9">
        <v>5.3204054872511486E-3</v>
      </c>
      <c r="R9" s="9">
        <f t="shared" si="2"/>
        <v>5.3204054872511486E-3</v>
      </c>
    </row>
    <row r="10" spans="3:18">
      <c r="C10" t="s">
        <v>4</v>
      </c>
      <c r="D10" s="9">
        <v>0.1614734887739781</v>
      </c>
      <c r="E10" s="9">
        <v>0.1614734887739781</v>
      </c>
      <c r="F10" s="9">
        <v>0.1614734887739781</v>
      </c>
      <c r="G10" s="9">
        <v>0.1614734887739781</v>
      </c>
      <c r="H10" s="9">
        <v>0.12051056518955341</v>
      </c>
      <c r="I10" s="9">
        <v>0.12054257131961621</v>
      </c>
      <c r="J10" s="9">
        <v>0.12054257131961621</v>
      </c>
      <c r="K10" s="9">
        <v>0.11181793302924473</v>
      </c>
      <c r="L10" s="9">
        <f t="shared" si="0"/>
        <v>0.11181793302924473</v>
      </c>
      <c r="M10" s="9">
        <v>0.10311258536154666</v>
      </c>
      <c r="N10" s="9">
        <v>9.9257409885517262E-2</v>
      </c>
      <c r="O10" s="9">
        <f t="shared" si="1"/>
        <v>9.9257409885517262E-2</v>
      </c>
      <c r="P10" s="9">
        <v>7.6819893761292196E-2</v>
      </c>
      <c r="Q10" s="9">
        <v>5.12388021716602E-2</v>
      </c>
      <c r="R10" s="9">
        <f t="shared" si="2"/>
        <v>5.12388021716602E-2</v>
      </c>
    </row>
    <row r="11" spans="3:18">
      <c r="C11" t="s">
        <v>5</v>
      </c>
      <c r="D11" s="9">
        <v>7.2121055862231345E-2</v>
      </c>
      <c r="E11" s="9">
        <v>7.2121055862231345E-2</v>
      </c>
      <c r="F11" s="9">
        <v>7.2121055862231345E-2</v>
      </c>
      <c r="G11" s="9">
        <v>7.2121055862231345E-2</v>
      </c>
      <c r="H11" s="9">
        <v>6.1229716087555779E-2</v>
      </c>
      <c r="I11" s="9">
        <v>6.1234035014786269E-2</v>
      </c>
      <c r="J11" s="9">
        <v>6.1234035014786269E-2</v>
      </c>
      <c r="K11" s="9">
        <v>5.7392457994400792E-2</v>
      </c>
      <c r="L11" s="9">
        <f t="shared" si="0"/>
        <v>5.7392457994400792E-2</v>
      </c>
      <c r="M11" s="9">
        <v>5.3556038296961456E-2</v>
      </c>
      <c r="N11" s="9">
        <v>4.6856762396170253E-2</v>
      </c>
      <c r="O11" s="9">
        <f t="shared" si="1"/>
        <v>4.6856762396170253E-2</v>
      </c>
      <c r="P11" s="9">
        <v>2.7889820418813938E-2</v>
      </c>
      <c r="Q11" s="9">
        <v>1.7824347281268468E-2</v>
      </c>
      <c r="R11" s="9">
        <f t="shared" si="2"/>
        <v>1.7824347281268468E-2</v>
      </c>
    </row>
    <row r="12" spans="3:18">
      <c r="C12" t="s">
        <v>6</v>
      </c>
      <c r="D12" s="9">
        <v>0.16033121310631926</v>
      </c>
      <c r="E12" s="9">
        <v>0.16033121310631926</v>
      </c>
      <c r="F12" s="9">
        <v>0.16033121310631926</v>
      </c>
      <c r="G12" s="9">
        <v>0.16033121310631926</v>
      </c>
      <c r="H12" s="9">
        <v>0.1147586460663193</v>
      </c>
      <c r="I12" s="9">
        <v>5.8922798846454079E-2</v>
      </c>
      <c r="J12" s="9">
        <v>5.8922798846454079E-2</v>
      </c>
      <c r="K12" s="9">
        <v>5.5202188282500404E-2</v>
      </c>
      <c r="L12" s="9">
        <f t="shared" si="0"/>
        <v>5.5202188282500404E-2</v>
      </c>
      <c r="M12" s="9">
        <v>5.1516509563835147E-2</v>
      </c>
      <c r="N12" s="9">
        <v>4.868385698818517E-2</v>
      </c>
      <c r="O12" s="9">
        <f t="shared" si="1"/>
        <v>4.868385698818517E-2</v>
      </c>
      <c r="P12" s="9">
        <v>3.3357794148741293E-2</v>
      </c>
      <c r="Q12" s="9">
        <v>2.270954866518312E-2</v>
      </c>
      <c r="R12" s="9">
        <f t="shared" si="2"/>
        <v>2.270954866518312E-2</v>
      </c>
    </row>
    <row r="13" spans="3:18">
      <c r="C13" t="s">
        <v>7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0"/>
        <v>0</v>
      </c>
      <c r="M13" s="9">
        <v>0</v>
      </c>
      <c r="N13" s="9">
        <v>0</v>
      </c>
      <c r="O13" s="9">
        <f t="shared" si="1"/>
        <v>0</v>
      </c>
      <c r="P13" s="9">
        <v>0</v>
      </c>
      <c r="Q13" s="9">
        <v>0</v>
      </c>
      <c r="R13" s="9">
        <f t="shared" si="2"/>
        <v>0</v>
      </c>
    </row>
    <row r="14" spans="3:18">
      <c r="C14" t="s">
        <v>8</v>
      </c>
      <c r="D14" s="9">
        <v>1.3629245348571414E-4</v>
      </c>
      <c r="E14" s="9">
        <v>1.3629245348571414E-4</v>
      </c>
      <c r="F14" s="9">
        <v>1.3629245348571414E-4</v>
      </c>
      <c r="G14" s="9">
        <v>1.3629245348571414E-4</v>
      </c>
      <c r="H14" s="9">
        <v>1.1469936548571416E-4</v>
      </c>
      <c r="I14" s="9">
        <v>1.0574548868571418E-4</v>
      </c>
      <c r="J14" s="9">
        <v>1.0574548868571418E-4</v>
      </c>
      <c r="K14" s="9">
        <v>1.0290205028571418E-4</v>
      </c>
      <c r="L14" s="9">
        <f t="shared" si="0"/>
        <v>1.0290205028571418E-4</v>
      </c>
      <c r="M14" s="9">
        <v>9.3644415085714186E-5</v>
      </c>
      <c r="N14" s="9">
        <v>9.1301825968055682E-5</v>
      </c>
      <c r="O14" s="9">
        <f t="shared" si="1"/>
        <v>9.1301825968055682E-5</v>
      </c>
      <c r="P14" s="9">
        <v>7.946417339650524E-5</v>
      </c>
      <c r="Q14" s="9">
        <v>6.7085762778083642E-5</v>
      </c>
      <c r="R14" s="9">
        <f t="shared" si="2"/>
        <v>6.7085762778083642E-5</v>
      </c>
    </row>
    <row r="15" spans="3:18">
      <c r="C15" t="s">
        <v>9</v>
      </c>
      <c r="D15" s="9">
        <v>0.14843732290617154</v>
      </c>
      <c r="E15" s="9">
        <v>0.14843732290617154</v>
      </c>
      <c r="F15" s="9">
        <v>0.14843732290617154</v>
      </c>
      <c r="G15" s="9">
        <v>0.14843732290617154</v>
      </c>
      <c r="H15" s="9">
        <v>0.13018238438457155</v>
      </c>
      <c r="I15" s="9">
        <v>6.5732848037669711E-2</v>
      </c>
      <c r="J15" s="9">
        <v>6.5732848037669711E-2</v>
      </c>
      <c r="K15" s="9">
        <v>6.1512370937427188E-2</v>
      </c>
      <c r="L15" s="9">
        <f t="shared" si="0"/>
        <v>6.1512370937427188E-2</v>
      </c>
      <c r="M15" s="9">
        <v>5.7363141461725303E-2</v>
      </c>
      <c r="N15" s="9">
        <v>5.4112739239289248E-2</v>
      </c>
      <c r="O15" s="9">
        <f t="shared" si="1"/>
        <v>5.4112739239289248E-2</v>
      </c>
      <c r="P15" s="9">
        <v>3.1341154495714355E-2</v>
      </c>
      <c r="Q15" s="9">
        <v>1.9412649788965688E-2</v>
      </c>
      <c r="R15" s="9">
        <f t="shared" si="2"/>
        <v>1.9412649788965688E-2</v>
      </c>
    </row>
    <row r="16" spans="3:18">
      <c r="C16" t="s">
        <v>10</v>
      </c>
      <c r="D16" s="9">
        <v>3.5836806927496967E-2</v>
      </c>
      <c r="E16" s="9">
        <v>3.5836806927496967E-2</v>
      </c>
      <c r="F16" s="9">
        <v>3.5836806927496967E-2</v>
      </c>
      <c r="G16" s="9">
        <v>3.5836806927496967E-2</v>
      </c>
      <c r="H16" s="9">
        <v>2.4827162752994257E-2</v>
      </c>
      <c r="I16" s="9">
        <v>2.4061868977242565E-2</v>
      </c>
      <c r="J16" s="9">
        <v>2.4061868977242565E-2</v>
      </c>
      <c r="K16" s="9">
        <v>2.2401159429285722E-2</v>
      </c>
      <c r="L16" s="9">
        <f t="shared" si="0"/>
        <v>2.2401159429285722E-2</v>
      </c>
      <c r="M16" s="9">
        <v>2.0705162560256764E-2</v>
      </c>
      <c r="N16" s="9">
        <v>1.9738689752785941E-2</v>
      </c>
      <c r="O16" s="9">
        <f t="shared" si="1"/>
        <v>1.9738689752785941E-2</v>
      </c>
      <c r="P16" s="9">
        <v>1.5058947352551897E-2</v>
      </c>
      <c r="Q16" s="9">
        <v>1.0243518405241354E-2</v>
      </c>
      <c r="R16" s="9">
        <f t="shared" si="2"/>
        <v>1.0243518405241354E-2</v>
      </c>
    </row>
    <row r="17" spans="3:18">
      <c r="C17" t="s">
        <v>137</v>
      </c>
      <c r="D17" s="13">
        <f>D19-D18</f>
        <v>0.26802496259495134</v>
      </c>
      <c r="E17" s="13">
        <f t="shared" ref="E17:R17" si="3">E19-E18</f>
        <v>0.23960956092797403</v>
      </c>
      <c r="F17" s="13">
        <f t="shared" si="3"/>
        <v>0.23905399786954673</v>
      </c>
      <c r="G17" s="13">
        <f t="shared" ref="G17:H17" si="4">G19-G18</f>
        <v>0.23647077953618489</v>
      </c>
      <c r="H17" s="13">
        <f t="shared" si="4"/>
        <v>0.19099122206036956</v>
      </c>
      <c r="I17" s="13">
        <f t="shared" si="3"/>
        <v>0.14074539359830729</v>
      </c>
      <c r="J17" s="13">
        <f t="shared" si="3"/>
        <v>0.126161076752768</v>
      </c>
      <c r="K17" s="13">
        <f t="shared" si="3"/>
        <v>0.11861214821982946</v>
      </c>
      <c r="L17" s="13">
        <f t="shared" si="3"/>
        <v>0.11861214821982946</v>
      </c>
      <c r="M17" s="13">
        <f t="shared" si="3"/>
        <v>0.1110454603901585</v>
      </c>
      <c r="N17" s="13">
        <f t="shared" si="3"/>
        <v>8.4164198073587104E-2</v>
      </c>
      <c r="O17" s="13">
        <f t="shared" si="3"/>
        <v>8.4164198073587104E-2</v>
      </c>
      <c r="P17" s="13">
        <f t="shared" si="3"/>
        <v>5.5868550715094889E-2</v>
      </c>
      <c r="Q17" s="13">
        <f t="shared" si="3"/>
        <v>3.801357902221536E-2</v>
      </c>
      <c r="R17" s="13">
        <f t="shared" si="3"/>
        <v>3.801357902221536E-2</v>
      </c>
    </row>
    <row r="18" spans="3:18">
      <c r="C18" t="s">
        <v>12</v>
      </c>
      <c r="D18" s="13">
        <f t="shared" ref="D18:E18" si="5">SUM(D6:D16)</f>
        <v>1.5261566206375139</v>
      </c>
      <c r="E18" s="13">
        <f t="shared" si="5"/>
        <v>1.30545974568546</v>
      </c>
      <c r="F18" s="13">
        <f t="shared" ref="F18:R18" si="6">SUM(F6:F16)</f>
        <v>1.3011447959173472</v>
      </c>
      <c r="G18" s="13">
        <f t="shared" ref="G18:H18" si="7">SUM(G6:G16)</f>
        <v>1.2810814436489786</v>
      </c>
      <c r="H18" s="13">
        <f t="shared" si="7"/>
        <v>1.0764925017036817</v>
      </c>
      <c r="I18" s="13">
        <f t="shared" ref="I18" si="8">SUM(I6:I16)</f>
        <v>0.94072072635510351</v>
      </c>
      <c r="J18" s="13">
        <f t="shared" si="6"/>
        <v>0.94072072635510351</v>
      </c>
      <c r="K18" s="13">
        <f t="shared" si="6"/>
        <v>0.88692745495633996</v>
      </c>
      <c r="L18" s="13">
        <f t="shared" si="6"/>
        <v>0.88692745495633996</v>
      </c>
      <c r="M18" s="13">
        <f t="shared" si="6"/>
        <v>0.83310896700527426</v>
      </c>
      <c r="N18" s="13">
        <f t="shared" si="6"/>
        <v>0.63112716685514536</v>
      </c>
      <c r="O18" s="13">
        <f t="shared" si="6"/>
        <v>0.63112716685514536</v>
      </c>
      <c r="P18" s="13">
        <f t="shared" si="6"/>
        <v>0.43189250700041576</v>
      </c>
      <c r="Q18" s="13">
        <f t="shared" si="6"/>
        <v>0.30797128855218897</v>
      </c>
      <c r="R18" s="13">
        <f t="shared" si="6"/>
        <v>0.30797128855218897</v>
      </c>
    </row>
    <row r="19" spans="3:18">
      <c r="C19" t="s">
        <v>13</v>
      </c>
      <c r="D19" s="9">
        <v>1.7941815832324652</v>
      </c>
      <c r="E19" s="9">
        <v>1.545069306613434</v>
      </c>
      <c r="F19" s="9">
        <v>1.5401987937868939</v>
      </c>
      <c r="G19" s="9">
        <v>1.5175522231851635</v>
      </c>
      <c r="H19" s="9">
        <v>1.2674837237640513</v>
      </c>
      <c r="I19" s="9">
        <v>1.0814661199534108</v>
      </c>
      <c r="J19" s="9">
        <v>1.0668818031078715</v>
      </c>
      <c r="K19" s="9">
        <v>1.0055396031761694</v>
      </c>
      <c r="L19" s="9">
        <f>K19</f>
        <v>1.0055396031761694</v>
      </c>
      <c r="M19" s="9">
        <v>0.94415442739543276</v>
      </c>
      <c r="N19" s="9">
        <v>0.71529136492873246</v>
      </c>
      <c r="O19" s="9">
        <f>N19</f>
        <v>0.71529136492873246</v>
      </c>
      <c r="P19" s="9">
        <v>0.48776105771551065</v>
      </c>
      <c r="Q19" s="9">
        <v>0.34598486757440433</v>
      </c>
      <c r="R19" s="9">
        <f>Q19</f>
        <v>0.34598486757440433</v>
      </c>
    </row>
    <row r="20" spans="3:18">
      <c r="D20">
        <f>D17/D19</f>
        <v>0.14938563916817577</v>
      </c>
      <c r="L20">
        <f>L17/L19</f>
        <v>0.11795870380954926</v>
      </c>
      <c r="R20">
        <f>R17/R19</f>
        <v>0.10987064055349331</v>
      </c>
    </row>
    <row r="21" spans="3:18">
      <c r="D21" t="s">
        <v>29</v>
      </c>
      <c r="E21" t="s">
        <v>30</v>
      </c>
      <c r="F21" t="s">
        <v>30</v>
      </c>
      <c r="G21" t="s">
        <v>32</v>
      </c>
      <c r="H21" t="s">
        <v>31</v>
      </c>
      <c r="M21" s="6">
        <f>M19/E22</f>
        <v>39.911982612625152</v>
      </c>
      <c r="N21" s="6">
        <f>N19/G22</f>
        <v>46.199047233691793</v>
      </c>
    </row>
    <row r="22" spans="3:18">
      <c r="C22" t="s">
        <v>24</v>
      </c>
      <c r="D22" s="10">
        <v>2.3655913978494598E-2</v>
      </c>
      <c r="E22" s="10">
        <v>2.3655913978494598E-2</v>
      </c>
      <c r="F22" s="10">
        <v>1.548281637304175E-2</v>
      </c>
      <c r="G22" s="10">
        <v>1.548281637304175E-2</v>
      </c>
      <c r="H22" s="10">
        <v>1.548281637304175E-2</v>
      </c>
    </row>
    <row r="23" spans="3:18">
      <c r="C23" t="s">
        <v>25</v>
      </c>
      <c r="D23" s="11">
        <v>0.16700000000000001</v>
      </c>
      <c r="E23" s="11">
        <v>0.22</v>
      </c>
      <c r="F23" s="11">
        <v>0.22</v>
      </c>
      <c r="G23" s="11">
        <v>0.25</v>
      </c>
      <c r="H23" s="11">
        <v>0.24</v>
      </c>
    </row>
    <row r="24" spans="3:18">
      <c r="C24" t="s">
        <v>26</v>
      </c>
      <c r="D24" s="12">
        <v>0.14899999999999999</v>
      </c>
      <c r="E24" s="12">
        <v>0.187</v>
      </c>
      <c r="F24" s="12">
        <v>0.187</v>
      </c>
      <c r="G24" s="12">
        <v>0.224</v>
      </c>
      <c r="H24" s="12">
        <v>0.214</v>
      </c>
    </row>
    <row r="25" spans="3:18">
      <c r="C25" s="3"/>
      <c r="D25" s="4"/>
    </row>
    <row r="26" spans="3:18">
      <c r="C26" s="3" t="s">
        <v>27</v>
      </c>
      <c r="D26" s="4">
        <f t="shared" ref="D26:F27" si="9">D23*D$22*1000</f>
        <v>3.9505376344085983</v>
      </c>
      <c r="E26" s="4">
        <f t="shared" si="9"/>
        <v>5.2043010752688117</v>
      </c>
      <c r="F26" s="4">
        <f t="shared" si="9"/>
        <v>3.4062196020691853</v>
      </c>
      <c r="G26" s="4">
        <f>G23*G$22*1000</f>
        <v>3.8707040932604375</v>
      </c>
      <c r="H26" s="4">
        <f>H23*H$22*1000</f>
        <v>3.7158759295300197</v>
      </c>
      <c r="R26">
        <f>R19/H26</f>
        <v>9.3109908440394074E-2</v>
      </c>
    </row>
    <row r="27" spans="3:18">
      <c r="C27" t="s">
        <v>28</v>
      </c>
      <c r="D27" s="4">
        <f t="shared" si="9"/>
        <v>3.5247311827956951</v>
      </c>
      <c r="E27" s="4">
        <f t="shared" si="9"/>
        <v>4.4236559139784895</v>
      </c>
      <c r="F27" s="4">
        <f t="shared" si="9"/>
        <v>2.8952866617588073</v>
      </c>
      <c r="G27" s="4">
        <f>G24*G$22*1000</f>
        <v>3.4681508675613522</v>
      </c>
      <c r="H27" s="4">
        <f>H24*H$22*1000</f>
        <v>3.3133227038309347</v>
      </c>
    </row>
    <row r="28" spans="3:18">
      <c r="D28" s="4"/>
      <c r="E28" s="4"/>
      <c r="F28" s="4"/>
      <c r="G28" s="4"/>
      <c r="H28" s="4"/>
      <c r="I28" s="4"/>
      <c r="J28" s="4"/>
    </row>
    <row r="29" spans="3:18">
      <c r="D29" t="str">
        <f>D5</f>
        <v>2011 (180 microns, 8.6% W.A.C.C.)</v>
      </c>
      <c r="E29" t="str">
        <f t="shared" ref="E29:R29" si="10">E5</f>
        <v>Poly price ($35 to $26 per kg)</v>
      </c>
      <c r="F29" t="str">
        <f t="shared" si="10"/>
        <v>FBR granules (semicontinuous Cz)</v>
      </c>
      <c r="G29" t="str">
        <f t="shared" si="10"/>
        <v>Poly price ($24 to $23 per kg)</v>
      </c>
      <c r="H29" t="str">
        <f t="shared" si="10"/>
        <v>Diamond wire</v>
      </c>
      <c r="I29" t="str">
        <f t="shared" si="10"/>
        <v>Scale (10 to 40 MM wafers per year)</v>
      </c>
      <c r="J29" t="str">
        <f t="shared" si="10"/>
        <v>Long-term (6.2% W.A.C.C.)</v>
      </c>
      <c r="K29" t="str">
        <f t="shared" si="10"/>
        <v>Thin (to 160 microns)</v>
      </c>
      <c r="L29" t="str">
        <f t="shared" si="10"/>
        <v>Short-term (160 microns)</v>
      </c>
      <c r="M29" t="str">
        <f t="shared" si="10"/>
        <v>Ultra-thin (to 140 microns)</v>
      </c>
      <c r="N29" t="str">
        <f t="shared" si="10"/>
        <v>Boule diameter (205 to 165 mm)</v>
      </c>
      <c r="O29" t="str">
        <f t="shared" si="10"/>
        <v>Mid-term (140 microns)</v>
      </c>
      <c r="P29" t="str">
        <f t="shared" si="10"/>
        <v>Kerf-less (130 microns to zero)</v>
      </c>
      <c r="Q29" t="str">
        <f t="shared" si="10"/>
        <v>Super-thin (to 80 microns)</v>
      </c>
      <c r="R29" t="str">
        <f t="shared" si="10"/>
        <v>Long-term (80 microns)</v>
      </c>
    </row>
    <row r="30" spans="3:18">
      <c r="C30" t="s">
        <v>0</v>
      </c>
      <c r="D30" s="6">
        <f>D6/$D$22</f>
        <v>29.684641651608977</v>
      </c>
      <c r="L30" s="6">
        <f>L6/$D$22</f>
        <v>18.348249302793782</v>
      </c>
      <c r="O30" s="6">
        <f>O6/$G$22</f>
        <v>17.085856707582455</v>
      </c>
      <c r="R30" s="6">
        <f>R6/$G$22</f>
        <v>4.8701123790915393</v>
      </c>
    </row>
    <row r="31" spans="3:18">
      <c r="C31" t="s">
        <v>1</v>
      </c>
      <c r="D31" s="6">
        <f t="shared" ref="D31:D33" si="11">D7/$D$22</f>
        <v>4.4747197605284246</v>
      </c>
      <c r="L31" s="6">
        <f t="shared" ref="L31:L33" si="12">L7/$D$22</f>
        <v>2.3771427927457993</v>
      </c>
      <c r="O31" s="6">
        <f>O7/$G$22</f>
        <v>2.3253084657132366</v>
      </c>
      <c r="R31" s="6">
        <f>R7/$G$22</f>
        <v>3.4370803622864936</v>
      </c>
    </row>
    <row r="32" spans="3:18">
      <c r="C32" t="s">
        <v>2</v>
      </c>
      <c r="D32" s="6">
        <f t="shared" si="11"/>
        <v>5.1285216175492732</v>
      </c>
      <c r="L32" s="6">
        <f t="shared" si="12"/>
        <v>3.2519810110334473</v>
      </c>
      <c r="O32" s="6">
        <f>O8/$G$22</f>
        <v>3.3931934561398074</v>
      </c>
      <c r="R32" s="6">
        <f>R8/$G$22</f>
        <v>3.3931934561398074</v>
      </c>
    </row>
    <row r="33" spans="3:18">
      <c r="C33" t="s">
        <v>3</v>
      </c>
      <c r="D33" s="6">
        <f t="shared" si="11"/>
        <v>0.7790719596443918</v>
      </c>
      <c r="L33" s="6">
        <f t="shared" si="12"/>
        <v>0.47733381192116237</v>
      </c>
      <c r="O33" s="6">
        <f>O9/$G$22</f>
        <v>0.60135761985145419</v>
      </c>
      <c r="R33" s="6">
        <f>R9/$G$22</f>
        <v>0.34363292562940234</v>
      </c>
    </row>
    <row r="34" spans="3:18">
      <c r="C34" t="s">
        <v>37</v>
      </c>
      <c r="D34" s="6">
        <f>D10/$D$22</f>
        <v>6.8259247527181728</v>
      </c>
      <c r="L34" s="6">
        <f>L10/$D$22</f>
        <v>4.7268489871453498</v>
      </c>
      <c r="O34" s="6">
        <f>O10/$G$22</f>
        <v>6.4108110239130331</v>
      </c>
      <c r="R34" s="6">
        <f>R10/$G$22</f>
        <v>3.3093980408419608</v>
      </c>
    </row>
    <row r="35" spans="3:18">
      <c r="C35" t="s">
        <v>69</v>
      </c>
      <c r="D35" s="6">
        <f>D16/$D$22</f>
        <v>1.5149195655714642</v>
      </c>
      <c r="L35" s="6">
        <f>L16/$D$22</f>
        <v>0.94695810314707929</v>
      </c>
      <c r="O35" s="6">
        <f>O16/$G$22</f>
        <v>1.2748772107866886</v>
      </c>
      <c r="R35" s="6">
        <f>R16/$G$22</f>
        <v>0.6616056251288418</v>
      </c>
    </row>
    <row r="36" spans="3:18">
      <c r="C36" t="s">
        <v>60</v>
      </c>
      <c r="D36" s="6">
        <f>D11/$D$22</f>
        <v>3.0487537250852372</v>
      </c>
      <c r="L36" s="6">
        <f>L11/$D$22</f>
        <v>2.4261357243087631</v>
      </c>
      <c r="O36" s="6">
        <f>O11/$G$22</f>
        <v>3.0263720286546798</v>
      </c>
      <c r="R36" s="6">
        <f>R11/$G$22</f>
        <v>1.151234171600958</v>
      </c>
    </row>
    <row r="37" spans="3:18">
      <c r="C37" t="s">
        <v>61</v>
      </c>
      <c r="D37" s="6">
        <f>SUM(D12:D14)/$D$22</f>
        <v>6.7833990986644901</v>
      </c>
      <c r="L37" s="6">
        <f>SUM(L12:L14)/$D$22</f>
        <v>2.3378970004314157</v>
      </c>
      <c r="O37" s="6">
        <f>SUM(O12:O14)/$G$22</f>
        <v>3.1502769030497046</v>
      </c>
      <c r="R37" s="6">
        <f>SUM(R12:R14)/$G$22</f>
        <v>1.4710911683754933</v>
      </c>
    </row>
    <row r="38" spans="3:18">
      <c r="C38" t="s">
        <v>9</v>
      </c>
      <c r="D38" s="6">
        <f>D15/$D$22</f>
        <v>6.2748504683063491</v>
      </c>
      <c r="L38" s="6">
        <f>L15/$D$22</f>
        <v>2.6002956805366977</v>
      </c>
      <c r="O38" s="6">
        <f>O15/$G$22</f>
        <v>3.4950191189704252</v>
      </c>
      <c r="R38" s="6">
        <f>R15/$G$22</f>
        <v>1.2538190288665088</v>
      </c>
    </row>
    <row r="39" spans="3:18">
      <c r="C39" t="s">
        <v>11</v>
      </c>
      <c r="D39" s="6">
        <f>D17/$D$22</f>
        <v>11.330146146059318</v>
      </c>
      <c r="L39" s="6">
        <f>L17/$D$22</f>
        <v>5.0140589929291597</v>
      </c>
      <c r="O39" s="6">
        <f>O17/$G$22</f>
        <v>5.4359746990303046</v>
      </c>
      <c r="R39" s="6">
        <f>R17/$G$22</f>
        <v>2.45521086773357</v>
      </c>
    </row>
    <row r="40" spans="3:18">
      <c r="C40" t="s">
        <v>70</v>
      </c>
      <c r="D40" s="6"/>
      <c r="E40" s="6">
        <f t="shared" ref="E40:J40" si="13">E19/$D$22</f>
        <v>65.314293415931601</v>
      </c>
      <c r="F40" s="6">
        <f t="shared" si="13"/>
        <v>65.108403555536952</v>
      </c>
      <c r="G40" s="6">
        <f t="shared" si="13"/>
        <v>64.151071252827435</v>
      </c>
      <c r="H40" s="6">
        <f t="shared" si="13"/>
        <v>53.57999377729859</v>
      </c>
      <c r="I40" s="6">
        <f t="shared" si="13"/>
        <v>45.716522343485138</v>
      </c>
      <c r="J40" s="6">
        <f t="shared" si="13"/>
        <v>45.100003495014619</v>
      </c>
      <c r="K40" s="6">
        <f>K19/D22</f>
        <v>42.506901406992661</v>
      </c>
      <c r="L40" s="6"/>
      <c r="M40" s="6">
        <f>M19/$D$22</f>
        <v>39.911982612625152</v>
      </c>
      <c r="N40" s="6">
        <f>M40</f>
        <v>39.911982612625152</v>
      </c>
      <c r="O40" s="6"/>
      <c r="P40" s="6">
        <f>P19/H22</f>
        <v>31.503380648806676</v>
      </c>
      <c r="Q40" s="6">
        <f>Q19/H22</f>
        <v>22.346378025694573</v>
      </c>
      <c r="R40" s="6"/>
    </row>
    <row r="41" spans="3:18">
      <c r="C41" t="s">
        <v>71</v>
      </c>
      <c r="D41" s="6"/>
      <c r="L41" s="6"/>
      <c r="N41" s="6">
        <f>(N19/F22)-(M19/E22)</f>
        <v>6.2870646210666408</v>
      </c>
      <c r="O41" s="6"/>
      <c r="R41" s="6"/>
    </row>
    <row r="42" spans="3:18">
      <c r="C42" t="s">
        <v>72</v>
      </c>
      <c r="D42" s="6"/>
      <c r="E42" s="6">
        <f>D44-E40</f>
        <v>10.530655329804503</v>
      </c>
      <c r="F42" s="6">
        <f t="shared" ref="F42:K42" si="14">E40-F40</f>
        <v>0.20588986039464885</v>
      </c>
      <c r="G42" s="6">
        <f t="shared" si="14"/>
        <v>0.95733230270951708</v>
      </c>
      <c r="H42" s="6">
        <f t="shared" si="14"/>
        <v>10.571077475528845</v>
      </c>
      <c r="I42" s="6">
        <f t="shared" si="14"/>
        <v>7.8634714338134515</v>
      </c>
      <c r="J42" s="6">
        <f t="shared" si="14"/>
        <v>0.61651884847051974</v>
      </c>
      <c r="K42" s="6">
        <f t="shared" si="14"/>
        <v>2.5931020880219577</v>
      </c>
      <c r="L42" s="6"/>
      <c r="M42" s="6">
        <f>L44-M40</f>
        <v>2.5949187943675085</v>
      </c>
      <c r="N42" s="6"/>
      <c r="O42" s="6"/>
      <c r="P42" s="6">
        <f>O44-P40</f>
        <v>14.695666584885117</v>
      </c>
      <c r="Q42" s="6">
        <f t="shared" ref="Q42" si="15">P40-Q40</f>
        <v>9.1570026231121027</v>
      </c>
      <c r="R42" s="6"/>
    </row>
    <row r="43" spans="3:18">
      <c r="C43" t="s">
        <v>73</v>
      </c>
      <c r="D43" s="6"/>
      <c r="E43" s="6">
        <f>SUM(E41:E42)</f>
        <v>10.530655329804503</v>
      </c>
      <c r="F43" s="6">
        <f t="shared" ref="F43" si="16">SUM(F41:F42)</f>
        <v>0.20588986039464885</v>
      </c>
      <c r="G43" s="6">
        <f t="shared" ref="G43:K43" si="17">SUM(G41:G42)</f>
        <v>0.95733230270951708</v>
      </c>
      <c r="H43" s="6">
        <f t="shared" si="17"/>
        <v>10.571077475528845</v>
      </c>
      <c r="I43" s="6">
        <f t="shared" si="17"/>
        <v>7.8634714338134515</v>
      </c>
      <c r="J43" s="6">
        <f t="shared" si="17"/>
        <v>0.61651884847051974</v>
      </c>
      <c r="K43" s="6">
        <f t="shared" si="17"/>
        <v>2.5931020880219577</v>
      </c>
      <c r="L43" s="6"/>
      <c r="M43" s="6">
        <f>SUM(M41:M42)</f>
        <v>2.5949187943675085</v>
      </c>
      <c r="N43" s="6">
        <f>SUM(N41:N42)</f>
        <v>6.2870646210666408</v>
      </c>
      <c r="O43" s="6"/>
      <c r="P43" s="6">
        <f>SUM(P41:P42)</f>
        <v>14.695666584885117</v>
      </c>
      <c r="Q43" s="6">
        <f t="shared" ref="Q43" si="18">SUM(Q41:Q42)</f>
        <v>9.1570026231121027</v>
      </c>
      <c r="R43" s="6"/>
    </row>
    <row r="44" spans="3:18">
      <c r="D44" s="6">
        <f>D19/$D$22</f>
        <v>75.844948745736104</v>
      </c>
      <c r="E44" s="6"/>
      <c r="F44" s="6"/>
      <c r="G44" s="6"/>
      <c r="H44" s="6"/>
      <c r="I44" s="6"/>
      <c r="J44" s="6"/>
      <c r="L44" s="6">
        <f>L19/$D$22</f>
        <v>42.506901406992661</v>
      </c>
      <c r="O44" s="6">
        <f>O19/$G$22</f>
        <v>46.199047233691793</v>
      </c>
      <c r="R44" s="6">
        <f>R19/H22</f>
        <v>22.346378025694573</v>
      </c>
    </row>
    <row r="45" spans="3:18">
      <c r="D45" s="4"/>
      <c r="E45" s="4">
        <f>E43/D44</f>
        <v>0.13884451771610593</v>
      </c>
      <c r="F45" s="4">
        <f>F43/E40</f>
        <v>3.1522940787785934E-3</v>
      </c>
      <c r="G45" s="4">
        <f>G43/F40</f>
        <v>1.4703667275345189E-2</v>
      </c>
      <c r="H45" s="4">
        <f>H43/G40</f>
        <v>0.16478411457646436</v>
      </c>
      <c r="I45" s="4">
        <f t="shared" ref="I45:K45" si="19">I43/H40</f>
        <v>0.14676133533156813</v>
      </c>
      <c r="J45" s="4">
        <f t="shared" si="19"/>
        <v>1.3485690005866711E-2</v>
      </c>
      <c r="K45" s="4">
        <f t="shared" si="19"/>
        <v>5.7496715899558654E-2</v>
      </c>
      <c r="M45">
        <f>M43/L44</f>
        <v>6.1046999627703456E-2</v>
      </c>
      <c r="N45" s="4">
        <f>N43/M40</f>
        <v>0.15752323511681141</v>
      </c>
      <c r="P45">
        <f>P43/O44</f>
        <v>0.31809458127023754</v>
      </c>
      <c r="Q45" s="4">
        <f>Q43/P40</f>
        <v>0.29066730092216192</v>
      </c>
    </row>
    <row r="46" spans="3:18">
      <c r="D46" s="4"/>
      <c r="E46" s="4"/>
      <c r="F46" s="4"/>
      <c r="G46" s="4"/>
      <c r="H46" s="4"/>
      <c r="I46" s="4"/>
    </row>
    <row r="47" spans="3:18">
      <c r="D47" s="4"/>
      <c r="E47" s="4"/>
      <c r="F47" s="4"/>
      <c r="G47" s="4"/>
      <c r="H47" s="4"/>
      <c r="I47" s="4"/>
    </row>
    <row r="48" spans="3:18">
      <c r="D48" s="4"/>
      <c r="E48" s="4"/>
      <c r="F48" s="4"/>
    </row>
    <row r="49" spans="3:20">
      <c r="C49" s="5" t="s">
        <v>45</v>
      </c>
    </row>
    <row r="50" spans="3:20">
      <c r="D50" s="6"/>
      <c r="E50" s="6"/>
      <c r="F50" s="6"/>
      <c r="G50" s="6"/>
      <c r="H50" s="6"/>
      <c r="P50" t="s">
        <v>101</v>
      </c>
      <c r="Q50" t="s">
        <v>102</v>
      </c>
      <c r="R50" t="s">
        <v>103</v>
      </c>
      <c r="S50" t="s">
        <v>102</v>
      </c>
      <c r="T50" t="s">
        <v>102</v>
      </c>
    </row>
    <row r="51" spans="3:20">
      <c r="D51" s="14" t="s">
        <v>63</v>
      </c>
      <c r="E51" s="14" t="s">
        <v>64</v>
      </c>
      <c r="F51" s="14" t="s">
        <v>64</v>
      </c>
      <c r="G51" s="14" t="s">
        <v>65</v>
      </c>
      <c r="H51" s="14" t="s">
        <v>105</v>
      </c>
      <c r="P51" s="14" t="s">
        <v>63</v>
      </c>
      <c r="Q51" s="14" t="s">
        <v>64</v>
      </c>
      <c r="R51" s="14" t="s">
        <v>64</v>
      </c>
      <c r="S51" s="14" t="s">
        <v>65</v>
      </c>
      <c r="T51" s="14" t="s">
        <v>105</v>
      </c>
    </row>
    <row r="52" spans="3:20">
      <c r="C52" t="s">
        <v>41</v>
      </c>
      <c r="D52" s="16">
        <f>L19/D26</f>
        <v>0.25453234375444705</v>
      </c>
      <c r="E52" s="16">
        <f>(1.1*R19)/F26</f>
        <v>0.11173189012847287</v>
      </c>
      <c r="F52" s="16">
        <f>(1.1*L19)/E26</f>
        <v>0.21253450703496335</v>
      </c>
      <c r="G52" s="16">
        <f>(1*$R$19)/G26</f>
        <v>8.93855121027783E-2</v>
      </c>
      <c r="H52" s="16">
        <f>(1*$R$19)/H26</f>
        <v>9.3109908440394074E-2</v>
      </c>
      <c r="O52" t="s">
        <v>41</v>
      </c>
      <c r="P52" s="15">
        <f>D52</f>
        <v>0.25453234375444705</v>
      </c>
      <c r="Q52" s="15">
        <f>E52</f>
        <v>0.11173189012847287</v>
      </c>
      <c r="R52" s="15">
        <f>F52</f>
        <v>0.21253450703496335</v>
      </c>
      <c r="S52" s="15">
        <f>G52</f>
        <v>8.93855121027783E-2</v>
      </c>
      <c r="T52" s="15">
        <f>H52</f>
        <v>9.3109908440394074E-2</v>
      </c>
    </row>
    <row r="53" spans="3:20">
      <c r="C53" t="s">
        <v>34</v>
      </c>
      <c r="D53" s="9">
        <v>6.3872255104888892E-2</v>
      </c>
      <c r="E53" s="9">
        <v>4.6899807566483508E-2</v>
      </c>
      <c r="F53" s="9">
        <v>4.6899807566483515E-2</v>
      </c>
      <c r="G53" s="9">
        <v>4.1271830658505489E-2</v>
      </c>
      <c r="H53" s="9">
        <v>5.7624875656260427E-2</v>
      </c>
      <c r="O53" t="s">
        <v>82</v>
      </c>
      <c r="P53" s="6">
        <f>SUM(D53:D55)</f>
        <v>0.12795474182776675</v>
      </c>
      <c r="Q53" s="6">
        <f>SUM(E53:E55)</f>
        <v>0.10299967065920637</v>
      </c>
      <c r="R53" s="6">
        <f>SUM(F53:F55)</f>
        <v>8.6964463785755217E-2</v>
      </c>
      <c r="S53" s="6">
        <f>SUM(G53:G55)</f>
        <v>8.2532038265395735E-2</v>
      </c>
      <c r="T53" s="6">
        <f>SUM(H53:H55)</f>
        <v>0.14187898751238714</v>
      </c>
    </row>
    <row r="54" spans="3:20">
      <c r="C54" t="s">
        <v>35</v>
      </c>
      <c r="D54" s="9">
        <v>2.3114399334292771E-2</v>
      </c>
      <c r="E54" s="9">
        <v>0</v>
      </c>
      <c r="F54" s="9">
        <v>0</v>
      </c>
      <c r="G54" s="9">
        <v>1.7745061907782479E-3</v>
      </c>
      <c r="H54" s="9">
        <v>5.7625537796451638E-2</v>
      </c>
      <c r="O54" t="s">
        <v>59</v>
      </c>
      <c r="P54" s="6">
        <f>D56+D62</f>
        <v>2.2621428879503587E-2</v>
      </c>
      <c r="Q54" s="6">
        <f>E56+E62</f>
        <v>2.2784579188888932E-2</v>
      </c>
      <c r="R54" s="6">
        <f>F56+F62</f>
        <v>1.492976315884445E-2</v>
      </c>
      <c r="S54" s="6">
        <f>G56+G62</f>
        <v>3.3982915302595368E-2</v>
      </c>
      <c r="T54" s="6">
        <f>H56+H62</f>
        <v>2.2450404351369451E-2</v>
      </c>
    </row>
    <row r="55" spans="3:20">
      <c r="C55" t="s">
        <v>36</v>
      </c>
      <c r="D55" s="9">
        <v>4.0968087388585102E-2</v>
      </c>
      <c r="E55" s="9">
        <v>5.6099863092722864E-2</v>
      </c>
      <c r="F55" s="9">
        <v>4.0064656219271702E-2</v>
      </c>
      <c r="G55" s="9">
        <v>3.9485701416111997E-2</v>
      </c>
      <c r="H55" s="9">
        <v>2.6628574059675086E-2</v>
      </c>
      <c r="O55" t="s">
        <v>60</v>
      </c>
      <c r="P55" s="6">
        <f>D57</f>
        <v>1.1131283473353525E-2</v>
      </c>
      <c r="Q55" s="6">
        <f>E57</f>
        <v>1.8777799225243096E-2</v>
      </c>
      <c r="R55" s="6">
        <f>F57</f>
        <v>1.2290086003803859E-2</v>
      </c>
      <c r="S55" s="6">
        <f>G57</f>
        <v>2.199256281712595E-2</v>
      </c>
      <c r="T55" s="6">
        <f>H57</f>
        <v>8.5271818358224581E-3</v>
      </c>
    </row>
    <row r="56" spans="3:20">
      <c r="C56" t="s">
        <v>37</v>
      </c>
      <c r="D56" s="9">
        <v>1.8263979383476139E-2</v>
      </c>
      <c r="E56" s="9">
        <v>1.8978159924376001E-2</v>
      </c>
      <c r="F56" s="9">
        <v>1.2421222256491841E-2</v>
      </c>
      <c r="G56" s="9">
        <v>2.8097518120940197E-2</v>
      </c>
      <c r="H56" s="9">
        <v>1.8423105169918318E-2</v>
      </c>
      <c r="O56" t="s">
        <v>61</v>
      </c>
      <c r="P56" s="6">
        <f>SUM(D58:D60)</f>
        <v>6.1855420717372003E-2</v>
      </c>
      <c r="Q56" s="6">
        <f>SUM(E58:E60)</f>
        <v>0.10166799158361974</v>
      </c>
      <c r="R56" s="6">
        <f>SUM(F58:F60)</f>
        <v>6.7406718517991474E-2</v>
      </c>
      <c r="S56" s="6">
        <f>SUM(G58:G60)</f>
        <v>0.1158170946954597</v>
      </c>
      <c r="T56" s="6">
        <f>SUM(H58:H60)</f>
        <v>7.5911837231481594E-2</v>
      </c>
    </row>
    <row r="57" spans="3:20">
      <c r="C57" t="s">
        <v>38</v>
      </c>
      <c r="D57" s="9">
        <v>1.1131283473353525E-2</v>
      </c>
      <c r="E57" s="9">
        <v>1.8777799225243096E-2</v>
      </c>
      <c r="F57" s="9">
        <v>1.2290086003803859E-2</v>
      </c>
      <c r="G57" s="9">
        <v>2.199256281712595E-2</v>
      </c>
      <c r="H57" s="9">
        <v>8.5271818358224581E-3</v>
      </c>
      <c r="O57" t="s">
        <v>9</v>
      </c>
      <c r="P57" s="6">
        <f>D61</f>
        <v>1.2492066246155717E-2</v>
      </c>
      <c r="Q57" s="6">
        <f>E61</f>
        <v>2.0869419512723947E-2</v>
      </c>
      <c r="R57" s="6">
        <f>F61</f>
        <v>1.3838376079598294E-2</v>
      </c>
      <c r="S57" s="6">
        <f>G61</f>
        <v>2.4040490292341937E-2</v>
      </c>
      <c r="T57" s="6">
        <f>H61</f>
        <v>1.5294236230936321E-2</v>
      </c>
    </row>
    <row r="58" spans="3:20">
      <c r="C58" t="s">
        <v>6</v>
      </c>
      <c r="D58" s="9">
        <v>6.0525367547372005E-2</v>
      </c>
      <c r="E58" s="9">
        <v>0.10079542984361974</v>
      </c>
      <c r="F58" s="9">
        <v>6.6833210077991478E-2</v>
      </c>
      <c r="G58" s="9">
        <v>0.11389831841420969</v>
      </c>
      <c r="H58" s="9">
        <v>7.50706252314816E-2</v>
      </c>
      <c r="J58" s="7">
        <f>SUM(D58:D60)/D69</f>
        <v>0.26203823744404814</v>
      </c>
      <c r="K58" s="7">
        <f>SUM(F58:F60)/F69</f>
        <v>0.34491594363620864</v>
      </c>
      <c r="L58" s="7">
        <f>SUM(G58:G60)/G69</f>
        <v>0.41606183434719601</v>
      </c>
      <c r="M58" s="7">
        <f t="shared" ref="M58" si="20">SUM(H58:H60)/H69</f>
        <v>0.28747661983753142</v>
      </c>
      <c r="O58" t="s">
        <v>62</v>
      </c>
      <c r="P58" s="6">
        <f>D63</f>
        <v>4.6079180534585096E-2</v>
      </c>
      <c r="Q58" s="6">
        <f>E63</f>
        <v>4.7410672745089255E-2</v>
      </c>
      <c r="R58" s="6">
        <f>F63</f>
        <v>3.4144409442498053E-2</v>
      </c>
      <c r="S58" s="6">
        <f>G63</f>
        <v>4.1921633326322871E-2</v>
      </c>
      <c r="T58" s="6">
        <f>H63</f>
        <v>6.4922827090308E-2</v>
      </c>
    </row>
    <row r="59" spans="3:20">
      <c r="C59" t="s">
        <v>39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P59" s="6">
        <f>SUM(P52:P58)</f>
        <v>0.53666646543318364</v>
      </c>
      <c r="Q59" s="6">
        <f>SUM(Q52:Q58)</f>
        <v>0.42624202304324421</v>
      </c>
      <c r="R59" s="6">
        <f t="shared" ref="R59" si="21">SUM(R52:R58)</f>
        <v>0.44210832402345479</v>
      </c>
      <c r="S59" s="6">
        <f>SUM(S52:S58)</f>
        <v>0.40967224680201986</v>
      </c>
      <c r="T59" s="6">
        <f>SUM(T52:T58)</f>
        <v>0.42209538269269908</v>
      </c>
    </row>
    <row r="60" spans="3:20">
      <c r="C60" t="s">
        <v>8</v>
      </c>
      <c r="D60" s="9">
        <v>1.3300531700000001E-3</v>
      </c>
      <c r="E60" s="9">
        <v>8.7256174000000008E-4</v>
      </c>
      <c r="F60" s="9">
        <v>5.7350844000000011E-4</v>
      </c>
      <c r="G60" s="9">
        <v>1.9187762812500001E-3</v>
      </c>
      <c r="H60" s="9">
        <v>8.4121199999999993E-4</v>
      </c>
    </row>
    <row r="61" spans="3:20">
      <c r="C61" t="s">
        <v>9</v>
      </c>
      <c r="D61" s="9">
        <v>1.2492066246155717E-2</v>
      </c>
      <c r="E61" s="9">
        <v>2.0869419512723947E-2</v>
      </c>
      <c r="F61" s="9">
        <v>1.3838376079598294E-2</v>
      </c>
      <c r="G61" s="9">
        <v>2.4040490292341937E-2</v>
      </c>
      <c r="H61" s="9">
        <v>1.5294236230936321E-2</v>
      </c>
    </row>
    <row r="62" spans="3:20">
      <c r="C62" t="s">
        <v>40</v>
      </c>
      <c r="D62" s="9">
        <v>4.3574494960274459E-3</v>
      </c>
      <c r="E62" s="9">
        <v>3.8064192645129325E-3</v>
      </c>
      <c r="F62" s="9">
        <v>2.5085409023526102E-3</v>
      </c>
      <c r="G62" s="9">
        <v>5.8853971816551671E-3</v>
      </c>
      <c r="H62" s="9">
        <v>4.0272991814511334E-3</v>
      </c>
    </row>
    <row r="63" spans="3:20">
      <c r="C63" t="s">
        <v>136</v>
      </c>
      <c r="D63" s="1">
        <f t="shared" ref="D63:F63" si="22">D65-SUM(D53:D62)</f>
        <v>4.6079180534585096E-2</v>
      </c>
      <c r="E63" s="1">
        <f t="shared" ref="E63" si="23">E65-SUM(E53:E62)</f>
        <v>4.7410672745089255E-2</v>
      </c>
      <c r="F63" s="1">
        <f t="shared" si="22"/>
        <v>3.4144409442498053E-2</v>
      </c>
      <c r="G63" s="1">
        <f>G65-SUM(G53:G62)</f>
        <v>4.1921633326322871E-2</v>
      </c>
      <c r="H63" s="1">
        <f>H65-SUM(H53:H62)</f>
        <v>6.4922827090308E-2</v>
      </c>
    </row>
    <row r="64" spans="3:20">
      <c r="C64" t="s">
        <v>13</v>
      </c>
      <c r="D64" s="1">
        <f t="shared" ref="D64" si="24">SUM(D52:D63)</f>
        <v>0.53666646543318364</v>
      </c>
      <c r="E64" s="1">
        <f>SUM(E52:E63)</f>
        <v>0.42624202304324416</v>
      </c>
      <c r="F64" s="1">
        <f>SUM(F52:F63)</f>
        <v>0.44210832402345468</v>
      </c>
      <c r="G64" s="1">
        <f>SUM(G52:G63)</f>
        <v>0.4096722468020198</v>
      </c>
      <c r="H64" s="1">
        <f>SUM(H52:H63)</f>
        <v>0.42209538269269903</v>
      </c>
    </row>
    <row r="65" spans="3:8">
      <c r="C65" t="s">
        <v>42</v>
      </c>
      <c r="D65" s="8">
        <v>0.28213412167873669</v>
      </c>
      <c r="E65" s="8">
        <v>0.31451013291477131</v>
      </c>
      <c r="F65" s="8">
        <v>0.22957381698849136</v>
      </c>
      <c r="G65" s="9">
        <v>0.32028673469924152</v>
      </c>
      <c r="H65" s="8">
        <v>0.32898547425230495</v>
      </c>
    </row>
    <row r="67" spans="3:8">
      <c r="C67" t="s">
        <v>43</v>
      </c>
      <c r="D67" s="7">
        <f>D63/D65</f>
        <v>0.16332367123979069</v>
      </c>
      <c r="E67" s="7">
        <f t="shared" ref="E67" si="25">E63/E65</f>
        <v>0.15074450004425458</v>
      </c>
      <c r="F67" s="7">
        <f t="shared" ref="F67:H67" si="26">F63/F65</f>
        <v>0.14872954542638339</v>
      </c>
      <c r="G67" s="7">
        <f>G63/G65</f>
        <v>0.13088782264332144</v>
      </c>
      <c r="H67" s="7">
        <f t="shared" si="26"/>
        <v>0.19734253385460265</v>
      </c>
    </row>
    <row r="69" spans="3:8">
      <c r="C69" t="s">
        <v>44</v>
      </c>
      <c r="D69" s="6">
        <f>SUM(D53:D62)</f>
        <v>0.2360549411441516</v>
      </c>
      <c r="E69" s="6">
        <f>SUM(E53:E62)</f>
        <v>0.26709946016968206</v>
      </c>
      <c r="F69" s="6">
        <f>SUM(F53:F62)</f>
        <v>0.19542940754599331</v>
      </c>
      <c r="G69" s="6">
        <f>SUM(G53:G62)</f>
        <v>0.27836510137291864</v>
      </c>
      <c r="H69" s="6">
        <f>SUM(H53:H62)</f>
        <v>0.26406264716199696</v>
      </c>
    </row>
    <row r="71" spans="3:8">
      <c r="C71" s="5" t="s">
        <v>46</v>
      </c>
    </row>
    <row r="72" spans="3:8">
      <c r="C72" s="5"/>
    </row>
    <row r="73" spans="3:8">
      <c r="D73" s="14" t="s">
        <v>56</v>
      </c>
      <c r="E73" s="14" t="s">
        <v>57</v>
      </c>
      <c r="F73" s="14" t="s">
        <v>57</v>
      </c>
      <c r="G73" s="14" t="s">
        <v>58</v>
      </c>
      <c r="H73" s="14" t="s">
        <v>66</v>
      </c>
    </row>
    <row r="74" spans="3:8">
      <c r="C74" t="s">
        <v>51</v>
      </c>
      <c r="D74" s="1">
        <f>D64</f>
        <v>0.53666646543318364</v>
      </c>
      <c r="E74" s="1">
        <f>E64</f>
        <v>0.42624202304324416</v>
      </c>
      <c r="F74" s="1">
        <f>F64</f>
        <v>0.44210832402345468</v>
      </c>
      <c r="G74" s="1">
        <f t="shared" ref="G74" si="27">G64</f>
        <v>0.4096722468020198</v>
      </c>
      <c r="H74" s="1">
        <f>H64</f>
        <v>0.42209538269269903</v>
      </c>
    </row>
    <row r="75" spans="3:8">
      <c r="C75" t="s">
        <v>47</v>
      </c>
      <c r="D75" s="9">
        <v>0.10010890748685798</v>
      </c>
      <c r="E75" s="9">
        <v>7.8968261729339143E-2</v>
      </c>
      <c r="F75" s="9">
        <v>7.8968261729339143E-2</v>
      </c>
      <c r="G75" s="9">
        <v>6.6590300069383213E-2</v>
      </c>
      <c r="H75" s="9">
        <v>6.9701996334307653E-2</v>
      </c>
    </row>
    <row r="76" spans="3:8">
      <c r="C76" t="s">
        <v>48</v>
      </c>
      <c r="D76" s="9">
        <v>5.7310048923446752E-2</v>
      </c>
      <c r="E76" s="9">
        <v>4.56641566288426E-2</v>
      </c>
      <c r="F76" s="9">
        <v>4.5664156628842593E-2</v>
      </c>
      <c r="G76" s="9">
        <v>3.8121416471399848E-2</v>
      </c>
      <c r="H76" s="9">
        <v>3.9902791072867129E-2</v>
      </c>
    </row>
    <row r="77" spans="3:8">
      <c r="C77" t="s">
        <v>49</v>
      </c>
      <c r="D77" s="9">
        <v>5.6048947602392915E-2</v>
      </c>
      <c r="E77" s="9">
        <v>4.465932188639863E-2</v>
      </c>
      <c r="F77" s="9">
        <v>4.465932188639863E-2</v>
      </c>
      <c r="G77" s="9">
        <v>3.7282558896234566E-2</v>
      </c>
      <c r="H77" s="9">
        <v>3.9024734545591321E-2</v>
      </c>
    </row>
    <row r="78" spans="3:8">
      <c r="C78" t="s">
        <v>50</v>
      </c>
      <c r="D78" s="9">
        <v>1.7750726147261107E-2</v>
      </c>
      <c r="E78" s="9">
        <v>1.2222025818952407E-2</v>
      </c>
      <c r="F78" s="9">
        <v>1.4143626716266872E-2</v>
      </c>
      <c r="G78" s="9">
        <v>1.0203209054214733E-2</v>
      </c>
      <c r="H78" s="9">
        <v>1.0679994524037851E-2</v>
      </c>
    </row>
    <row r="79" spans="3:8">
      <c r="C79" t="s">
        <v>36</v>
      </c>
      <c r="D79" s="9">
        <v>4.9813543386040243E-2</v>
      </c>
      <c r="E79" s="9">
        <v>4.2478465339226695E-2</v>
      </c>
      <c r="F79" s="9">
        <v>3.9691005157860948E-2</v>
      </c>
      <c r="G79" s="9">
        <v>3.5461933118015154E-2</v>
      </c>
      <c r="H79" s="9">
        <v>3.7119032796427087E-2</v>
      </c>
    </row>
    <row r="80" spans="3:8">
      <c r="C80" t="s">
        <v>37</v>
      </c>
      <c r="D80" s="9">
        <v>4.0231068469674617E-3</v>
      </c>
      <c r="E80" s="9">
        <v>2.5295727777886819E-3</v>
      </c>
      <c r="F80" s="9">
        <v>2.927283385802895E-3</v>
      </c>
      <c r="G80" s="9">
        <v>2.3106766131473664E-3</v>
      </c>
      <c r="H80" s="9">
        <v>2.4186521558178043E-3</v>
      </c>
    </row>
    <row r="81" spans="3:8">
      <c r="C81" t="s">
        <v>38</v>
      </c>
      <c r="D81" s="9">
        <v>9.3457572492803827E-4</v>
      </c>
      <c r="E81" s="9">
        <v>5.6441510417881908E-4</v>
      </c>
      <c r="F81" s="9">
        <v>6.5315494049679023E-4</v>
      </c>
      <c r="G81" s="9">
        <v>5.370816036077493E-4</v>
      </c>
      <c r="H81" s="9">
        <v>5.6217887480437302E-4</v>
      </c>
    </row>
    <row r="82" spans="3:8">
      <c r="C82" t="s">
        <v>6</v>
      </c>
      <c r="D82" s="9">
        <v>6.8287430400000007E-3</v>
      </c>
      <c r="E82" s="9">
        <v>9.0231993599999994E-3</v>
      </c>
      <c r="F82" s="9">
        <v>7.0704748799999993E-3</v>
      </c>
      <c r="G82" s="9">
        <v>3.9871238400000005E-3</v>
      </c>
      <c r="H82" s="9">
        <v>4.0966195199999998E-3</v>
      </c>
    </row>
    <row r="83" spans="3:8">
      <c r="C83" t="s">
        <v>39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3:8">
      <c r="C84" t="s">
        <v>8</v>
      </c>
      <c r="D84" s="9">
        <v>2.8401333333333335E-5</v>
      </c>
      <c r="E84" s="9">
        <v>1.7819199999999997E-5</v>
      </c>
      <c r="F84" s="9">
        <v>1.9883733333333334E-5</v>
      </c>
      <c r="G84" s="9">
        <v>1.6514399999999999E-5</v>
      </c>
      <c r="H84" s="9">
        <v>1.7542933333333331E-5</v>
      </c>
    </row>
    <row r="85" spans="3:8">
      <c r="C85" t="s">
        <v>9</v>
      </c>
      <c r="D85" s="9">
        <v>2.780185216000001E-3</v>
      </c>
      <c r="E85" s="9">
        <v>3.6398269440000007E-3</v>
      </c>
      <c r="F85" s="9">
        <v>2.8622763520000003E-3</v>
      </c>
      <c r="G85" s="9">
        <v>1.623159936E-3</v>
      </c>
      <c r="H85" s="9">
        <v>1.6687214080000003E-3</v>
      </c>
    </row>
    <row r="86" spans="3:8">
      <c r="C86" t="s">
        <v>40</v>
      </c>
      <c r="D86" s="9">
        <v>9.7741869446934648E-4</v>
      </c>
      <c r="E86" s="9">
        <v>8.9053703273873799E-4</v>
      </c>
      <c r="F86" s="9">
        <v>8.4275211878690327E-4</v>
      </c>
      <c r="G86" s="9">
        <v>5.9513938285466882E-4</v>
      </c>
      <c r="H86" s="9">
        <v>6.3423613063344258E-4</v>
      </c>
    </row>
    <row r="87" spans="3:8">
      <c r="C87" t="s">
        <v>135</v>
      </c>
      <c r="D87" s="1">
        <f t="shared" ref="D87:G87" si="28">D89-SUM(D75:D86)</f>
        <v>4.4126406914737903E-2</v>
      </c>
      <c r="E87" s="1">
        <f t="shared" ref="E87" si="29">E89-SUM(E75:E86)</f>
        <v>4.6472819705550589E-2</v>
      </c>
      <c r="F87" s="1">
        <f t="shared" si="28"/>
        <v>4.3735808605545767E-2</v>
      </c>
      <c r="G87" s="1">
        <f t="shared" si="28"/>
        <v>2.8927198427317252E-2</v>
      </c>
      <c r="H87" s="1">
        <f>H89-SUM(H75:H86)</f>
        <v>3.0222326438554936E-2</v>
      </c>
    </row>
    <row r="88" spans="3:8">
      <c r="C88" t="s">
        <v>52</v>
      </c>
      <c r="D88" s="1">
        <f>D87+SUM(D74:D86)</f>
        <v>0.87739747674961877</v>
      </c>
      <c r="E88" s="1">
        <f>E87+SUM(E74:E86)</f>
        <v>0.7133724445702605</v>
      </c>
      <c r="F88" s="1">
        <f t="shared" ref="F88" si="30">F87+SUM(F74:F86)</f>
        <v>0.72334633015812866</v>
      </c>
      <c r="G88" s="1">
        <f>G87+SUM(G74:G86)</f>
        <v>0.63532855861419435</v>
      </c>
      <c r="H88" s="1">
        <f>H87+SUM(H74:H86)</f>
        <v>0.65814420942707397</v>
      </c>
    </row>
    <row r="89" spans="3:8">
      <c r="C89" t="s">
        <v>134</v>
      </c>
      <c r="D89" s="9">
        <v>0.34073101131643502</v>
      </c>
      <c r="E89" s="9">
        <v>0.28713042152701629</v>
      </c>
      <c r="F89" s="9">
        <v>0.28123800613467387</v>
      </c>
      <c r="G89" s="9">
        <v>0.22565631181217458</v>
      </c>
      <c r="H89" s="9">
        <v>0.23604882673437491</v>
      </c>
    </row>
    <row r="91" spans="3:8">
      <c r="C91" t="s">
        <v>43</v>
      </c>
      <c r="D91" s="7">
        <f>D87/D89</f>
        <v>0.12950510945350363</v>
      </c>
      <c r="E91" s="7">
        <f t="shared" ref="E91" si="31">E87/E89</f>
        <v>0.16185265029877</v>
      </c>
      <c r="F91" s="7">
        <f t="shared" ref="F91:H91" si="32">F87/F89</f>
        <v>0.15551172903921956</v>
      </c>
      <c r="G91" s="7">
        <f>G87/G89</f>
        <v>0.12819139954478587</v>
      </c>
      <c r="H91" s="7">
        <f t="shared" si="32"/>
        <v>0.12803421587248148</v>
      </c>
    </row>
    <row r="93" spans="3:8">
      <c r="C93" t="s">
        <v>53</v>
      </c>
      <c r="D93" s="6">
        <f>SUM(D75:D86)</f>
        <v>0.29660460440169711</v>
      </c>
      <c r="E93" s="6">
        <f t="shared" ref="E93" si="33">SUM(E75:E86)</f>
        <v>0.2406576018214657</v>
      </c>
      <c r="F93" s="6">
        <f t="shared" ref="F93:H93" si="34">SUM(F75:F86)</f>
        <v>0.2375021975291281</v>
      </c>
      <c r="G93" s="6">
        <f t="shared" si="34"/>
        <v>0.19672911338485732</v>
      </c>
      <c r="H93" s="6">
        <f t="shared" si="34"/>
        <v>0.20582650029581998</v>
      </c>
    </row>
    <row r="95" spans="3:8">
      <c r="D95" s="14" t="s">
        <v>56</v>
      </c>
      <c r="E95" s="14" t="s">
        <v>57</v>
      </c>
      <c r="F95" s="14" t="s">
        <v>57</v>
      </c>
      <c r="G95" s="14" t="s">
        <v>58</v>
      </c>
      <c r="H95" s="14" t="s">
        <v>66</v>
      </c>
    </row>
    <row r="96" spans="3:8">
      <c r="C96" t="s">
        <v>54</v>
      </c>
      <c r="D96" s="6">
        <f>SUM(L6:L16)/D26</f>
        <v>0.22450803840756586</v>
      </c>
      <c r="E96" s="6">
        <f>SUM(R6:R16)/F26</f>
        <v>9.041439617255001E-2</v>
      </c>
      <c r="F96" s="6">
        <f>SUM(L6:L16)/E26</f>
        <v>0.1704220109730159</v>
      </c>
      <c r="G96" s="6">
        <f>SUM(R6:R16)/G26</f>
        <v>7.9564668631844013E-2</v>
      </c>
      <c r="H96" s="6">
        <f>SUM(R6:R16)/H26</f>
        <v>8.2879863158170863E-2</v>
      </c>
    </row>
    <row r="97" spans="3:8">
      <c r="C97" t="s">
        <v>55</v>
      </c>
      <c r="D97" s="6">
        <f>SUM(L17)/D26</f>
        <v>3.0024305346881195E-2</v>
      </c>
      <c r="E97" s="6">
        <f>SUM(R17)/F26</f>
        <v>1.1160049398788953E-2</v>
      </c>
      <c r="F97" s="6">
        <f>SUM(L17)/E26</f>
        <v>2.2791177240587091E-2</v>
      </c>
      <c r="G97" s="6">
        <f>SUM(R17)/G26</f>
        <v>9.8208434709342804E-3</v>
      </c>
      <c r="H97" s="6">
        <f>SUM(R17)/H26</f>
        <v>1.0230045282223208E-2</v>
      </c>
    </row>
    <row r="98" spans="3:8">
      <c r="C98" t="s">
        <v>44</v>
      </c>
      <c r="D98" s="6">
        <f>SUM(D53:D62)</f>
        <v>0.2360549411441516</v>
      </c>
      <c r="E98" s="6">
        <f>SUM(E53:E62)</f>
        <v>0.26709946016968206</v>
      </c>
      <c r="F98" s="6">
        <f>SUM(F53:F62)</f>
        <v>0.19542940754599331</v>
      </c>
      <c r="G98" s="6">
        <f>SUM(G53:G62)</f>
        <v>0.27836510137291864</v>
      </c>
      <c r="H98" s="6">
        <f>SUM(H53:H62)</f>
        <v>0.26406264716199696</v>
      </c>
    </row>
    <row r="99" spans="3:8">
      <c r="C99" t="s">
        <v>55</v>
      </c>
      <c r="D99" s="6">
        <f>D63</f>
        <v>4.6079180534585096E-2</v>
      </c>
      <c r="E99" s="6">
        <f>E63</f>
        <v>4.7410672745089255E-2</v>
      </c>
      <c r="F99" s="6">
        <f>F63</f>
        <v>3.4144409442498053E-2</v>
      </c>
      <c r="G99" s="6">
        <f>G63</f>
        <v>4.1921633326322871E-2</v>
      </c>
      <c r="H99" s="6">
        <f>H63</f>
        <v>6.4922827090308E-2</v>
      </c>
    </row>
    <row r="100" spans="3:8">
      <c r="C100" t="s">
        <v>53</v>
      </c>
      <c r="D100" s="6">
        <f>SUM(D75:D86)</f>
        <v>0.29660460440169711</v>
      </c>
      <c r="E100" s="6">
        <f>SUM(E75:E86)</f>
        <v>0.2406576018214657</v>
      </c>
      <c r="F100" s="6">
        <f>SUM(F75:F86)</f>
        <v>0.2375021975291281</v>
      </c>
      <c r="G100" s="6">
        <f>SUM(G75:G86)</f>
        <v>0.19672911338485732</v>
      </c>
      <c r="H100" s="6">
        <f>SUM(H75:H86)</f>
        <v>0.20582650029581998</v>
      </c>
    </row>
    <row r="101" spans="3:8">
      <c r="C101" t="s">
        <v>55</v>
      </c>
      <c r="D101" s="6">
        <f>D87</f>
        <v>4.4126406914737903E-2</v>
      </c>
      <c r="E101" s="6">
        <f>E87</f>
        <v>4.6472819705550589E-2</v>
      </c>
      <c r="F101" s="6">
        <f>F87</f>
        <v>4.3735808605545767E-2</v>
      </c>
      <c r="G101" s="6">
        <f>G87</f>
        <v>2.8927198427317252E-2</v>
      </c>
      <c r="H101" s="6">
        <f>H87</f>
        <v>3.0222326438554936E-2</v>
      </c>
    </row>
    <row r="102" spans="3:8">
      <c r="D102" s="6">
        <f>SUM(D96:D101)</f>
        <v>0.87739747674961877</v>
      </c>
      <c r="E102" s="6">
        <f>SUM(E96:E101)</f>
        <v>0.70321500001312653</v>
      </c>
      <c r="F102" s="6">
        <f t="shared" ref="F102" si="35">SUM(F96:F101)</f>
        <v>0.70402501133676809</v>
      </c>
      <c r="G102" s="6">
        <f>SUM(G96:G101)</f>
        <v>0.63532855861419446</v>
      </c>
      <c r="H102" s="6">
        <f>SUM(H96:H101)</f>
        <v>0.65814420942707397</v>
      </c>
    </row>
    <row r="104" spans="3:8">
      <c r="C104" t="s">
        <v>133</v>
      </c>
      <c r="D104" s="6">
        <f>D96+D98+D100</f>
        <v>0.75716758395341455</v>
      </c>
      <c r="E104" s="6">
        <f t="shared" ref="E104" si="36">E96+E98+E100</f>
        <v>0.59817145816369777</v>
      </c>
      <c r="F104" s="6">
        <f t="shared" ref="F104:H104" si="37">F96+F98+F100</f>
        <v>0.60335361604813731</v>
      </c>
      <c r="G104" s="6">
        <f t="shared" si="37"/>
        <v>0.55465888338961999</v>
      </c>
      <c r="H104" s="6">
        <f t="shared" si="37"/>
        <v>0.55276901061598782</v>
      </c>
    </row>
    <row r="106" spans="3:8">
      <c r="C106" s="17"/>
      <c r="H106" s="6"/>
    </row>
    <row r="107" spans="3:8">
      <c r="C107" s="17"/>
      <c r="H107" s="6"/>
    </row>
    <row r="108" spans="3:8">
      <c r="C108" s="17"/>
      <c r="H108" s="6"/>
    </row>
    <row r="109" spans="3:8">
      <c r="C109" s="17"/>
      <c r="H109" s="6"/>
    </row>
    <row r="110" spans="3:8">
      <c r="C110" s="17"/>
      <c r="H110" s="6"/>
    </row>
    <row r="111" spans="3:8">
      <c r="C111" s="17"/>
      <c r="H111" s="6"/>
    </row>
    <row r="112" spans="3:8">
      <c r="C112" s="17"/>
      <c r="H112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42"/>
  <sheetViews>
    <sheetView showGridLines="0" topLeftCell="A2" workbookViewId="0"/>
  </sheetViews>
  <sheetFormatPr baseColWidth="10" defaultColWidth="8.83203125" defaultRowHeight="13" x14ac:dyDescent="0"/>
  <cols>
    <col min="1" max="2" width="8.83203125" style="18"/>
    <col min="3" max="3" width="19" style="18" customWidth="1"/>
    <col min="4" max="4" width="27.5" style="18" customWidth="1"/>
    <col min="5" max="16384" width="8.83203125" style="18"/>
  </cols>
  <sheetData>
    <row r="3" spans="3:8">
      <c r="C3" s="18" t="s">
        <v>130</v>
      </c>
    </row>
    <row r="4" spans="3:8" ht="39" customHeight="1">
      <c r="C4" s="303" t="s">
        <v>131</v>
      </c>
      <c r="D4" s="303"/>
      <c r="E4" s="303"/>
      <c r="F4" s="303"/>
      <c r="G4" s="303"/>
      <c r="H4" s="303"/>
    </row>
    <row r="5" spans="3:8">
      <c r="C5" s="42"/>
      <c r="D5" s="42"/>
      <c r="E5" s="42"/>
      <c r="F5" s="42"/>
    </row>
    <row r="6" spans="3:8">
      <c r="C6" s="42"/>
      <c r="D6" s="43" t="s">
        <v>125</v>
      </c>
      <c r="E6" s="42"/>
      <c r="F6" s="42"/>
    </row>
    <row r="7" spans="3:8" ht="18" thickBot="1">
      <c r="C7" s="37" t="s">
        <v>26</v>
      </c>
      <c r="D7" s="37" t="s">
        <v>132</v>
      </c>
    </row>
    <row r="8" spans="3:8">
      <c r="C8" s="40">
        <v>0.01</v>
      </c>
      <c r="D8" s="20">
        <v>8.1055317848527011</v>
      </c>
    </row>
    <row r="9" spans="3:8">
      <c r="C9" s="41">
        <v>0.02</v>
      </c>
      <c r="D9" s="20">
        <v>4.3673658407915239</v>
      </c>
    </row>
    <row r="10" spans="3:8">
      <c r="C10" s="41">
        <v>0.03</v>
      </c>
      <c r="D10" s="20">
        <v>3.1213105881637229</v>
      </c>
    </row>
    <row r="11" spans="3:8">
      <c r="C11" s="41">
        <v>0.04</v>
      </c>
      <c r="D11" s="20">
        <v>2.4982828687609353</v>
      </c>
    </row>
    <row r="12" spans="3:8">
      <c r="C12" s="41">
        <v>0.05</v>
      </c>
      <c r="D12" s="20">
        <v>2.1244663115903726</v>
      </c>
    </row>
    <row r="13" spans="3:8">
      <c r="C13" s="41">
        <v>0.06</v>
      </c>
      <c r="D13" s="20">
        <v>1.8752553355359207</v>
      </c>
    </row>
    <row r="14" spans="3:8">
      <c r="C14" s="41">
        <v>7.0000000000000007E-2</v>
      </c>
      <c r="D14" s="20">
        <v>1.6972474157065531</v>
      </c>
    </row>
    <row r="15" spans="3:8">
      <c r="C15" s="41">
        <v>0.08</v>
      </c>
      <c r="D15" s="20">
        <v>1.5637413827456412</v>
      </c>
    </row>
    <row r="16" spans="3:8">
      <c r="C16" s="41">
        <v>0.09</v>
      </c>
      <c r="D16" s="20">
        <v>1.4599035846599868</v>
      </c>
    </row>
    <row r="17" spans="3:4">
      <c r="C17" s="41">
        <v>0.1</v>
      </c>
      <c r="D17" s="20">
        <v>1.3768331972492456</v>
      </c>
    </row>
    <row r="18" spans="3:4">
      <c r="C18" s="41">
        <v>0.11</v>
      </c>
      <c r="D18" s="20">
        <v>1.3088665166404576</v>
      </c>
    </row>
    <row r="19" spans="3:4">
      <c r="C19" s="41">
        <v>0.12</v>
      </c>
      <c r="D19" s="20">
        <v>1.2522276161331338</v>
      </c>
    </row>
    <row r="20" spans="3:4">
      <c r="C20" s="41">
        <v>0.13</v>
      </c>
      <c r="D20" s="20">
        <v>1.2043024785551395</v>
      </c>
    </row>
    <row r="21" spans="3:4">
      <c r="C21" s="41">
        <v>0.14000000000000001</v>
      </c>
      <c r="D21" s="20">
        <v>1.1632236562184501</v>
      </c>
    </row>
    <row r="22" spans="3:4">
      <c r="C22" s="41">
        <v>0.15</v>
      </c>
      <c r="D22" s="20">
        <v>1.1276220350170223</v>
      </c>
    </row>
    <row r="23" spans="3:4">
      <c r="C23" s="41">
        <v>0.16</v>
      </c>
      <c r="D23" s="20">
        <v>1.0964706397379942</v>
      </c>
    </row>
    <row r="24" spans="3:4">
      <c r="C24" s="41">
        <v>0.17</v>
      </c>
      <c r="D24" s="20">
        <v>1.068984300669565</v>
      </c>
    </row>
    <row r="25" spans="3:4">
      <c r="C25" s="41">
        <v>0.18</v>
      </c>
      <c r="D25" s="20">
        <v>1.0445518337840527</v>
      </c>
    </row>
    <row r="26" spans="3:4">
      <c r="C26" s="41">
        <v>0.19</v>
      </c>
      <c r="D26" s="20">
        <v>1.0226912251157285</v>
      </c>
    </row>
    <row r="27" spans="3:4">
      <c r="C27" s="41">
        <v>0.2</v>
      </c>
      <c r="D27" s="20">
        <v>1.0030166400786822</v>
      </c>
    </row>
    <row r="28" spans="3:4">
      <c r="C28" s="41">
        <v>0.21</v>
      </c>
      <c r="D28" s="20">
        <v>0.98521573638908233</v>
      </c>
    </row>
    <row r="29" spans="3:4">
      <c r="C29" s="41">
        <v>0.22</v>
      </c>
      <c r="D29" s="20">
        <v>0.96903329977428798</v>
      </c>
    </row>
    <row r="30" spans="3:4">
      <c r="C30" s="41">
        <v>0.23</v>
      </c>
      <c r="D30" s="20">
        <v>0.95425784538300851</v>
      </c>
    </row>
    <row r="31" spans="3:4">
      <c r="C31" s="41">
        <v>0.24</v>
      </c>
      <c r="D31" s="20">
        <v>0.94071384952062631</v>
      </c>
    </row>
    <row r="32" spans="3:4">
      <c r="C32" s="41">
        <v>0.25</v>
      </c>
      <c r="D32" s="20">
        <v>0.92825317970235199</v>
      </c>
    </row>
    <row r="33" spans="3:4">
      <c r="C33" s="41">
        <v>0.26</v>
      </c>
      <c r="D33" s="20">
        <v>0.91675128073162904</v>
      </c>
    </row>
    <row r="34" spans="3:4">
      <c r="C34" s="41">
        <v>0.27</v>
      </c>
      <c r="D34" s="20">
        <v>0.90610118809948414</v>
      </c>
    </row>
    <row r="35" spans="3:4">
      <c r="C35" s="41">
        <v>0.28000000000000003</v>
      </c>
      <c r="D35" s="20">
        <v>0.89621177647439842</v>
      </c>
    </row>
    <row r="36" spans="3:4">
      <c r="C36" s="41">
        <v>0.28999999999999998</v>
      </c>
      <c r="D36" s="20">
        <v>0.88700444459663508</v>
      </c>
    </row>
    <row r="37" spans="3:4">
      <c r="C37" s="41">
        <v>0.3</v>
      </c>
      <c r="D37" s="20">
        <v>0.87841105896257043</v>
      </c>
    </row>
    <row r="38" spans="3:4">
      <c r="C38" s="41">
        <v>0.31</v>
      </c>
      <c r="D38" s="20">
        <v>0.87037192315006362</v>
      </c>
    </row>
    <row r="39" spans="3:4">
      <c r="C39" s="41">
        <v>0.32</v>
      </c>
      <c r="D39" s="20">
        <v>0.86283536132305638</v>
      </c>
    </row>
    <row r="40" spans="3:4">
      <c r="C40" s="41">
        <v>0.33</v>
      </c>
      <c r="D40" s="20">
        <v>0.85575549875964108</v>
      </c>
    </row>
    <row r="41" spans="3:4">
      <c r="C41" s="41">
        <v>0.34</v>
      </c>
      <c r="D41" s="20">
        <v>0.84909209869995583</v>
      </c>
    </row>
    <row r="42" spans="3:4">
      <c r="C42" s="41">
        <v>0.35</v>
      </c>
      <c r="D42" s="20">
        <v>0.84280943776114248</v>
      </c>
    </row>
  </sheetData>
  <mergeCells count="1">
    <mergeCell ref="C4:H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X66"/>
  <sheetViews>
    <sheetView showGridLines="0" zoomScale="85" zoomScaleNormal="85" zoomScalePageLayoutView="85" workbookViewId="0"/>
  </sheetViews>
  <sheetFormatPr baseColWidth="10" defaultColWidth="8.83203125" defaultRowHeight="13" x14ac:dyDescent="0"/>
  <cols>
    <col min="1" max="2" width="8.83203125" style="18"/>
    <col min="3" max="3" width="30" style="18" customWidth="1"/>
    <col min="4" max="11" width="22.5" style="21" customWidth="1"/>
    <col min="12" max="15" width="8.83203125" style="18"/>
    <col min="16" max="16" width="17.33203125" style="18" bestFit="1" customWidth="1"/>
    <col min="17" max="17" width="16.1640625" style="18" customWidth="1"/>
    <col min="18" max="16384" width="8.83203125" style="18"/>
  </cols>
  <sheetData>
    <row r="3" spans="3:11">
      <c r="C3" s="25" t="s">
        <v>126</v>
      </c>
      <c r="D3" s="28" t="s">
        <v>100</v>
      </c>
      <c r="E3" s="28" t="s">
        <v>103</v>
      </c>
      <c r="F3" s="28" t="s">
        <v>104</v>
      </c>
      <c r="G3" s="28" t="s">
        <v>104</v>
      </c>
      <c r="H3" s="28" t="s">
        <v>103</v>
      </c>
      <c r="I3" s="28" t="s">
        <v>103</v>
      </c>
      <c r="J3" s="28" t="s">
        <v>102</v>
      </c>
      <c r="K3" s="28" t="s">
        <v>102</v>
      </c>
    </row>
    <row r="4" spans="3:11" ht="14" thickBot="1">
      <c r="C4" s="26" t="s">
        <v>127</v>
      </c>
      <c r="D4" s="29" t="s">
        <v>56</v>
      </c>
      <c r="E4" s="29" t="s">
        <v>57</v>
      </c>
      <c r="F4" s="29" t="s">
        <v>66</v>
      </c>
      <c r="G4" s="29" t="s">
        <v>58</v>
      </c>
      <c r="H4" s="29" t="s">
        <v>56</v>
      </c>
      <c r="I4" s="29" t="s">
        <v>57</v>
      </c>
      <c r="J4" s="29" t="s">
        <v>66</v>
      </c>
      <c r="K4" s="29" t="s">
        <v>58</v>
      </c>
    </row>
    <row r="5" spans="3:11">
      <c r="C5" s="18" t="s">
        <v>54</v>
      </c>
      <c r="D5" s="30">
        <f>'Current scenario (data)'!D97</f>
        <v>0.3863161832315975</v>
      </c>
      <c r="E5" s="30">
        <f>'Current scenario (data)'!E97</f>
        <v>0.19480864822040575</v>
      </c>
      <c r="F5" s="30">
        <f>'Current scenario (data)'!G97</f>
        <v>0.19062306756149572</v>
      </c>
      <c r="G5" s="30">
        <f>'Current scenario (data)'!F97</f>
        <v>0.19062306756149572</v>
      </c>
      <c r="H5" s="30">
        <f>'Long-term scenario (data)'!D96</f>
        <v>0.22450803840756586</v>
      </c>
      <c r="I5" s="30">
        <f>'Long-term scenario (data)'!F96</f>
        <v>0.1704220109730159</v>
      </c>
      <c r="J5" s="30">
        <f>'Long-term scenario (data)'!H96</f>
        <v>8.2879863158170863E-2</v>
      </c>
      <c r="K5" s="30">
        <f>'Long-term scenario (data)'!G96</f>
        <v>7.9564668631844013E-2</v>
      </c>
    </row>
    <row r="6" spans="3:11">
      <c r="C6" s="18" t="s">
        <v>55</v>
      </c>
      <c r="D6" s="30">
        <f>'Current scenario (data)'!D98</f>
        <v>6.7845186503349211E-2</v>
      </c>
      <c r="E6" s="30">
        <f>'Current scenario (data)'!E98</f>
        <v>3.4507929779777326E-2</v>
      </c>
      <c r="F6" s="30">
        <f>'Current scenario (data)'!G98</f>
        <v>3.4573857838443578E-2</v>
      </c>
      <c r="G6" s="30">
        <f>'Current scenario (data)'!F98</f>
        <v>3.4573857838443578E-2</v>
      </c>
      <c r="H6" s="30">
        <f>'Long-term scenario (data)'!D97</f>
        <v>3.0024305346881195E-2</v>
      </c>
      <c r="I6" s="30">
        <f>'Long-term scenario (data)'!F97</f>
        <v>2.2791177240587091E-2</v>
      </c>
      <c r="J6" s="30">
        <f>'Long-term scenario (data)'!H97</f>
        <v>1.0230045282223208E-2</v>
      </c>
      <c r="K6" s="30">
        <f>'Long-term scenario (data)'!G97</f>
        <v>9.8208434709342804E-3</v>
      </c>
    </row>
    <row r="7" spans="3:11">
      <c r="C7" s="18" t="s">
        <v>44</v>
      </c>
      <c r="D7" s="30">
        <f>'Current scenario (data)'!D99</f>
        <v>0.25743307926346376</v>
      </c>
      <c r="E7" s="30">
        <f>'Current scenario (data)'!E99</f>
        <v>0.21331916100994872</v>
      </c>
      <c r="F7" s="30">
        <f>'Current scenario (data)'!G99</f>
        <v>0.29734087690954208</v>
      </c>
      <c r="G7" s="30">
        <f>'Current scenario (data)'!F99</f>
        <v>0.30045016098067234</v>
      </c>
      <c r="H7" s="30">
        <f>'Long-term scenario (data)'!D98</f>
        <v>0.2360549411441516</v>
      </c>
      <c r="I7" s="30">
        <f>'Long-term scenario (data)'!F98</f>
        <v>0.19542940754599331</v>
      </c>
      <c r="J7" s="30">
        <f>'Long-term scenario (data)'!H98</f>
        <v>0.26406264716199696</v>
      </c>
      <c r="K7" s="30">
        <f>'Long-term scenario (data)'!G98</f>
        <v>0.27836510137291864</v>
      </c>
    </row>
    <row r="8" spans="3:11">
      <c r="C8" s="18" t="s">
        <v>55</v>
      </c>
      <c r="D8" s="30">
        <f>'Current scenario (data)'!D100</f>
        <v>5.7914727351740913E-2</v>
      </c>
      <c r="E8" s="30">
        <f>'Current scenario (data)'!E100</f>
        <v>4.4618195810822908E-2</v>
      </c>
      <c r="F8" s="30">
        <f>'Current scenario (data)'!G100</f>
        <v>8.32914061166386E-2</v>
      </c>
      <c r="G8" s="30">
        <f>'Current scenario (data)'!F100</f>
        <v>5.6610931259609809E-2</v>
      </c>
      <c r="H8" s="30">
        <f>'Long-term scenario (data)'!D99</f>
        <v>4.6079180534585096E-2</v>
      </c>
      <c r="I8" s="30">
        <f>'Long-term scenario (data)'!F99</f>
        <v>3.4144409442498053E-2</v>
      </c>
      <c r="J8" s="30">
        <f>'Long-term scenario (data)'!H99</f>
        <v>6.4922827090308E-2</v>
      </c>
      <c r="K8" s="30">
        <f>'Long-term scenario (data)'!G99</f>
        <v>4.1921633326322871E-2</v>
      </c>
    </row>
    <row r="9" spans="3:11">
      <c r="C9" s="18" t="s">
        <v>53</v>
      </c>
      <c r="D9" s="30">
        <f>'Current scenario (data)'!D101</f>
        <v>0.34136768656859051</v>
      </c>
      <c r="E9" s="30">
        <f>'Current scenario (data)'!E101</f>
        <v>0.25812443048304023</v>
      </c>
      <c r="F9" s="30">
        <f>'Current scenario (data)'!G101</f>
        <v>0.24358707651014216</v>
      </c>
      <c r="G9" s="30">
        <f>'Current scenario (data)'!F101</f>
        <v>0.23371541443016919</v>
      </c>
      <c r="H9" s="30">
        <f>'Long-term scenario (data)'!D100</f>
        <v>0.29660460440169711</v>
      </c>
      <c r="I9" s="30">
        <f>'Long-term scenario (data)'!F100</f>
        <v>0.2375021975291281</v>
      </c>
      <c r="J9" s="30">
        <f>'Long-term scenario (data)'!H100</f>
        <v>0.20582650029581998</v>
      </c>
      <c r="K9" s="30">
        <f>'Long-term scenario (data)'!G100</f>
        <v>0.19672911338485732</v>
      </c>
    </row>
    <row r="10" spans="3:11">
      <c r="C10" s="18" t="s">
        <v>55</v>
      </c>
      <c r="D10" s="32">
        <f>'Current scenario (data)'!D102</f>
        <v>7.5891978545637728E-2</v>
      </c>
      <c r="E10" s="32">
        <f>'Current scenario (data)'!E102</f>
        <v>4.477869705423787E-2</v>
      </c>
      <c r="F10" s="32">
        <f>'Current scenario (data)'!G102</f>
        <v>4.0972118541226787E-2</v>
      </c>
      <c r="G10" s="32">
        <f>'Current scenario (data)'!F102</f>
        <v>5.755867434271883E-2</v>
      </c>
      <c r="H10" s="32">
        <f>'Long-term scenario (data)'!D101</f>
        <v>4.4126406914737903E-2</v>
      </c>
      <c r="I10" s="32">
        <f>'Long-term scenario (data)'!F101</f>
        <v>4.3735808605545767E-2</v>
      </c>
      <c r="J10" s="32">
        <f>'Long-term scenario (data)'!H101</f>
        <v>3.0222326438554936E-2</v>
      </c>
      <c r="K10" s="32">
        <f>'Long-term scenario (data)'!G101</f>
        <v>2.8927198427317252E-2</v>
      </c>
    </row>
    <row r="11" spans="3:11">
      <c r="C11" s="18" t="s">
        <v>128</v>
      </c>
      <c r="D11" s="30">
        <f>'Current scenario (data)'!D103</f>
        <v>1.1867688414643798</v>
      </c>
      <c r="E11" s="30">
        <f>'Current scenario (data)'!E103</f>
        <v>0.7901570623582328</v>
      </c>
      <c r="F11" s="30">
        <f>'Current scenario (data)'!G103</f>
        <v>0.89038840347748893</v>
      </c>
      <c r="G11" s="30">
        <f>'Current scenario (data)'!F103</f>
        <v>0.87353210641310941</v>
      </c>
      <c r="H11" s="30">
        <f>'Long-term scenario (data)'!D102</f>
        <v>0.87739747674961877</v>
      </c>
      <c r="I11" s="30">
        <f>'Long-term scenario (data)'!F102</f>
        <v>0.70402501133676809</v>
      </c>
      <c r="J11" s="30">
        <f>'Long-term scenario (data)'!H102</f>
        <v>0.65814420942707397</v>
      </c>
      <c r="K11" s="30">
        <f>'Long-term scenario (data)'!G102</f>
        <v>0.63532855861419446</v>
      </c>
    </row>
    <row r="12" spans="3:11">
      <c r="C12" s="18" t="s">
        <v>129</v>
      </c>
      <c r="D12" s="33">
        <v>-0.127950613670164</v>
      </c>
      <c r="E12" s="33">
        <v>-1.9674585037046333E-2</v>
      </c>
      <c r="F12" s="33">
        <v>1.7800903689599856E-2</v>
      </c>
      <c r="G12" s="33">
        <v>3.3983340304394205E-2</v>
      </c>
      <c r="H12" s="33">
        <v>-0.127950613670164</v>
      </c>
      <c r="I12" s="33">
        <v>-1.9674585037046333E-2</v>
      </c>
      <c r="J12" s="33">
        <v>1.7800903689599856E-2</v>
      </c>
      <c r="K12" s="33">
        <v>3.3983340304394205E-2</v>
      </c>
    </row>
    <row r="13" spans="3:11" ht="14" thickBot="1">
      <c r="C13" s="18" t="s">
        <v>92</v>
      </c>
      <c r="D13" s="34">
        <f t="shared" ref="D13:K13" si="0">D11-D12</f>
        <v>1.3147194551345438</v>
      </c>
      <c r="E13" s="34">
        <f t="shared" si="0"/>
        <v>0.80983164739527913</v>
      </c>
      <c r="F13" s="34">
        <f t="shared" si="0"/>
        <v>0.87258749978788908</v>
      </c>
      <c r="G13" s="34">
        <f t="shared" si="0"/>
        <v>0.83954876610871521</v>
      </c>
      <c r="H13" s="34">
        <f t="shared" si="0"/>
        <v>1.0053480904197827</v>
      </c>
      <c r="I13" s="34">
        <f t="shared" si="0"/>
        <v>0.72369959637381442</v>
      </c>
      <c r="J13" s="34">
        <f t="shared" si="0"/>
        <v>0.64034330573747411</v>
      </c>
      <c r="K13" s="34">
        <f t="shared" si="0"/>
        <v>0.60134521830980026</v>
      </c>
    </row>
    <row r="14" spans="3:11" ht="14" thickTop="1"/>
    <row r="15" spans="3:11">
      <c r="D15" s="18"/>
      <c r="E15" s="18"/>
      <c r="F15" s="18"/>
      <c r="G15" s="18"/>
      <c r="H15" s="18"/>
      <c r="I15" s="18"/>
      <c r="J15" s="18"/>
      <c r="K15" s="18"/>
    </row>
    <row r="18" spans="3:11" ht="14" thickBot="1">
      <c r="C18" s="26" t="s">
        <v>127</v>
      </c>
      <c r="D18" s="29" t="s">
        <v>56</v>
      </c>
      <c r="E18" s="29" t="s">
        <v>57</v>
      </c>
      <c r="F18" s="29" t="s">
        <v>66</v>
      </c>
      <c r="G18" s="29" t="s">
        <v>58</v>
      </c>
      <c r="H18" s="29" t="s">
        <v>56</v>
      </c>
      <c r="I18" s="29" t="s">
        <v>57</v>
      </c>
      <c r="J18" s="29" t="s">
        <v>66</v>
      </c>
      <c r="K18" s="29" t="s">
        <v>58</v>
      </c>
    </row>
    <row r="19" spans="3:11">
      <c r="C19" s="18" t="s">
        <v>52</v>
      </c>
      <c r="D19" s="30">
        <f>D11</f>
        <v>1.1867688414643798</v>
      </c>
      <c r="E19" s="30">
        <f t="shared" ref="E19:K19" si="1">E11</f>
        <v>0.7901570623582328</v>
      </c>
      <c r="F19" s="30">
        <f>F11</f>
        <v>0.89038840347748893</v>
      </c>
      <c r="G19" s="30">
        <f t="shared" si="1"/>
        <v>0.87353210641310941</v>
      </c>
      <c r="H19" s="30">
        <f t="shared" si="1"/>
        <v>0.87739747674961877</v>
      </c>
      <c r="I19" s="30">
        <f t="shared" si="1"/>
        <v>0.70402501133676809</v>
      </c>
      <c r="J19" s="30">
        <f>J11</f>
        <v>0.65814420942707397</v>
      </c>
      <c r="K19" s="30">
        <f t="shared" si="1"/>
        <v>0.63532855861419446</v>
      </c>
    </row>
    <row r="20" spans="3:11">
      <c r="C20" s="18" t="s">
        <v>67</v>
      </c>
      <c r="D20" s="33">
        <f t="shared" ref="D20:K20" si="2">-D12</f>
        <v>0.127950613670164</v>
      </c>
      <c r="E20" s="33">
        <f t="shared" si="2"/>
        <v>1.9674585037046333E-2</v>
      </c>
      <c r="F20" s="33">
        <f t="shared" si="2"/>
        <v>-1.7800903689599856E-2</v>
      </c>
      <c r="G20" s="33">
        <f t="shared" si="2"/>
        <v>-3.3983340304394205E-2</v>
      </c>
      <c r="H20" s="33">
        <f t="shared" si="2"/>
        <v>0.127950613670164</v>
      </c>
      <c r="I20" s="33">
        <f t="shared" si="2"/>
        <v>1.9674585037046333E-2</v>
      </c>
      <c r="J20" s="33">
        <f t="shared" si="2"/>
        <v>-1.7800903689599856E-2</v>
      </c>
      <c r="K20" s="33">
        <f t="shared" si="2"/>
        <v>-3.3983340304394205E-2</v>
      </c>
    </row>
    <row r="21" spans="3:11" ht="14" thickBot="1">
      <c r="C21" s="18" t="s">
        <v>68</v>
      </c>
      <c r="D21" s="34">
        <f>SUM(D19:D20)</f>
        <v>1.3147194551345438</v>
      </c>
      <c r="E21" s="34">
        <f t="shared" ref="E21:I21" si="3">SUM(E19:E20)</f>
        <v>0.80983164739527913</v>
      </c>
      <c r="F21" s="34">
        <f>SUM(F19:F20)</f>
        <v>0.87258749978788908</v>
      </c>
      <c r="G21" s="34">
        <f t="shared" si="3"/>
        <v>0.83954876610871521</v>
      </c>
      <c r="H21" s="34">
        <f t="shared" si="3"/>
        <v>1.0053480904197827</v>
      </c>
      <c r="I21" s="34">
        <f t="shared" si="3"/>
        <v>0.72369959637381442</v>
      </c>
      <c r="J21" s="34">
        <f>SUM(J19:J20)</f>
        <v>0.64034330573747411</v>
      </c>
      <c r="K21" s="34">
        <f>SUM(K19:K20)</f>
        <v>0.60134521830980026</v>
      </c>
    </row>
    <row r="22" spans="3:11" ht="14" thickTop="1"/>
    <row r="24" spans="3:11">
      <c r="C24" s="35"/>
      <c r="D24" s="36">
        <v>2012</v>
      </c>
      <c r="E24" s="36" t="s">
        <v>89</v>
      </c>
      <c r="F24" s="36" t="s">
        <v>90</v>
      </c>
      <c r="G24" s="36"/>
      <c r="H24" s="36"/>
    </row>
    <row r="25" spans="3:11">
      <c r="C25" s="35"/>
      <c r="D25" s="36" t="s">
        <v>29</v>
      </c>
      <c r="E25" s="36" t="s">
        <v>91</v>
      </c>
      <c r="F25" s="36" t="str">
        <f>E25</f>
        <v>PERC-like cell</v>
      </c>
      <c r="G25" s="36" t="s">
        <v>31</v>
      </c>
      <c r="H25" s="36" t="s">
        <v>32</v>
      </c>
    </row>
    <row r="26" spans="3:11" ht="14" thickBot="1">
      <c r="C26" s="26"/>
      <c r="D26" s="37" t="s">
        <v>107</v>
      </c>
      <c r="E26" s="37" t="s">
        <v>108</v>
      </c>
      <c r="F26" s="37" t="s">
        <v>108</v>
      </c>
      <c r="G26" s="37" t="s">
        <v>109</v>
      </c>
      <c r="H26" s="37" t="s">
        <v>110</v>
      </c>
    </row>
    <row r="27" spans="3:11">
      <c r="C27" s="18" t="s">
        <v>0</v>
      </c>
      <c r="D27" s="22">
        <f>'Current scenario (data)'!D13/'Current scenario (data)'!D7</f>
        <v>0.17775234521921543</v>
      </c>
      <c r="E27" s="22">
        <f>'Current scenario (data)'!H13/'Current scenario (data)'!E7</f>
        <v>8.3095086916407795E-2</v>
      </c>
      <c r="F27" s="22">
        <f>'Long-term scenario (data)'!R6/'Long-term scenario (data)'!F26</f>
        <v>2.2136874450416087E-2</v>
      </c>
      <c r="G27" s="22">
        <f>'Long-term scenario (data)'!R6/'Long-term scenario (data)'!H26</f>
        <v>2.0292134912881416E-2</v>
      </c>
      <c r="H27" s="22">
        <f>'Long-term scenario (data)'!R6/'Long-term scenario (data)'!G26</f>
        <v>1.9480449516366159E-2</v>
      </c>
    </row>
    <row r="28" spans="3:11">
      <c r="C28" s="18" t="s">
        <v>85</v>
      </c>
      <c r="D28" s="22">
        <f>SUM('Current scenario (data)'!D14:D23)/'Current scenario (data)'!D7</f>
        <v>0.20856383801238201</v>
      </c>
      <c r="E28" s="22">
        <f>SUM('Current scenario (data)'!H14:H23)/'Current scenario (data)'!E7</f>
        <v>0.11171356130399793</v>
      </c>
      <c r="F28" s="22">
        <f>SUM('Long-term scenario (data)'!R7:R16)/'Long-term scenario (data)'!F26</f>
        <v>6.8277521722133944E-2</v>
      </c>
      <c r="G28" s="22">
        <f>SUM('Long-term scenario (data)'!R7:R16)/'Long-term scenario (data)'!H26</f>
        <v>6.2587728245289451E-2</v>
      </c>
      <c r="H28" s="22">
        <f>SUM('Long-term scenario (data)'!R7:R16)/'Long-term scenario (data)'!G26</f>
        <v>6.0084219115477872E-2</v>
      </c>
    </row>
    <row r="29" spans="3:11">
      <c r="C29" s="18" t="s">
        <v>84</v>
      </c>
      <c r="D29" s="22">
        <f>SUM('Current scenario (data)'!D54:D55)</f>
        <v>8.9554921031880869E-2</v>
      </c>
      <c r="E29" s="22">
        <f>SUM('Current scenario (data)'!E54:E55)</f>
        <v>5.2110897296092792E-2</v>
      </c>
      <c r="F29" s="22">
        <f>SUM('Long-term scenario (data)'!E53:E54)</f>
        <v>4.6899807566483508E-2</v>
      </c>
      <c r="G29" s="22">
        <f>SUM('Long-term scenario (data)'!H53:H54)</f>
        <v>0.11525041345271206</v>
      </c>
      <c r="H29" s="22">
        <f>SUM('Long-term scenario (data)'!G53:G54)</f>
        <v>4.3046336849283738E-2</v>
      </c>
    </row>
    <row r="30" spans="3:11">
      <c r="C30" s="18" t="s">
        <v>86</v>
      </c>
      <c r="D30" s="22">
        <f>SUM('Current scenario (data)'!D56:D63)</f>
        <v>0.16787815823158286</v>
      </c>
      <c r="E30" s="22">
        <f>SUM('Current scenario (data)'!E56:E63)</f>
        <v>0.16120826371385591</v>
      </c>
      <c r="F30" s="22">
        <f>SUM('Long-term scenario (data)'!E55:E62)</f>
        <v>0.2201996526031986</v>
      </c>
      <c r="G30" s="22">
        <f>SUM('Long-term scenario (data)'!H55:H62)</f>
        <v>0.14881223370928492</v>
      </c>
      <c r="H30" s="22">
        <f>SUM('Long-term scenario (data)'!G55:G62)</f>
        <v>0.23531876452363495</v>
      </c>
    </row>
    <row r="31" spans="3:11">
      <c r="C31" s="18" t="s">
        <v>87</v>
      </c>
      <c r="D31" s="22">
        <f>SUM('Current scenario (data)'!D76:D78)</f>
        <v>0.22347879476138344</v>
      </c>
      <c r="E31" s="22">
        <f>SUM('Current scenario (data)'!E76:E78)</f>
        <v>0.17090948047699994</v>
      </c>
      <c r="F31" s="22">
        <f>SUM('Long-term scenario (data)'!E75:E77)</f>
        <v>0.16929174024458038</v>
      </c>
      <c r="G31" s="22">
        <f>SUM('Long-term scenario (data)'!H75:H77)</f>
        <v>0.1486295219527661</v>
      </c>
      <c r="H31" s="22">
        <f>SUM('Long-term scenario (data)'!G75:G77)</f>
        <v>0.14199427543701765</v>
      </c>
    </row>
    <row r="32" spans="3:11">
      <c r="C32" s="18" t="s">
        <v>88</v>
      </c>
      <c r="D32" s="22">
        <f>SUM('Current scenario (data)'!D79:D87)</f>
        <v>0.11788889180720699</v>
      </c>
      <c r="E32" s="22">
        <f>SUM('Current scenario (data)'!E79:E87)</f>
        <v>8.7214950006040279E-2</v>
      </c>
      <c r="F32" s="22">
        <f>SUM('Long-term scenario (data)'!E78:E86)</f>
        <v>7.1365861576885348E-2</v>
      </c>
      <c r="G32" s="22">
        <f>SUM('Long-term scenario (data)'!H78:H86)</f>
        <v>5.7196978343053893E-2</v>
      </c>
      <c r="H32" s="22">
        <f>SUM('Long-term scenario (data)'!G78:G86)</f>
        <v>5.4734837947839669E-2</v>
      </c>
    </row>
    <row r="33" spans="3:24">
      <c r="C33" s="18" t="s">
        <v>55</v>
      </c>
      <c r="D33" s="33">
        <f>'Current scenario (data)'!D102+'Current scenario (data)'!D100+'Current scenario (data)'!D98</f>
        <v>0.20165189240072784</v>
      </c>
      <c r="E33" s="33">
        <f>'Current scenario (data)'!E102+'Current scenario (data)'!E100+'Current scenario (data)'!E98</f>
        <v>0.1239048226448381</v>
      </c>
      <c r="F33" s="33">
        <f>'Long-term scenario (data)'!E97+'Long-term scenario (data)'!E99+'Long-term scenario (data)'!E101</f>
        <v>0.1050435418494288</v>
      </c>
      <c r="G33" s="33">
        <f>'Long-term scenario (data)'!H97+'Long-term scenario (data)'!H99+'Long-term scenario (data)'!H101</f>
        <v>0.10537519881108615</v>
      </c>
      <c r="H33" s="33">
        <f>'Long-term scenario (data)'!G97+'Long-term scenario (data)'!G99+'Long-term scenario (data)'!G101</f>
        <v>8.0669675224574411E-2</v>
      </c>
    </row>
    <row r="34" spans="3:24">
      <c r="C34" s="18" t="s">
        <v>13</v>
      </c>
      <c r="D34" s="22">
        <f>SUM(D27:D33)</f>
        <v>1.1867688414643793</v>
      </c>
      <c r="E34" s="22">
        <f>SUM(E27:E33)</f>
        <v>0.7901570623582328</v>
      </c>
      <c r="F34" s="22">
        <f>SUM(F27:F33)</f>
        <v>0.70321500001312665</v>
      </c>
      <c r="G34" s="22">
        <f>SUM(G27:G33)</f>
        <v>0.65814420942707408</v>
      </c>
      <c r="H34" s="22">
        <f>SUM(H27:H33)</f>
        <v>0.63532855861419435</v>
      </c>
    </row>
    <row r="35" spans="3:24">
      <c r="C35" s="18" t="s">
        <v>129</v>
      </c>
      <c r="D35" s="38">
        <v>-0.12795061367016447</v>
      </c>
      <c r="E35" s="38">
        <v>-1.9674585037046333E-2</v>
      </c>
      <c r="F35" s="38">
        <v>-1.9674585037046333E-2</v>
      </c>
      <c r="G35" s="38">
        <v>1.7800903689599856E-2</v>
      </c>
      <c r="H35" s="38">
        <v>3.3983340304394205E-2</v>
      </c>
    </row>
    <row r="36" spans="3:24" ht="14" thickBot="1">
      <c r="C36" s="18" t="s">
        <v>92</v>
      </c>
      <c r="D36" s="39">
        <f>D21</f>
        <v>1.3147194551345438</v>
      </c>
      <c r="E36" s="34">
        <f>E21</f>
        <v>0.80983164739527913</v>
      </c>
      <c r="F36" s="34">
        <f>F34+E20</f>
        <v>0.72288958505017298</v>
      </c>
      <c r="G36" s="34">
        <f>G34+F20</f>
        <v>0.64034330573747422</v>
      </c>
      <c r="H36" s="34">
        <f>H34+G20</f>
        <v>0.60134521830980014</v>
      </c>
    </row>
    <row r="37" spans="3:24" ht="14" thickTop="1"/>
    <row r="43" spans="3:24">
      <c r="T43" s="23"/>
      <c r="U43" s="3"/>
      <c r="V43" s="3"/>
      <c r="W43" s="3"/>
      <c r="X43" s="3"/>
    </row>
    <row r="44" spans="3:24">
      <c r="T44" s="23"/>
      <c r="U44" s="3"/>
      <c r="V44" s="3"/>
      <c r="W44" s="3"/>
      <c r="X44" s="3"/>
    </row>
    <row r="45" spans="3:24">
      <c r="T45" s="23"/>
      <c r="U45" s="3"/>
      <c r="V45" s="3"/>
      <c r="W45" s="3"/>
      <c r="X45" s="3"/>
    </row>
    <row r="46" spans="3:24">
      <c r="T46" s="23"/>
      <c r="U46" s="3"/>
      <c r="V46" s="3"/>
      <c r="W46" s="3"/>
      <c r="X46" s="3"/>
    </row>
    <row r="47" spans="3:24">
      <c r="T47" s="23"/>
      <c r="U47" s="3"/>
      <c r="V47" s="3"/>
      <c r="W47" s="3"/>
      <c r="X47" s="3"/>
    </row>
    <row r="48" spans="3:24">
      <c r="T48" s="23"/>
      <c r="U48" s="3"/>
      <c r="V48" s="3"/>
      <c r="W48" s="3"/>
      <c r="X48" s="3"/>
    </row>
    <row r="49" spans="20:24">
      <c r="T49" s="23"/>
      <c r="U49" s="3"/>
      <c r="V49" s="3"/>
      <c r="W49" s="3"/>
      <c r="X49" s="3"/>
    </row>
    <row r="50" spans="20:24">
      <c r="T50" s="23"/>
      <c r="U50" s="3"/>
      <c r="V50" s="3"/>
      <c r="W50" s="3"/>
      <c r="X50" s="3"/>
    </row>
    <row r="51" spans="20:24">
      <c r="T51" s="23"/>
      <c r="U51" s="3"/>
      <c r="V51" s="3"/>
      <c r="W51" s="3"/>
      <c r="X51" s="3"/>
    </row>
    <row r="52" spans="20:24">
      <c r="T52" s="23"/>
      <c r="U52" s="3"/>
      <c r="V52" s="3"/>
      <c r="W52" s="3"/>
      <c r="X52" s="3"/>
    </row>
    <row r="53" spans="20:24">
      <c r="T53" s="23"/>
      <c r="U53" s="3"/>
      <c r="V53" s="3"/>
      <c r="W53" s="3"/>
      <c r="X53" s="3"/>
    </row>
    <row r="54" spans="20:24">
      <c r="T54" s="23"/>
      <c r="U54" s="3"/>
      <c r="V54" s="3"/>
      <c r="W54" s="3"/>
      <c r="X54" s="3"/>
    </row>
    <row r="55" spans="20:24">
      <c r="T55" s="23"/>
      <c r="U55" s="3"/>
      <c r="V55" s="3"/>
      <c r="W55" s="3"/>
      <c r="X55" s="3"/>
    </row>
    <row r="56" spans="20:24">
      <c r="T56" s="23"/>
      <c r="U56" s="3"/>
      <c r="V56" s="3"/>
      <c r="W56" s="3"/>
      <c r="X56" s="3"/>
    </row>
    <row r="57" spans="20:24">
      <c r="T57" s="23"/>
      <c r="U57" s="3"/>
      <c r="V57" s="3"/>
      <c r="W57" s="3"/>
      <c r="X57" s="3"/>
    </row>
    <row r="58" spans="20:24">
      <c r="T58" s="23"/>
      <c r="U58" s="3"/>
      <c r="V58" s="3"/>
      <c r="W58" s="3"/>
      <c r="X58" s="3"/>
    </row>
    <row r="59" spans="20:24">
      <c r="T59" s="23"/>
      <c r="U59" s="3"/>
      <c r="V59" s="3"/>
      <c r="W59" s="3"/>
      <c r="X59" s="3"/>
    </row>
    <row r="60" spans="20:24">
      <c r="T60" s="23"/>
      <c r="U60" s="3"/>
      <c r="V60" s="3"/>
      <c r="W60" s="3"/>
      <c r="X60" s="3"/>
    </row>
    <row r="61" spans="20:24">
      <c r="T61" s="23"/>
      <c r="U61" s="3"/>
      <c r="V61" s="3"/>
      <c r="W61" s="3"/>
      <c r="X61" s="3"/>
    </row>
    <row r="62" spans="20:24">
      <c r="T62" s="23"/>
      <c r="U62" s="3"/>
      <c r="V62" s="3"/>
      <c r="W62" s="3"/>
      <c r="X62" s="3"/>
    </row>
    <row r="63" spans="20:24">
      <c r="T63" s="23"/>
      <c r="U63" s="3"/>
      <c r="V63" s="3"/>
      <c r="W63" s="3"/>
      <c r="X63" s="3"/>
    </row>
    <row r="64" spans="20:24">
      <c r="T64" s="23"/>
      <c r="U64" s="3"/>
      <c r="V64" s="3"/>
      <c r="W64" s="3"/>
      <c r="X64" s="3"/>
    </row>
    <row r="65" spans="20:24">
      <c r="T65" s="23"/>
      <c r="U65" s="3"/>
      <c r="V65" s="3"/>
      <c r="W65" s="3"/>
      <c r="X65" s="3"/>
    </row>
    <row r="66" spans="20:24">
      <c r="T66" s="23"/>
      <c r="U66" s="3"/>
      <c r="V66" s="3"/>
      <c r="W66" s="3"/>
      <c r="X66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8"/>
  <sheetViews>
    <sheetView showGridLines="0" zoomScale="85" zoomScaleNormal="85" zoomScalePageLayoutView="85" workbookViewId="0">
      <selection activeCell="B40" sqref="B40"/>
    </sheetView>
  </sheetViews>
  <sheetFormatPr baseColWidth="10" defaultColWidth="8.83203125" defaultRowHeight="14" x14ac:dyDescent="0"/>
  <cols>
    <col min="3" max="8" width="22.6640625" customWidth="1"/>
    <col min="9" max="10" width="21.5" customWidth="1"/>
    <col min="11" max="11" width="25.83203125" customWidth="1"/>
  </cols>
  <sheetData>
    <row r="2" spans="3:11" ht="17" thickBot="1">
      <c r="C2" s="5" t="s">
        <v>244</v>
      </c>
    </row>
    <row r="3" spans="3:11" ht="15" customHeight="1">
      <c r="C3" s="306" t="s">
        <v>214</v>
      </c>
      <c r="D3" s="237" t="s">
        <v>215</v>
      </c>
      <c r="E3" s="237" t="s">
        <v>217</v>
      </c>
      <c r="F3" s="306" t="s">
        <v>219</v>
      </c>
      <c r="G3" s="237" t="s">
        <v>220</v>
      </c>
      <c r="H3" s="306" t="s">
        <v>237</v>
      </c>
      <c r="I3" s="306" t="s">
        <v>238</v>
      </c>
      <c r="J3" s="306" t="s">
        <v>239</v>
      </c>
      <c r="K3" s="306" t="s">
        <v>240</v>
      </c>
    </row>
    <row r="4" spans="3:11" ht="15" customHeight="1" thickBot="1">
      <c r="C4" s="307"/>
      <c r="D4" s="238" t="s">
        <v>216</v>
      </c>
      <c r="E4" s="238" t="s">
        <v>218</v>
      </c>
      <c r="F4" s="307"/>
      <c r="G4" s="238" t="s">
        <v>221</v>
      </c>
      <c r="H4" s="307"/>
      <c r="I4" s="307"/>
      <c r="J4" s="307"/>
      <c r="K4" s="307"/>
    </row>
    <row r="5" spans="3:11" ht="23" customHeight="1" thickBot="1">
      <c r="C5" s="304" t="s">
        <v>241</v>
      </c>
      <c r="D5" s="305"/>
      <c r="E5" s="239"/>
      <c r="F5" s="240"/>
      <c r="G5" s="240"/>
      <c r="H5" s="240" t="s">
        <v>242</v>
      </c>
      <c r="I5" s="244">
        <v>0.2</v>
      </c>
      <c r="J5" s="244">
        <v>0.6</v>
      </c>
      <c r="K5" s="241"/>
    </row>
    <row r="6" spans="3:11" ht="20" customHeight="1" thickBot="1">
      <c r="C6" s="304" t="s">
        <v>243</v>
      </c>
      <c r="D6" s="305"/>
      <c r="E6" s="241"/>
      <c r="F6" s="241"/>
      <c r="G6" s="241"/>
      <c r="H6" s="241"/>
      <c r="I6" s="241"/>
      <c r="J6" s="241"/>
      <c r="K6" s="244">
        <v>0.6</v>
      </c>
    </row>
    <row r="7" spans="3:11" ht="23" customHeight="1" thickBot="1">
      <c r="C7" s="304" t="s">
        <v>222</v>
      </c>
      <c r="D7" s="305"/>
      <c r="E7" s="239">
        <v>5.38</v>
      </c>
      <c r="F7" s="240"/>
      <c r="G7" s="240"/>
      <c r="H7" s="241">
        <v>5.38</v>
      </c>
      <c r="I7" s="241">
        <f>1.2*H7</f>
        <v>6.4559999999999995</v>
      </c>
      <c r="J7" s="241">
        <f>1.6*H7</f>
        <v>8.6080000000000005</v>
      </c>
      <c r="K7" s="241">
        <f>1.6*J7</f>
        <v>13.772800000000002</v>
      </c>
    </row>
    <row r="8" spans="3:11" ht="25" customHeight="1" thickBot="1">
      <c r="C8" s="304" t="s">
        <v>223</v>
      </c>
      <c r="D8" s="305"/>
      <c r="E8" s="239">
        <v>3.77</v>
      </c>
      <c r="F8" s="240"/>
      <c r="G8" s="240"/>
      <c r="H8" s="241">
        <v>3.77</v>
      </c>
      <c r="I8" s="241">
        <f t="shared" ref="I8:I12" si="0">1.2*H8</f>
        <v>4.524</v>
      </c>
      <c r="J8" s="241">
        <f t="shared" ref="J8:J12" si="1">1.6*H8</f>
        <v>6.032</v>
      </c>
      <c r="K8" s="241">
        <f t="shared" ref="K8:K12" si="2">1.6*J8</f>
        <v>9.6512000000000011</v>
      </c>
    </row>
    <row r="9" spans="3:11" ht="30" customHeight="1" thickBot="1">
      <c r="C9" s="304" t="s">
        <v>224</v>
      </c>
      <c r="D9" s="305"/>
      <c r="E9" s="239">
        <v>2.31</v>
      </c>
      <c r="F9" s="240"/>
      <c r="G9" s="240"/>
      <c r="H9" s="241">
        <v>2.31</v>
      </c>
      <c r="I9" s="241">
        <f t="shared" si="0"/>
        <v>2.7719999999999998</v>
      </c>
      <c r="J9" s="241">
        <f t="shared" si="1"/>
        <v>3.6960000000000002</v>
      </c>
      <c r="K9" s="241">
        <f t="shared" si="2"/>
        <v>5.9136000000000006</v>
      </c>
    </row>
    <row r="10" spans="3:11" ht="26" customHeight="1" thickBot="1">
      <c r="C10" s="304" t="s">
        <v>225</v>
      </c>
      <c r="D10" s="305"/>
      <c r="E10" s="239">
        <v>3.18</v>
      </c>
      <c r="F10" s="240"/>
      <c r="G10" s="240"/>
      <c r="H10" s="241">
        <v>3.18</v>
      </c>
      <c r="I10" s="241">
        <f t="shared" si="0"/>
        <v>3.8159999999999998</v>
      </c>
      <c r="J10" s="241">
        <f t="shared" si="1"/>
        <v>5.088000000000001</v>
      </c>
      <c r="K10" s="241">
        <f t="shared" si="2"/>
        <v>8.1408000000000023</v>
      </c>
    </row>
    <row r="11" spans="3:11" ht="28" customHeight="1" thickBot="1">
      <c r="C11" s="304" t="s">
        <v>226</v>
      </c>
      <c r="D11" s="305"/>
      <c r="E11" s="239">
        <v>3.18</v>
      </c>
      <c r="F11" s="239">
        <v>1.72</v>
      </c>
      <c r="G11" s="240"/>
      <c r="H11" s="241">
        <v>4.9000000000000004</v>
      </c>
      <c r="I11" s="241">
        <f t="shared" si="0"/>
        <v>5.88</v>
      </c>
      <c r="J11" s="241">
        <f t="shared" si="1"/>
        <v>7.8400000000000007</v>
      </c>
      <c r="K11" s="241">
        <f>1.6*J11</f>
        <v>12.544000000000002</v>
      </c>
    </row>
    <row r="12" spans="3:11" ht="30" customHeight="1" thickBot="1">
      <c r="C12" s="304" t="s">
        <v>227</v>
      </c>
      <c r="D12" s="305"/>
      <c r="E12" s="239">
        <v>3.18</v>
      </c>
      <c r="F12" s="239">
        <v>3.01</v>
      </c>
      <c r="G12" s="240"/>
      <c r="H12" s="241">
        <v>6.19</v>
      </c>
      <c r="I12" s="241">
        <f t="shared" si="0"/>
        <v>7.4279999999999999</v>
      </c>
      <c r="J12" s="241">
        <f t="shared" si="1"/>
        <v>9.9040000000000017</v>
      </c>
      <c r="K12" s="241">
        <f t="shared" si="2"/>
        <v>15.846400000000003</v>
      </c>
    </row>
    <row r="14" spans="3:11" ht="15">
      <c r="D14" s="242" t="s">
        <v>233</v>
      </c>
      <c r="G14" s="242" t="s">
        <v>228</v>
      </c>
    </row>
    <row r="15" spans="3:11" ht="15">
      <c r="D15" s="243" t="s">
        <v>234</v>
      </c>
      <c r="G15" s="243" t="s">
        <v>229</v>
      </c>
    </row>
    <row r="16" spans="3:11" ht="15">
      <c r="D16" s="243" t="s">
        <v>235</v>
      </c>
      <c r="G16" s="243" t="s">
        <v>230</v>
      </c>
    </row>
    <row r="17" spans="4:7" ht="15">
      <c r="D17" s="243" t="s">
        <v>236</v>
      </c>
      <c r="G17" s="243" t="s">
        <v>231</v>
      </c>
    </row>
    <row r="18" spans="4:7" ht="15">
      <c r="G18" s="243" t="s">
        <v>232</v>
      </c>
    </row>
  </sheetData>
  <mergeCells count="14">
    <mergeCell ref="K3:K4"/>
    <mergeCell ref="C5:D5"/>
    <mergeCell ref="C6:D6"/>
    <mergeCell ref="C3:C4"/>
    <mergeCell ref="F3:F4"/>
    <mergeCell ref="H3:H4"/>
    <mergeCell ref="C12:D12"/>
    <mergeCell ref="I3:I4"/>
    <mergeCell ref="J3:J4"/>
    <mergeCell ref="C7:D7"/>
    <mergeCell ref="C8:D8"/>
    <mergeCell ref="C9:D9"/>
    <mergeCell ref="C10:D10"/>
    <mergeCell ref="C11:D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8</vt:i4>
      </vt:variant>
    </vt:vector>
  </HeadingPairs>
  <TitlesOfParts>
    <vt:vector size="15" baseType="lpstr">
      <vt:lpstr>Key assumptions</vt:lpstr>
      <vt:lpstr>Fig.3 (data)</vt:lpstr>
      <vt:lpstr>Current scenario (data)</vt:lpstr>
      <vt:lpstr>Long-term scenario (data)</vt:lpstr>
      <vt:lpstr>Efficiency adjustment</vt:lpstr>
      <vt:lpstr>Fig.12 (data)</vt:lpstr>
      <vt:lpstr>Glass prices</vt:lpstr>
      <vt:lpstr>Fig.3</vt:lpstr>
      <vt:lpstr>Value of kerf</vt:lpstr>
      <vt:lpstr>Fig.10</vt:lpstr>
      <vt:lpstr>Fig.11 (top)</vt:lpstr>
      <vt:lpstr>Fig.5</vt:lpstr>
      <vt:lpstr>Fig.11 (bottom)</vt:lpstr>
      <vt:lpstr>Fig.12 (top)</vt:lpstr>
      <vt:lpstr>Fig.12 (bottom)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 Goodrich</dc:creator>
  <cp:lastModifiedBy>Michael Woodhouse</cp:lastModifiedBy>
  <cp:lastPrinted>2012-04-18T21:42:44Z</cp:lastPrinted>
  <dcterms:created xsi:type="dcterms:W3CDTF">2012-04-17T15:33:19Z</dcterms:created>
  <dcterms:modified xsi:type="dcterms:W3CDTF">2012-12-20T00:12:20Z</dcterms:modified>
</cp:coreProperties>
</file>